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tables/table8.xml" ContentType="application/vnd.openxmlformats-officedocument.spreadsheetml.tab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slicers/slicer2.xml" ContentType="application/vnd.ms-excel.slicer+xml"/>
  <Override PartName="/xl/pivotTables/pivotTable6.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E:\DA Exercise\Hasil Analisis Toko Coklat\Chocolate_Shop-Excercise\Protected-Worksheet\"/>
    </mc:Choice>
  </mc:AlternateContent>
  <xr:revisionPtr revIDLastSave="0" documentId="13_ncr:1_{4AD84B19-3AB1-4407-B1B7-202C8FCA197B}" xr6:coauthVersionLast="47" xr6:coauthVersionMax="47" xr10:uidLastSave="{00000000-0000-0000-0000-000000000000}"/>
  <bookViews>
    <workbookView xWindow="-120" yWindow="-120" windowWidth="20730" windowHeight="11160" tabRatio="773" firstSheet="7" activeTab="10" xr2:uid="{26D4546B-D2A1-4444-8EAF-A6228F96F0C1}"/>
  </bookViews>
  <sheets>
    <sheet name="Data" sheetId="1" r:id="rId1"/>
    <sheet name="Do Quick Statistic Analysis" sheetId="2" r:id="rId2"/>
    <sheet name="Exploratory Data Analysis (EDA)" sheetId="3" r:id="rId3"/>
    <sheet name="Sales Analysis with Formulas" sheetId="4" r:id="rId4"/>
    <sheet name="Sales Analysis with Pivot" sheetId="5" r:id="rId5"/>
    <sheet name="Top 5 Product" sheetId="6" r:id="rId6"/>
    <sheet name="Anomaly Detection" sheetId="7" r:id="rId7"/>
    <sheet name="Best Sales Person By Country" sheetId="8" r:id="rId8"/>
    <sheet name="Profit By Product" sheetId="9" r:id="rId9"/>
    <sheet name="Dynamic Country-Sales Report" sheetId="10" r:id="rId10"/>
    <sheet name="Which Product to Discontinue" sheetId="11" r:id="rId11"/>
  </sheets>
  <definedNames>
    <definedName name="_xlnm._FilterDatabase" localSheetId="0" hidden="1">Data!$C$10:$G$310</definedName>
    <definedName name="_xlnm._FilterDatabase" localSheetId="3" hidden="1">'Sales Analysis with Formulas'!$C$5:$F$11</definedName>
    <definedName name="_xlchart.v1.0" hidden="1">'Anomaly Detection'!$S$8:$S$307</definedName>
    <definedName name="_xlchart.v1.1" hidden="1">'Anomaly Detection'!$U$8:$U$307</definedName>
    <definedName name="_xlchart.v1.2" hidden="1">'Anomaly Detection'!$Q$8:$Q$307</definedName>
    <definedName name="_xlchart.v1.3" hidden="1">'Anomaly Detection'!$T$8:$T$307</definedName>
    <definedName name="_xlchart.v1.4" hidden="1">'Anomaly Detection'!$T$8:$T$307</definedName>
    <definedName name="_xlchart.v1.5" hidden="1">'Anomaly Detection'!$R$8:$R$307</definedName>
    <definedName name="_xlchart.v1.6" hidden="1">'Anomaly Detection'!$T$8:$T$307</definedName>
    <definedName name="_xlcn.WorksheetConnection_DataAnalysisExcercise4.xlsxMainTable1" hidden="1">MainTable[]</definedName>
    <definedName name="_xlcn.WorksheetConnection_DataAnalysisExcercise7.xlsxMainTableForProfit1" hidden="1">MainTableForProfit[]</definedName>
    <definedName name="Slicer_Geography">#N/A</definedName>
    <definedName name="Slicer_Geography1">#N/A</definedName>
    <definedName name="Slicer_Sales_Person">#N/A</definedName>
    <definedName name="Z_913238E5_119C_4A64_8694_C097E006CA1B_.wvu.FilterData" localSheetId="0" hidden="1">Data!$C$10:$G$310</definedName>
  </definedNames>
  <calcPr calcId="181029"/>
  <customWorkbookViews>
    <customWorkbookView name="Damar Djati Wahyu K - Personal View" guid="{913238E5-119C-4A64-8694-C097E006CA1B}" mergeInterval="0" personalView="1" maximized="1" xWindow="-8" yWindow="-8" windowWidth="1382" windowHeight="744" activeSheetId="1"/>
  </customWorkbookViews>
  <pivotCaches>
    <pivotCache cacheId="15" r:id="rId12"/>
    <pivotCache cacheId="16" r:id="rId13"/>
    <pivotCache cacheId="17" r:id="rId14"/>
    <pivotCache cacheId="18" r:id="rId15"/>
  </pivotCaches>
  <extLst>
    <ext xmlns:x14="http://schemas.microsoft.com/office/spreadsheetml/2009/9/main" uri="{876F7934-8845-4945-9796-88D515C7AA90}">
      <x14:pivotCaches>
        <pivotCache cacheId="19"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inTableForProfit" name="MainTableForProfit" connection="WorksheetConnection_Data-Analysis-Excercise-7.xlsx!MainTableForProfit"/>
          <x15:modelTable id="MainTable" name="MainTable" connection="WorksheetConnection_Data-Analysis-Excercise-4.xlsx!MainTable"/>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0" i="10" l="1"/>
  <c r="K11" i="10"/>
  <c r="K12" i="10"/>
  <c r="K13" i="10"/>
  <c r="K14" i="10"/>
  <c r="K15" i="10"/>
  <c r="K16" i="10"/>
  <c r="K17" i="10"/>
  <c r="K18" i="10"/>
  <c r="K9" i="10"/>
  <c r="J10" i="10"/>
  <c r="L10" i="10" s="1"/>
  <c r="J11" i="10"/>
  <c r="L11" i="10" s="1"/>
  <c r="J12" i="10"/>
  <c r="L12" i="10" s="1"/>
  <c r="J13" i="10"/>
  <c r="L13" i="10" s="1"/>
  <c r="J14" i="10"/>
  <c r="L14" i="10" s="1"/>
  <c r="J15" i="10"/>
  <c r="L15" i="10" s="1"/>
  <c r="J16" i="10"/>
  <c r="L16" i="10" s="1"/>
  <c r="J17" i="10"/>
  <c r="L17" i="10" s="1"/>
  <c r="J18" i="10"/>
  <c r="L18" i="10" s="1"/>
  <c r="J9" i="10"/>
  <c r="L9" i="10" s="1"/>
  <c r="F14" i="10"/>
  <c r="E14" i="10"/>
  <c r="F11" i="10"/>
  <c r="E11" i="10"/>
  <c r="F8" i="10"/>
  <c r="P9" i="9"/>
  <c r="Q9" i="9" s="1"/>
  <c r="R9" i="9" s="1"/>
  <c r="P10" i="9"/>
  <c r="Q10" i="9" s="1"/>
  <c r="R10" i="9" s="1"/>
  <c r="P11" i="9"/>
  <c r="Q11" i="9" s="1"/>
  <c r="R11" i="9" s="1"/>
  <c r="P12" i="9"/>
  <c r="Q12" i="9" s="1"/>
  <c r="R12" i="9" s="1"/>
  <c r="P13" i="9"/>
  <c r="Q13" i="9" s="1"/>
  <c r="R13" i="9" s="1"/>
  <c r="P14" i="9"/>
  <c r="Q14" i="9" s="1"/>
  <c r="R14" i="9" s="1"/>
  <c r="P15" i="9"/>
  <c r="Q15" i="9" s="1"/>
  <c r="R15" i="9" s="1"/>
  <c r="P16" i="9"/>
  <c r="Q16" i="9" s="1"/>
  <c r="R16" i="9" s="1"/>
  <c r="P17" i="9"/>
  <c r="Q17" i="9" s="1"/>
  <c r="R17" i="9" s="1"/>
  <c r="P18" i="9"/>
  <c r="Q18" i="9" s="1"/>
  <c r="R18" i="9" s="1"/>
  <c r="P19" i="9"/>
  <c r="Q19" i="9" s="1"/>
  <c r="R19" i="9" s="1"/>
  <c r="P20" i="9"/>
  <c r="Q20" i="9" s="1"/>
  <c r="R20" i="9" s="1"/>
  <c r="P21" i="9"/>
  <c r="Q21" i="9" s="1"/>
  <c r="R21" i="9" s="1"/>
  <c r="P22" i="9"/>
  <c r="Q22" i="9" s="1"/>
  <c r="R22" i="9" s="1"/>
  <c r="P23" i="9"/>
  <c r="Q23" i="9" s="1"/>
  <c r="R23" i="9" s="1"/>
  <c r="P24" i="9"/>
  <c r="Q24" i="9" s="1"/>
  <c r="R24" i="9" s="1"/>
  <c r="P25" i="9"/>
  <c r="Q25" i="9" s="1"/>
  <c r="R25" i="9" s="1"/>
  <c r="P26" i="9"/>
  <c r="Q26" i="9" s="1"/>
  <c r="R26" i="9" s="1"/>
  <c r="P27" i="9"/>
  <c r="Q27" i="9" s="1"/>
  <c r="R27" i="9" s="1"/>
  <c r="P28" i="9"/>
  <c r="Q28" i="9" s="1"/>
  <c r="R28" i="9" s="1"/>
  <c r="P29" i="9"/>
  <c r="Q29" i="9" s="1"/>
  <c r="R29" i="9" s="1"/>
  <c r="P30" i="9"/>
  <c r="Q30" i="9" s="1"/>
  <c r="R30" i="9" s="1"/>
  <c r="P31" i="9"/>
  <c r="Q31" i="9" s="1"/>
  <c r="R31" i="9" s="1"/>
  <c r="P32" i="9"/>
  <c r="Q32" i="9" s="1"/>
  <c r="R32" i="9" s="1"/>
  <c r="P33" i="9"/>
  <c r="Q33" i="9" s="1"/>
  <c r="R33" i="9" s="1"/>
  <c r="P34" i="9"/>
  <c r="Q34" i="9" s="1"/>
  <c r="R34" i="9" s="1"/>
  <c r="P35" i="9"/>
  <c r="Q35" i="9" s="1"/>
  <c r="R35" i="9" s="1"/>
  <c r="P36" i="9"/>
  <c r="Q36" i="9" s="1"/>
  <c r="R36" i="9" s="1"/>
  <c r="P37" i="9"/>
  <c r="Q37" i="9" s="1"/>
  <c r="R37" i="9" s="1"/>
  <c r="P38" i="9"/>
  <c r="Q38" i="9" s="1"/>
  <c r="R38" i="9" s="1"/>
  <c r="P39" i="9"/>
  <c r="Q39" i="9" s="1"/>
  <c r="R39" i="9" s="1"/>
  <c r="P40" i="9"/>
  <c r="Q40" i="9" s="1"/>
  <c r="R40" i="9" s="1"/>
  <c r="P41" i="9"/>
  <c r="Q41" i="9" s="1"/>
  <c r="R41" i="9" s="1"/>
  <c r="P42" i="9"/>
  <c r="Q42" i="9" s="1"/>
  <c r="R42" i="9" s="1"/>
  <c r="P43" i="9"/>
  <c r="Q43" i="9" s="1"/>
  <c r="R43" i="9" s="1"/>
  <c r="P44" i="9"/>
  <c r="Q44" i="9" s="1"/>
  <c r="R44" i="9" s="1"/>
  <c r="P45" i="9"/>
  <c r="Q45" i="9" s="1"/>
  <c r="R45" i="9" s="1"/>
  <c r="P46" i="9"/>
  <c r="Q46" i="9" s="1"/>
  <c r="R46" i="9" s="1"/>
  <c r="P47" i="9"/>
  <c r="Q47" i="9" s="1"/>
  <c r="R47" i="9" s="1"/>
  <c r="P48" i="9"/>
  <c r="Q48" i="9" s="1"/>
  <c r="R48" i="9" s="1"/>
  <c r="P49" i="9"/>
  <c r="Q49" i="9" s="1"/>
  <c r="R49" i="9" s="1"/>
  <c r="P50" i="9"/>
  <c r="Q50" i="9" s="1"/>
  <c r="R50" i="9" s="1"/>
  <c r="P51" i="9"/>
  <c r="Q51" i="9" s="1"/>
  <c r="R51" i="9" s="1"/>
  <c r="P52" i="9"/>
  <c r="Q52" i="9" s="1"/>
  <c r="R52" i="9" s="1"/>
  <c r="P53" i="9"/>
  <c r="Q53" i="9" s="1"/>
  <c r="R53" i="9" s="1"/>
  <c r="P54" i="9"/>
  <c r="Q54" i="9" s="1"/>
  <c r="R54" i="9" s="1"/>
  <c r="P55" i="9"/>
  <c r="Q55" i="9" s="1"/>
  <c r="R55" i="9" s="1"/>
  <c r="P56" i="9"/>
  <c r="Q56" i="9" s="1"/>
  <c r="R56" i="9" s="1"/>
  <c r="P57" i="9"/>
  <c r="Q57" i="9" s="1"/>
  <c r="R57" i="9" s="1"/>
  <c r="P58" i="9"/>
  <c r="Q58" i="9" s="1"/>
  <c r="R58" i="9" s="1"/>
  <c r="P59" i="9"/>
  <c r="Q59" i="9" s="1"/>
  <c r="R59" i="9" s="1"/>
  <c r="P60" i="9"/>
  <c r="Q60" i="9" s="1"/>
  <c r="R60" i="9" s="1"/>
  <c r="P61" i="9"/>
  <c r="Q61" i="9" s="1"/>
  <c r="R61" i="9" s="1"/>
  <c r="P62" i="9"/>
  <c r="Q62" i="9" s="1"/>
  <c r="R62" i="9" s="1"/>
  <c r="P63" i="9"/>
  <c r="Q63" i="9" s="1"/>
  <c r="R63" i="9" s="1"/>
  <c r="P64" i="9"/>
  <c r="Q64" i="9" s="1"/>
  <c r="R64" i="9" s="1"/>
  <c r="P65" i="9"/>
  <c r="Q65" i="9" s="1"/>
  <c r="R65" i="9" s="1"/>
  <c r="P66" i="9"/>
  <c r="Q66" i="9" s="1"/>
  <c r="R66" i="9" s="1"/>
  <c r="P67" i="9"/>
  <c r="Q67" i="9" s="1"/>
  <c r="R67" i="9" s="1"/>
  <c r="P68" i="9"/>
  <c r="Q68" i="9" s="1"/>
  <c r="R68" i="9" s="1"/>
  <c r="P69" i="9"/>
  <c r="Q69" i="9" s="1"/>
  <c r="R69" i="9" s="1"/>
  <c r="P70" i="9"/>
  <c r="Q70" i="9" s="1"/>
  <c r="R70" i="9" s="1"/>
  <c r="P71" i="9"/>
  <c r="Q71" i="9" s="1"/>
  <c r="R71" i="9" s="1"/>
  <c r="P72" i="9"/>
  <c r="Q72" i="9" s="1"/>
  <c r="R72" i="9" s="1"/>
  <c r="P73" i="9"/>
  <c r="Q73" i="9" s="1"/>
  <c r="R73" i="9" s="1"/>
  <c r="P74" i="9"/>
  <c r="Q74" i="9" s="1"/>
  <c r="R74" i="9" s="1"/>
  <c r="P75" i="9"/>
  <c r="Q75" i="9" s="1"/>
  <c r="R75" i="9" s="1"/>
  <c r="P76" i="9"/>
  <c r="Q76" i="9" s="1"/>
  <c r="R76" i="9" s="1"/>
  <c r="P77" i="9"/>
  <c r="Q77" i="9" s="1"/>
  <c r="R77" i="9" s="1"/>
  <c r="P78" i="9"/>
  <c r="Q78" i="9" s="1"/>
  <c r="R78" i="9" s="1"/>
  <c r="P79" i="9"/>
  <c r="Q79" i="9" s="1"/>
  <c r="R79" i="9" s="1"/>
  <c r="P80" i="9"/>
  <c r="Q80" i="9" s="1"/>
  <c r="R80" i="9" s="1"/>
  <c r="P81" i="9"/>
  <c r="Q81" i="9" s="1"/>
  <c r="R81" i="9" s="1"/>
  <c r="P82" i="9"/>
  <c r="Q82" i="9" s="1"/>
  <c r="R82" i="9" s="1"/>
  <c r="P83" i="9"/>
  <c r="Q83" i="9" s="1"/>
  <c r="R83" i="9" s="1"/>
  <c r="P84" i="9"/>
  <c r="Q84" i="9" s="1"/>
  <c r="R84" i="9" s="1"/>
  <c r="P85" i="9"/>
  <c r="Q85" i="9" s="1"/>
  <c r="R85" i="9" s="1"/>
  <c r="P86" i="9"/>
  <c r="Q86" i="9" s="1"/>
  <c r="R86" i="9" s="1"/>
  <c r="P87" i="9"/>
  <c r="Q87" i="9" s="1"/>
  <c r="R87" i="9" s="1"/>
  <c r="P88" i="9"/>
  <c r="Q88" i="9" s="1"/>
  <c r="R88" i="9" s="1"/>
  <c r="P89" i="9"/>
  <c r="Q89" i="9" s="1"/>
  <c r="R89" i="9" s="1"/>
  <c r="P90" i="9"/>
  <c r="Q90" i="9" s="1"/>
  <c r="R90" i="9" s="1"/>
  <c r="P91" i="9"/>
  <c r="Q91" i="9" s="1"/>
  <c r="R91" i="9" s="1"/>
  <c r="P92" i="9"/>
  <c r="Q92" i="9" s="1"/>
  <c r="R92" i="9" s="1"/>
  <c r="P93" i="9"/>
  <c r="Q93" i="9" s="1"/>
  <c r="R93" i="9" s="1"/>
  <c r="P94" i="9"/>
  <c r="Q94" i="9" s="1"/>
  <c r="R94" i="9" s="1"/>
  <c r="P95" i="9"/>
  <c r="Q95" i="9" s="1"/>
  <c r="R95" i="9" s="1"/>
  <c r="P96" i="9"/>
  <c r="Q96" i="9" s="1"/>
  <c r="R96" i="9" s="1"/>
  <c r="P97" i="9"/>
  <c r="Q97" i="9" s="1"/>
  <c r="R97" i="9" s="1"/>
  <c r="P98" i="9"/>
  <c r="Q98" i="9" s="1"/>
  <c r="R98" i="9" s="1"/>
  <c r="P99" i="9"/>
  <c r="Q99" i="9" s="1"/>
  <c r="R99" i="9" s="1"/>
  <c r="P100" i="9"/>
  <c r="Q100" i="9" s="1"/>
  <c r="R100" i="9" s="1"/>
  <c r="P101" i="9"/>
  <c r="Q101" i="9" s="1"/>
  <c r="R101" i="9" s="1"/>
  <c r="P102" i="9"/>
  <c r="Q102" i="9" s="1"/>
  <c r="R102" i="9" s="1"/>
  <c r="P103" i="9"/>
  <c r="Q103" i="9" s="1"/>
  <c r="R103" i="9" s="1"/>
  <c r="P104" i="9"/>
  <c r="Q104" i="9" s="1"/>
  <c r="R104" i="9" s="1"/>
  <c r="P105" i="9"/>
  <c r="Q105" i="9" s="1"/>
  <c r="R105" i="9" s="1"/>
  <c r="P106" i="9"/>
  <c r="Q106" i="9" s="1"/>
  <c r="R106" i="9" s="1"/>
  <c r="P107" i="9"/>
  <c r="Q107" i="9" s="1"/>
  <c r="R107" i="9" s="1"/>
  <c r="P108" i="9"/>
  <c r="Q108" i="9" s="1"/>
  <c r="R108" i="9" s="1"/>
  <c r="P109" i="9"/>
  <c r="Q109" i="9" s="1"/>
  <c r="R109" i="9" s="1"/>
  <c r="P110" i="9"/>
  <c r="Q110" i="9" s="1"/>
  <c r="R110" i="9" s="1"/>
  <c r="P111" i="9"/>
  <c r="Q111" i="9" s="1"/>
  <c r="R111" i="9" s="1"/>
  <c r="P112" i="9"/>
  <c r="Q112" i="9" s="1"/>
  <c r="R112" i="9" s="1"/>
  <c r="P113" i="9"/>
  <c r="Q113" i="9" s="1"/>
  <c r="R113" i="9" s="1"/>
  <c r="P114" i="9"/>
  <c r="Q114" i="9" s="1"/>
  <c r="R114" i="9" s="1"/>
  <c r="P115" i="9"/>
  <c r="Q115" i="9" s="1"/>
  <c r="R115" i="9" s="1"/>
  <c r="P116" i="9"/>
  <c r="Q116" i="9" s="1"/>
  <c r="R116" i="9" s="1"/>
  <c r="P117" i="9"/>
  <c r="Q117" i="9" s="1"/>
  <c r="R117" i="9" s="1"/>
  <c r="P118" i="9"/>
  <c r="Q118" i="9" s="1"/>
  <c r="R118" i="9" s="1"/>
  <c r="P119" i="9"/>
  <c r="Q119" i="9" s="1"/>
  <c r="R119" i="9" s="1"/>
  <c r="P120" i="9"/>
  <c r="Q120" i="9" s="1"/>
  <c r="R120" i="9" s="1"/>
  <c r="P121" i="9"/>
  <c r="Q121" i="9" s="1"/>
  <c r="R121" i="9" s="1"/>
  <c r="P122" i="9"/>
  <c r="Q122" i="9" s="1"/>
  <c r="R122" i="9" s="1"/>
  <c r="P123" i="9"/>
  <c r="Q123" i="9" s="1"/>
  <c r="R123" i="9" s="1"/>
  <c r="P124" i="9"/>
  <c r="Q124" i="9" s="1"/>
  <c r="R124" i="9" s="1"/>
  <c r="P125" i="9"/>
  <c r="Q125" i="9" s="1"/>
  <c r="R125" i="9" s="1"/>
  <c r="P126" i="9"/>
  <c r="Q126" i="9" s="1"/>
  <c r="R126" i="9" s="1"/>
  <c r="P127" i="9"/>
  <c r="Q127" i="9" s="1"/>
  <c r="R127" i="9" s="1"/>
  <c r="P128" i="9"/>
  <c r="Q128" i="9" s="1"/>
  <c r="R128" i="9" s="1"/>
  <c r="P129" i="9"/>
  <c r="Q129" i="9" s="1"/>
  <c r="R129" i="9" s="1"/>
  <c r="P130" i="9"/>
  <c r="Q130" i="9" s="1"/>
  <c r="R130" i="9" s="1"/>
  <c r="P131" i="9"/>
  <c r="Q131" i="9" s="1"/>
  <c r="R131" i="9" s="1"/>
  <c r="P132" i="9"/>
  <c r="Q132" i="9" s="1"/>
  <c r="R132" i="9" s="1"/>
  <c r="P133" i="9"/>
  <c r="Q133" i="9" s="1"/>
  <c r="R133" i="9" s="1"/>
  <c r="P134" i="9"/>
  <c r="Q134" i="9" s="1"/>
  <c r="R134" i="9" s="1"/>
  <c r="P135" i="9"/>
  <c r="Q135" i="9" s="1"/>
  <c r="R135" i="9" s="1"/>
  <c r="P136" i="9"/>
  <c r="Q136" i="9" s="1"/>
  <c r="R136" i="9" s="1"/>
  <c r="P137" i="9"/>
  <c r="Q137" i="9" s="1"/>
  <c r="R137" i="9" s="1"/>
  <c r="P138" i="9"/>
  <c r="Q138" i="9" s="1"/>
  <c r="R138" i="9" s="1"/>
  <c r="P139" i="9"/>
  <c r="Q139" i="9" s="1"/>
  <c r="R139" i="9" s="1"/>
  <c r="P140" i="9"/>
  <c r="Q140" i="9" s="1"/>
  <c r="R140" i="9" s="1"/>
  <c r="P141" i="9"/>
  <c r="Q141" i="9" s="1"/>
  <c r="R141" i="9" s="1"/>
  <c r="P142" i="9"/>
  <c r="Q142" i="9" s="1"/>
  <c r="R142" i="9" s="1"/>
  <c r="P143" i="9"/>
  <c r="Q143" i="9" s="1"/>
  <c r="R143" i="9" s="1"/>
  <c r="P144" i="9"/>
  <c r="Q144" i="9" s="1"/>
  <c r="R144" i="9" s="1"/>
  <c r="P145" i="9"/>
  <c r="Q145" i="9" s="1"/>
  <c r="R145" i="9" s="1"/>
  <c r="P146" i="9"/>
  <c r="Q146" i="9" s="1"/>
  <c r="R146" i="9" s="1"/>
  <c r="P147" i="9"/>
  <c r="Q147" i="9" s="1"/>
  <c r="R147" i="9" s="1"/>
  <c r="P148" i="9"/>
  <c r="Q148" i="9" s="1"/>
  <c r="R148" i="9" s="1"/>
  <c r="P149" i="9"/>
  <c r="Q149" i="9" s="1"/>
  <c r="R149" i="9" s="1"/>
  <c r="P150" i="9"/>
  <c r="Q150" i="9" s="1"/>
  <c r="R150" i="9" s="1"/>
  <c r="P151" i="9"/>
  <c r="Q151" i="9" s="1"/>
  <c r="R151" i="9" s="1"/>
  <c r="P152" i="9"/>
  <c r="Q152" i="9" s="1"/>
  <c r="R152" i="9" s="1"/>
  <c r="P153" i="9"/>
  <c r="Q153" i="9" s="1"/>
  <c r="R153" i="9" s="1"/>
  <c r="P154" i="9"/>
  <c r="Q154" i="9" s="1"/>
  <c r="R154" i="9" s="1"/>
  <c r="P155" i="9"/>
  <c r="Q155" i="9" s="1"/>
  <c r="R155" i="9" s="1"/>
  <c r="P156" i="9"/>
  <c r="Q156" i="9" s="1"/>
  <c r="R156" i="9" s="1"/>
  <c r="P157" i="9"/>
  <c r="Q157" i="9" s="1"/>
  <c r="R157" i="9" s="1"/>
  <c r="P158" i="9"/>
  <c r="Q158" i="9" s="1"/>
  <c r="R158" i="9" s="1"/>
  <c r="P159" i="9"/>
  <c r="Q159" i="9" s="1"/>
  <c r="R159" i="9" s="1"/>
  <c r="P160" i="9"/>
  <c r="Q160" i="9" s="1"/>
  <c r="R160" i="9" s="1"/>
  <c r="P161" i="9"/>
  <c r="Q161" i="9" s="1"/>
  <c r="R161" i="9" s="1"/>
  <c r="P162" i="9"/>
  <c r="Q162" i="9" s="1"/>
  <c r="R162" i="9" s="1"/>
  <c r="P163" i="9"/>
  <c r="Q163" i="9" s="1"/>
  <c r="R163" i="9" s="1"/>
  <c r="P164" i="9"/>
  <c r="Q164" i="9" s="1"/>
  <c r="R164" i="9" s="1"/>
  <c r="P165" i="9"/>
  <c r="Q165" i="9" s="1"/>
  <c r="R165" i="9" s="1"/>
  <c r="P166" i="9"/>
  <c r="Q166" i="9" s="1"/>
  <c r="R166" i="9" s="1"/>
  <c r="P167" i="9"/>
  <c r="Q167" i="9" s="1"/>
  <c r="R167" i="9" s="1"/>
  <c r="P168" i="9"/>
  <c r="Q168" i="9" s="1"/>
  <c r="R168" i="9" s="1"/>
  <c r="P169" i="9"/>
  <c r="Q169" i="9" s="1"/>
  <c r="R169" i="9" s="1"/>
  <c r="P170" i="9"/>
  <c r="Q170" i="9" s="1"/>
  <c r="R170" i="9" s="1"/>
  <c r="P171" i="9"/>
  <c r="Q171" i="9" s="1"/>
  <c r="R171" i="9" s="1"/>
  <c r="P172" i="9"/>
  <c r="Q172" i="9" s="1"/>
  <c r="R172" i="9" s="1"/>
  <c r="P173" i="9"/>
  <c r="Q173" i="9" s="1"/>
  <c r="R173" i="9" s="1"/>
  <c r="P174" i="9"/>
  <c r="Q174" i="9" s="1"/>
  <c r="R174" i="9" s="1"/>
  <c r="P175" i="9"/>
  <c r="Q175" i="9" s="1"/>
  <c r="R175" i="9" s="1"/>
  <c r="P176" i="9"/>
  <c r="Q176" i="9" s="1"/>
  <c r="R176" i="9" s="1"/>
  <c r="P177" i="9"/>
  <c r="Q177" i="9" s="1"/>
  <c r="R177" i="9" s="1"/>
  <c r="P178" i="9"/>
  <c r="Q178" i="9" s="1"/>
  <c r="R178" i="9" s="1"/>
  <c r="P179" i="9"/>
  <c r="Q179" i="9" s="1"/>
  <c r="R179" i="9" s="1"/>
  <c r="P180" i="9"/>
  <c r="Q180" i="9" s="1"/>
  <c r="R180" i="9" s="1"/>
  <c r="P181" i="9"/>
  <c r="Q181" i="9" s="1"/>
  <c r="R181" i="9" s="1"/>
  <c r="P182" i="9"/>
  <c r="Q182" i="9" s="1"/>
  <c r="R182" i="9" s="1"/>
  <c r="P183" i="9"/>
  <c r="Q183" i="9" s="1"/>
  <c r="R183" i="9" s="1"/>
  <c r="P184" i="9"/>
  <c r="Q184" i="9" s="1"/>
  <c r="R184" i="9" s="1"/>
  <c r="P185" i="9"/>
  <c r="Q185" i="9" s="1"/>
  <c r="R185" i="9" s="1"/>
  <c r="P186" i="9"/>
  <c r="Q186" i="9" s="1"/>
  <c r="R186" i="9" s="1"/>
  <c r="P187" i="9"/>
  <c r="Q187" i="9" s="1"/>
  <c r="R187" i="9" s="1"/>
  <c r="P188" i="9"/>
  <c r="Q188" i="9" s="1"/>
  <c r="R188" i="9" s="1"/>
  <c r="P189" i="9"/>
  <c r="Q189" i="9" s="1"/>
  <c r="R189" i="9" s="1"/>
  <c r="P190" i="9"/>
  <c r="Q190" i="9" s="1"/>
  <c r="R190" i="9" s="1"/>
  <c r="P191" i="9"/>
  <c r="Q191" i="9" s="1"/>
  <c r="R191" i="9" s="1"/>
  <c r="P192" i="9"/>
  <c r="Q192" i="9" s="1"/>
  <c r="R192" i="9" s="1"/>
  <c r="P193" i="9"/>
  <c r="Q193" i="9" s="1"/>
  <c r="R193" i="9" s="1"/>
  <c r="P194" i="9"/>
  <c r="Q194" i="9" s="1"/>
  <c r="R194" i="9" s="1"/>
  <c r="P195" i="9"/>
  <c r="Q195" i="9" s="1"/>
  <c r="R195" i="9" s="1"/>
  <c r="P196" i="9"/>
  <c r="Q196" i="9" s="1"/>
  <c r="R196" i="9" s="1"/>
  <c r="P197" i="9"/>
  <c r="Q197" i="9" s="1"/>
  <c r="R197" i="9" s="1"/>
  <c r="P198" i="9"/>
  <c r="Q198" i="9" s="1"/>
  <c r="R198" i="9" s="1"/>
  <c r="P199" i="9"/>
  <c r="Q199" i="9" s="1"/>
  <c r="R199" i="9" s="1"/>
  <c r="P200" i="9"/>
  <c r="Q200" i="9" s="1"/>
  <c r="R200" i="9" s="1"/>
  <c r="P201" i="9"/>
  <c r="Q201" i="9" s="1"/>
  <c r="R201" i="9" s="1"/>
  <c r="P202" i="9"/>
  <c r="Q202" i="9" s="1"/>
  <c r="R202" i="9" s="1"/>
  <c r="P203" i="9"/>
  <c r="Q203" i="9" s="1"/>
  <c r="R203" i="9" s="1"/>
  <c r="P204" i="9"/>
  <c r="Q204" i="9" s="1"/>
  <c r="R204" i="9" s="1"/>
  <c r="P205" i="9"/>
  <c r="Q205" i="9" s="1"/>
  <c r="R205" i="9" s="1"/>
  <c r="P206" i="9"/>
  <c r="Q206" i="9" s="1"/>
  <c r="R206" i="9" s="1"/>
  <c r="P207" i="9"/>
  <c r="Q207" i="9" s="1"/>
  <c r="R207" i="9" s="1"/>
  <c r="P208" i="9"/>
  <c r="Q208" i="9" s="1"/>
  <c r="R208" i="9" s="1"/>
  <c r="P209" i="9"/>
  <c r="Q209" i="9" s="1"/>
  <c r="R209" i="9" s="1"/>
  <c r="P210" i="9"/>
  <c r="Q210" i="9" s="1"/>
  <c r="R210" i="9" s="1"/>
  <c r="P211" i="9"/>
  <c r="Q211" i="9" s="1"/>
  <c r="R211" i="9" s="1"/>
  <c r="P212" i="9"/>
  <c r="Q212" i="9" s="1"/>
  <c r="R212" i="9" s="1"/>
  <c r="P213" i="9"/>
  <c r="Q213" i="9" s="1"/>
  <c r="R213" i="9" s="1"/>
  <c r="P214" i="9"/>
  <c r="Q214" i="9" s="1"/>
  <c r="R214" i="9" s="1"/>
  <c r="P215" i="9"/>
  <c r="Q215" i="9" s="1"/>
  <c r="R215" i="9" s="1"/>
  <c r="P216" i="9"/>
  <c r="Q216" i="9" s="1"/>
  <c r="R216" i="9" s="1"/>
  <c r="P217" i="9"/>
  <c r="Q217" i="9" s="1"/>
  <c r="R217" i="9" s="1"/>
  <c r="P218" i="9"/>
  <c r="Q218" i="9" s="1"/>
  <c r="R218" i="9" s="1"/>
  <c r="P219" i="9"/>
  <c r="Q219" i="9" s="1"/>
  <c r="R219" i="9" s="1"/>
  <c r="P220" i="9"/>
  <c r="Q220" i="9" s="1"/>
  <c r="R220" i="9" s="1"/>
  <c r="P221" i="9"/>
  <c r="Q221" i="9" s="1"/>
  <c r="R221" i="9" s="1"/>
  <c r="P222" i="9"/>
  <c r="Q222" i="9" s="1"/>
  <c r="R222" i="9" s="1"/>
  <c r="P223" i="9"/>
  <c r="Q223" i="9" s="1"/>
  <c r="R223" i="9" s="1"/>
  <c r="P224" i="9"/>
  <c r="Q224" i="9" s="1"/>
  <c r="R224" i="9" s="1"/>
  <c r="P225" i="9"/>
  <c r="Q225" i="9" s="1"/>
  <c r="R225" i="9" s="1"/>
  <c r="P226" i="9"/>
  <c r="Q226" i="9" s="1"/>
  <c r="R226" i="9" s="1"/>
  <c r="P227" i="9"/>
  <c r="Q227" i="9" s="1"/>
  <c r="R227" i="9" s="1"/>
  <c r="P228" i="9"/>
  <c r="Q228" i="9" s="1"/>
  <c r="R228" i="9" s="1"/>
  <c r="P229" i="9"/>
  <c r="Q229" i="9" s="1"/>
  <c r="R229" i="9" s="1"/>
  <c r="P230" i="9"/>
  <c r="Q230" i="9" s="1"/>
  <c r="R230" i="9" s="1"/>
  <c r="P231" i="9"/>
  <c r="Q231" i="9" s="1"/>
  <c r="R231" i="9" s="1"/>
  <c r="P232" i="9"/>
  <c r="Q232" i="9" s="1"/>
  <c r="R232" i="9" s="1"/>
  <c r="P233" i="9"/>
  <c r="Q233" i="9" s="1"/>
  <c r="R233" i="9" s="1"/>
  <c r="P234" i="9"/>
  <c r="Q234" i="9" s="1"/>
  <c r="R234" i="9" s="1"/>
  <c r="P235" i="9"/>
  <c r="Q235" i="9" s="1"/>
  <c r="R235" i="9" s="1"/>
  <c r="P236" i="9"/>
  <c r="Q236" i="9" s="1"/>
  <c r="R236" i="9" s="1"/>
  <c r="P237" i="9"/>
  <c r="Q237" i="9" s="1"/>
  <c r="R237" i="9" s="1"/>
  <c r="P238" i="9"/>
  <c r="Q238" i="9" s="1"/>
  <c r="R238" i="9" s="1"/>
  <c r="P239" i="9"/>
  <c r="Q239" i="9" s="1"/>
  <c r="R239" i="9" s="1"/>
  <c r="P240" i="9"/>
  <c r="Q240" i="9" s="1"/>
  <c r="R240" i="9" s="1"/>
  <c r="P241" i="9"/>
  <c r="Q241" i="9" s="1"/>
  <c r="R241" i="9" s="1"/>
  <c r="P242" i="9"/>
  <c r="Q242" i="9" s="1"/>
  <c r="R242" i="9" s="1"/>
  <c r="P243" i="9"/>
  <c r="Q243" i="9" s="1"/>
  <c r="R243" i="9" s="1"/>
  <c r="P244" i="9"/>
  <c r="Q244" i="9" s="1"/>
  <c r="R244" i="9" s="1"/>
  <c r="P245" i="9"/>
  <c r="Q245" i="9" s="1"/>
  <c r="R245" i="9" s="1"/>
  <c r="P246" i="9"/>
  <c r="Q246" i="9" s="1"/>
  <c r="R246" i="9" s="1"/>
  <c r="P247" i="9"/>
  <c r="Q247" i="9" s="1"/>
  <c r="R247" i="9" s="1"/>
  <c r="P248" i="9"/>
  <c r="Q248" i="9" s="1"/>
  <c r="R248" i="9" s="1"/>
  <c r="P249" i="9"/>
  <c r="Q249" i="9" s="1"/>
  <c r="R249" i="9" s="1"/>
  <c r="P250" i="9"/>
  <c r="Q250" i="9" s="1"/>
  <c r="R250" i="9" s="1"/>
  <c r="P251" i="9"/>
  <c r="Q251" i="9" s="1"/>
  <c r="R251" i="9" s="1"/>
  <c r="P252" i="9"/>
  <c r="Q252" i="9" s="1"/>
  <c r="R252" i="9" s="1"/>
  <c r="P253" i="9"/>
  <c r="Q253" i="9" s="1"/>
  <c r="R253" i="9" s="1"/>
  <c r="P254" i="9"/>
  <c r="Q254" i="9" s="1"/>
  <c r="R254" i="9" s="1"/>
  <c r="P255" i="9"/>
  <c r="Q255" i="9" s="1"/>
  <c r="R255" i="9" s="1"/>
  <c r="P256" i="9"/>
  <c r="Q256" i="9" s="1"/>
  <c r="R256" i="9" s="1"/>
  <c r="P257" i="9"/>
  <c r="Q257" i="9" s="1"/>
  <c r="R257" i="9" s="1"/>
  <c r="P258" i="9"/>
  <c r="Q258" i="9" s="1"/>
  <c r="R258" i="9" s="1"/>
  <c r="P259" i="9"/>
  <c r="Q259" i="9" s="1"/>
  <c r="R259" i="9" s="1"/>
  <c r="P260" i="9"/>
  <c r="Q260" i="9" s="1"/>
  <c r="R260" i="9" s="1"/>
  <c r="P261" i="9"/>
  <c r="Q261" i="9" s="1"/>
  <c r="R261" i="9" s="1"/>
  <c r="P262" i="9"/>
  <c r="Q262" i="9" s="1"/>
  <c r="R262" i="9" s="1"/>
  <c r="P263" i="9"/>
  <c r="Q263" i="9" s="1"/>
  <c r="R263" i="9" s="1"/>
  <c r="P264" i="9"/>
  <c r="Q264" i="9" s="1"/>
  <c r="R264" i="9" s="1"/>
  <c r="P265" i="9"/>
  <c r="Q265" i="9" s="1"/>
  <c r="R265" i="9" s="1"/>
  <c r="P266" i="9"/>
  <c r="Q266" i="9" s="1"/>
  <c r="R266" i="9" s="1"/>
  <c r="P267" i="9"/>
  <c r="Q267" i="9" s="1"/>
  <c r="R267" i="9" s="1"/>
  <c r="P268" i="9"/>
  <c r="Q268" i="9" s="1"/>
  <c r="R268" i="9" s="1"/>
  <c r="P269" i="9"/>
  <c r="Q269" i="9" s="1"/>
  <c r="R269" i="9" s="1"/>
  <c r="P270" i="9"/>
  <c r="Q270" i="9" s="1"/>
  <c r="R270" i="9" s="1"/>
  <c r="P271" i="9"/>
  <c r="Q271" i="9" s="1"/>
  <c r="R271" i="9" s="1"/>
  <c r="P272" i="9"/>
  <c r="Q272" i="9" s="1"/>
  <c r="R272" i="9" s="1"/>
  <c r="P273" i="9"/>
  <c r="Q273" i="9" s="1"/>
  <c r="R273" i="9" s="1"/>
  <c r="P274" i="9"/>
  <c r="Q274" i="9" s="1"/>
  <c r="R274" i="9" s="1"/>
  <c r="P275" i="9"/>
  <c r="Q275" i="9" s="1"/>
  <c r="R275" i="9" s="1"/>
  <c r="P276" i="9"/>
  <c r="Q276" i="9" s="1"/>
  <c r="R276" i="9" s="1"/>
  <c r="P277" i="9"/>
  <c r="Q277" i="9" s="1"/>
  <c r="R277" i="9" s="1"/>
  <c r="P278" i="9"/>
  <c r="Q278" i="9" s="1"/>
  <c r="R278" i="9" s="1"/>
  <c r="P279" i="9"/>
  <c r="Q279" i="9" s="1"/>
  <c r="R279" i="9" s="1"/>
  <c r="P280" i="9"/>
  <c r="Q280" i="9" s="1"/>
  <c r="R280" i="9" s="1"/>
  <c r="P281" i="9"/>
  <c r="Q281" i="9" s="1"/>
  <c r="R281" i="9" s="1"/>
  <c r="P282" i="9"/>
  <c r="Q282" i="9" s="1"/>
  <c r="R282" i="9" s="1"/>
  <c r="P283" i="9"/>
  <c r="Q283" i="9" s="1"/>
  <c r="R283" i="9" s="1"/>
  <c r="P284" i="9"/>
  <c r="Q284" i="9" s="1"/>
  <c r="R284" i="9" s="1"/>
  <c r="P285" i="9"/>
  <c r="Q285" i="9" s="1"/>
  <c r="R285" i="9" s="1"/>
  <c r="P286" i="9"/>
  <c r="Q286" i="9" s="1"/>
  <c r="R286" i="9" s="1"/>
  <c r="P287" i="9"/>
  <c r="Q287" i="9" s="1"/>
  <c r="R287" i="9" s="1"/>
  <c r="P288" i="9"/>
  <c r="Q288" i="9" s="1"/>
  <c r="R288" i="9" s="1"/>
  <c r="P289" i="9"/>
  <c r="Q289" i="9" s="1"/>
  <c r="R289" i="9" s="1"/>
  <c r="P290" i="9"/>
  <c r="Q290" i="9" s="1"/>
  <c r="R290" i="9" s="1"/>
  <c r="P291" i="9"/>
  <c r="Q291" i="9" s="1"/>
  <c r="R291" i="9" s="1"/>
  <c r="P292" i="9"/>
  <c r="Q292" i="9" s="1"/>
  <c r="R292" i="9" s="1"/>
  <c r="P293" i="9"/>
  <c r="Q293" i="9" s="1"/>
  <c r="R293" i="9" s="1"/>
  <c r="P294" i="9"/>
  <c r="Q294" i="9" s="1"/>
  <c r="R294" i="9" s="1"/>
  <c r="P295" i="9"/>
  <c r="Q295" i="9" s="1"/>
  <c r="R295" i="9" s="1"/>
  <c r="P296" i="9"/>
  <c r="Q296" i="9" s="1"/>
  <c r="R296" i="9" s="1"/>
  <c r="P297" i="9"/>
  <c r="Q297" i="9" s="1"/>
  <c r="R297" i="9" s="1"/>
  <c r="P298" i="9"/>
  <c r="Q298" i="9" s="1"/>
  <c r="R298" i="9" s="1"/>
  <c r="P299" i="9"/>
  <c r="Q299" i="9" s="1"/>
  <c r="R299" i="9" s="1"/>
  <c r="P300" i="9"/>
  <c r="Q300" i="9" s="1"/>
  <c r="R300" i="9" s="1"/>
  <c r="P301" i="9"/>
  <c r="Q301" i="9" s="1"/>
  <c r="R301" i="9" s="1"/>
  <c r="P302" i="9"/>
  <c r="Q302" i="9" s="1"/>
  <c r="R302" i="9" s="1"/>
  <c r="P303" i="9"/>
  <c r="Q303" i="9" s="1"/>
  <c r="R303" i="9" s="1"/>
  <c r="P304" i="9"/>
  <c r="Q304" i="9" s="1"/>
  <c r="R304" i="9" s="1"/>
  <c r="P305" i="9"/>
  <c r="Q305" i="9" s="1"/>
  <c r="R305" i="9" s="1"/>
  <c r="P306" i="9"/>
  <c r="Q306" i="9" s="1"/>
  <c r="R306" i="9" s="1"/>
  <c r="P307" i="9"/>
  <c r="Q307" i="9" s="1"/>
  <c r="R307" i="9" s="1"/>
  <c r="P308" i="9"/>
  <c r="Q308" i="9" s="1"/>
  <c r="R308" i="9" s="1"/>
  <c r="J11" i="4"/>
  <c r="I11" i="4"/>
  <c r="J10" i="4"/>
  <c r="I10" i="4"/>
  <c r="J9" i="4"/>
  <c r="I9" i="4"/>
  <c r="J8" i="4"/>
  <c r="I8" i="4"/>
  <c r="J7" i="4"/>
  <c r="I7" i="4"/>
  <c r="J6" i="4"/>
  <c r="I6" i="4"/>
  <c r="F9" i="4"/>
  <c r="F7" i="4"/>
  <c r="F10" i="4"/>
  <c r="F11" i="4"/>
  <c r="F6" i="4"/>
  <c r="F8" i="4"/>
  <c r="D9" i="4"/>
  <c r="E9" i="4" s="1"/>
  <c r="D7" i="4"/>
  <c r="E7" i="4" s="1"/>
  <c r="D10" i="4"/>
  <c r="E10" i="4" s="1"/>
  <c r="D11" i="4"/>
  <c r="E11" i="4" s="1"/>
  <c r="D6" i="4"/>
  <c r="E6" i="4" s="1"/>
  <c r="D8" i="4"/>
  <c r="E8" i="4" s="1"/>
  <c r="M274" i="3"/>
  <c r="F15" i="2"/>
  <c r="E15" i="2"/>
  <c r="F14" i="2"/>
  <c r="E14" i="2"/>
  <c r="F10" i="2"/>
  <c r="F11" i="2"/>
  <c r="F9" i="2" s="1"/>
  <c r="E11" i="2"/>
  <c r="E10" i="2"/>
  <c r="F8" i="2"/>
  <c r="E8" i="2"/>
  <c r="F7" i="2"/>
  <c r="E7" i="2"/>
  <c r="F6" i="2"/>
  <c r="E6" i="2"/>
  <c r="E13" i="10" l="1"/>
  <c r="F13" i="10"/>
  <c r="F12" i="10"/>
  <c r="E12" i="10"/>
  <c r="E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61896D-121D-4EFF-AB93-F7369122654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F75CE75-4BB7-4B47-8759-299AB843C309}" name="WorksheetConnection_Data-Analysis-Excercise-4.xlsx!MainTable" type="102" refreshedVersion="7" minRefreshableVersion="5">
    <extLst>
      <ext xmlns:x15="http://schemas.microsoft.com/office/spreadsheetml/2010/11/main" uri="{DE250136-89BD-433C-8126-D09CA5730AF9}">
        <x15:connection id="MainTable" autoDelete="1">
          <x15:rangePr sourceName="_xlcn.WorksheetConnection_DataAnalysisExcercise4.xlsxMainTable1"/>
        </x15:connection>
      </ext>
    </extLst>
  </connection>
  <connection id="3" xr16:uid="{12E9935C-CB78-4C9A-A319-48B7B852DF21}" name="WorksheetConnection_Data-Analysis-Excercise-7.xlsx!MainTableForProfit" type="102" refreshedVersion="7" minRefreshableVersion="5">
    <extLst>
      <ext xmlns:x15="http://schemas.microsoft.com/office/spreadsheetml/2010/11/main" uri="{DE250136-89BD-433C-8126-D09CA5730AF9}">
        <x15:connection id="MainTableForProfit" autoDelete="1">
          <x15:rangePr sourceName="_xlcn.WorksheetConnection_DataAnalysisExcercise7.xlsxMainTableForProfit1"/>
        </x15:connection>
      </ext>
    </extLst>
  </connection>
</connections>
</file>

<file path=xl/sharedStrings.xml><?xml version="1.0" encoding="utf-8"?>
<sst xmlns="http://schemas.openxmlformats.org/spreadsheetml/2006/main" count="4895" uniqueCount="206">
  <si>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</si>
  <si>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</si>
  <si>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</si>
  <si>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</si>
  <si>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</si>
  <si>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</si>
  <si>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</si>
  <si>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</si>
  <si>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</si>
  <si>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</si>
  <si>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</si>
  <si>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</si>
  <si>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</si>
  <si>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</si>
  <si>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</si>
  <si>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</si>
  <si>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</si>
  <si>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</si>
  <si>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</si>
  <si>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</si>
  <si>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</si>
  <si>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</si>
  <si>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</si>
  <si>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</si>
  <si>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</si>
  <si>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</si>
  <si>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</si>
  <si>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</si>
  <si>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</si>
  <si>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</si>
  <si>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</si>
  <si>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</si>
  <si>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</si>
  <si>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</si>
  <si>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</si>
  <si>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</si>
  <si>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</si>
  <si>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</si>
  <si>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</si>
  <si>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</si>
  <si>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</si>
  <si>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</si>
  <si>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</si>
  <si>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</si>
  <si>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</si>
  <si>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</si>
  <si>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</si>
  <si>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</si>
  <si>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</si>
  <si>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</si>
  <si>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</si>
  <si>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</si>
  <si>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</si>
  <si>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Data Analysis Exercise 1</t>
  </si>
  <si>
    <t>Main Questions</t>
  </si>
  <si>
    <t>Do Quick statistics</t>
  </si>
  <si>
    <t>Data Source : Chandoo.org</t>
  </si>
  <si>
    <t>Chocolate Shop</t>
  </si>
  <si>
    <t>Analysis by : Damar Djati Wahyu Kemala</t>
  </si>
  <si>
    <t>Changelog</t>
  </si>
  <si>
    <t>Chocolate Shop Analysis</t>
  </si>
  <si>
    <t>Exercise 1</t>
  </si>
  <si>
    <t>SUM</t>
  </si>
  <si>
    <t>MIN</t>
  </si>
  <si>
    <t>MAX</t>
  </si>
  <si>
    <t>MEAN</t>
  </si>
  <si>
    <t>RANGE (MAX-MIN)</t>
  </si>
  <si>
    <t>Quartile</t>
  </si>
  <si>
    <t>First Quartile (25%)</t>
  </si>
  <si>
    <t>Third Quartile (75%)</t>
  </si>
  <si>
    <t>MEDIAN/ Second Quartile (50%)</t>
  </si>
  <si>
    <t>1. Do Quick Statistic Analysis</t>
  </si>
  <si>
    <t>Statistic Analysis</t>
  </si>
  <si>
    <t>1. Mencari nilai rata-rata dari Harga Penjualan Produk Coklat Oleh Sales</t>
  </si>
  <si>
    <t>2. Mencari Nilai tengah dari Harga Penjualan Produk Coklat</t>
  </si>
  <si>
    <t>3. Mencari Jumlah Harga Penjualan Produk oleh Sales</t>
  </si>
  <si>
    <t>4. Menemukan rentang Harga Penjualan dari Paling Kecil hingga Terbesar</t>
  </si>
  <si>
    <t>5. Menemukan Harga Penjualan Terkecil</t>
  </si>
  <si>
    <t>6. Menemukan Harga Penjualan Terbesar</t>
  </si>
  <si>
    <t>7. Nilai Quartile-1 (25%)</t>
  </si>
  <si>
    <t>8. Nilai Quartile-3 (75%)</t>
  </si>
  <si>
    <t>## Menemukan Nilai Analisis Statistik</t>
  </si>
  <si>
    <t>## Menyiapkan Data</t>
  </si>
  <si>
    <t>1. Mengunduh data toko coklat dari Chandoo.org</t>
  </si>
  <si>
    <t>2. Merapikan Sell pada Main Data</t>
  </si>
  <si>
    <t>2. Exploratory Data Analysis (EDA) With Conditional Formatting</t>
  </si>
  <si>
    <t>## Copy of the Main Data</t>
  </si>
  <si>
    <t>## Exploratory Analysis</t>
  </si>
  <si>
    <t>Amount from Highest to Lowest</t>
  </si>
  <si>
    <t>Sorted Geography</t>
  </si>
  <si>
    <t>Sorted Product</t>
  </si>
  <si>
    <t>Sorted Sales</t>
  </si>
  <si>
    <t>Top 10 Highest Total Unit Product Has Been Saled</t>
  </si>
  <si>
    <t>Duplicated Unit</t>
  </si>
  <si>
    <t>Total</t>
  </si>
  <si>
    <t>Sorted Amount</t>
  </si>
  <si>
    <t>Sorted Unit</t>
  </si>
  <si>
    <t>## Saled Unit with highest Amount in each item</t>
  </si>
  <si>
    <t>Country</t>
  </si>
  <si>
    <t>Amounts</t>
  </si>
  <si>
    <t>## Presentable View Tables</t>
  </si>
  <si>
    <t>## Only Tables</t>
  </si>
  <si>
    <t>3. Sales Analysis with Formulas</t>
  </si>
  <si>
    <t>Grand Total</t>
  </si>
  <si>
    <t>Sum of Amount</t>
  </si>
  <si>
    <t>Sum of Units</t>
  </si>
  <si>
    <t xml:space="preserve"> </t>
  </si>
  <si>
    <t xml:space="preserve">                      </t>
  </si>
  <si>
    <t>## Using Pivot and Slicer to well knowing about product that has been saled by each sales</t>
  </si>
  <si>
    <t>4. Sales Analysis with Pivot</t>
  </si>
  <si>
    <t>Sales per Unit</t>
  </si>
  <si>
    <t>5. Top 5 Product based by Sales ($) per Unit</t>
  </si>
  <si>
    <t>6. Anomaly Detection</t>
  </si>
  <si>
    <t>## Copy of the Data</t>
  </si>
  <si>
    <t>## Visualization of Anomaly Data</t>
  </si>
  <si>
    <t>7. Best Sales Person By Country</t>
  </si>
  <si>
    <t>## Best Sales Person By Country</t>
  </si>
  <si>
    <t>## Lowest Sales Person By Country</t>
  </si>
  <si>
    <t>8. Profits By Product</t>
  </si>
  <si>
    <t>## Using Combine Table</t>
  </si>
  <si>
    <t>## Main Tables</t>
  </si>
  <si>
    <t>## Sub Tables</t>
  </si>
  <si>
    <t>Cost per Units</t>
  </si>
  <si>
    <t>Cost</t>
  </si>
  <si>
    <t>## Find Profit After Combine Tables</t>
  </si>
  <si>
    <t>Total Profit</t>
  </si>
  <si>
    <t>Countries</t>
  </si>
  <si>
    <t>Persons</t>
  </si>
  <si>
    <t>Pick a Country</t>
  </si>
  <si>
    <t>Summary</t>
  </si>
  <si>
    <t>Number of Transaction</t>
  </si>
  <si>
    <t>Sales</t>
  </si>
  <si>
    <t>Profit</t>
  </si>
  <si>
    <t>Quantity</t>
  </si>
  <si>
    <t>Average</t>
  </si>
  <si>
    <t>Sales Person that Selling the Product by Target</t>
  </si>
  <si>
    <t>On Target?</t>
  </si>
  <si>
    <t xml:space="preserve">Keterangan: </t>
  </si>
  <si>
    <t>(Penjualan)</t>
  </si>
  <si>
    <t>Rendah</t>
  </si>
  <si>
    <t>Sedang</t>
  </si>
  <si>
    <t>Tinggi</t>
  </si>
  <si>
    <t>9. Dynamic Country-Sales Report</t>
  </si>
  <si>
    <t>10. Which Product to Discontinue ?</t>
  </si>
  <si>
    <t>Profit Percentage (%)</t>
  </si>
  <si>
    <t>Keterangan :</t>
  </si>
  <si>
    <t>Profit &gt; 60%</t>
  </si>
  <si>
    <t>1. Baker's Choco Chips</t>
  </si>
  <si>
    <t>2. Almond Choco</t>
  </si>
  <si>
    <t>3. Milk Bars</t>
  </si>
  <si>
    <t>4. White Choc</t>
  </si>
  <si>
    <t>5. Spicy Special Slims</t>
  </si>
  <si>
    <t>Setelah dilakukan pengecekan 
ada beberapa produk yang perlu menjadi pertimbangan untuk 
di discontinue / diberhentikan Produksinya yaitu :</t>
  </si>
  <si>
    <t>Exercise 9</t>
  </si>
  <si>
    <t>## Analisa Produk Coklat</t>
  </si>
  <si>
    <t>1. Membuat formula untuk mencetak persentase profit penjualan produk Coklat</t>
  </si>
  <si>
    <t>2. Membuat Slicer berdasarkan negara yang menjadi pasar penjualan produk coklat</t>
  </si>
  <si>
    <t>3. Membuat bar-chart untuk melihat persentase profit produk coklat</t>
  </si>
  <si>
    <t>4. Melakukan analisa apa saja jenis produk coklat yang memiliki profit &gt; 60%</t>
  </si>
  <si>
    <t xml:space="preserve">5. Menentukan produk mana saja yang mungkin menjadi pertimbangan </t>
  </si>
  <si>
    <t xml:space="preserve">      Untuk dilakukan pemberhentian produksi/discontinue.</t>
  </si>
  <si>
    <t>Exercise 8</t>
  </si>
  <si>
    <t>## Analisa Penjualan Produk Oleh Sales di 6 Negara</t>
  </si>
  <si>
    <t>1. Membuat Validasi negara mana saja yang menjadi sasaran penjualan coklat</t>
  </si>
  <si>
    <t>2. Membuat Perhitungan Penjualan, Biaya Produk, dan, Laba, serta jumlah Unit Produk yang terjual</t>
  </si>
  <si>
    <t>3. Membuat validasi terhadap Sales siapa saja yang memenuhi target penjualan Produk Coklat</t>
  </si>
  <si>
    <t>4. Menganalisa negara apa saja yang penjualannya  memenuhi target terbanyak</t>
  </si>
  <si>
    <t>## Mencari Nilai Profit Penjualan Produk Coklat</t>
  </si>
  <si>
    <t>1. Melakukan pencarian nilai cost per unit produk dengan menggunakan VLOOKUP</t>
  </si>
  <si>
    <t>2. Membuat perhitungan Total Cost dengan mengkalikan Cost per Unit dengan Units</t>
  </si>
  <si>
    <t>3. Mencari Nilai Profit dengan mengkalikan Amount dengan Cost</t>
  </si>
  <si>
    <t>4. Membuat Slicer untuk melihat profit penjualan produk dimasing-masing negara</t>
  </si>
  <si>
    <t>Exercise 7</t>
  </si>
  <si>
    <t>Exercise 6</t>
  </si>
  <si>
    <t>## Sales dengan penjualan terbaik</t>
  </si>
  <si>
    <t>1. Membuat Pivot Table untuk mencari siapa saja nama sales dengan penjualan terbaik</t>
  </si>
  <si>
    <t>2. Mencopy Pivot Tabel untuk memperoleh nama sales dengan penjualan terendah</t>
  </si>
  <si>
    <t>3. Membuat Bar Chart untuk menampilkan Sales dengan Penjualan terbaik di beberapa negara</t>
  </si>
  <si>
    <t>4. Membuat Bar Chart untuk menampilkan Sales dengan Penjualan terendah di beberapa negara</t>
  </si>
  <si>
    <t>Exercise 5</t>
  </si>
  <si>
    <t>## Menemukan Anomaly Data</t>
  </si>
  <si>
    <t>1. Membuat Bagan Scatter, Bagan Box untuk menemukan Anomaly/Outlier</t>
  </si>
  <si>
    <t>2. Melakukan cek pada setiap kolom data untuk memperoleh anomaly</t>
  </si>
  <si>
    <t>3. Hubungan antara kolom person dan amount memperoleh setidaknya 4 anomaly data</t>
  </si>
  <si>
    <t>6. Hubungan antara kolom product dan units  memperoleh setidaknya 6 anomaly data</t>
  </si>
  <si>
    <t>5. Hubungan antara kolom geography dan amount memperoleh setidaknya 6 anomaly data</t>
  </si>
  <si>
    <t>4. Hubungan antara kolom amount dan units memperoleh setidaknya 4 anomaly data</t>
  </si>
  <si>
    <t>Exercise 4</t>
  </si>
  <si>
    <t xml:space="preserve">## Menemukan 5 Penjualan Produk per unit terbaik </t>
  </si>
  <si>
    <t>Country with Group of Sales</t>
  </si>
  <si>
    <t>Products</t>
  </si>
  <si>
    <t>1. Membuat Pivot table untuk menfilter data Produk dan Sales per Unit yang ditampilkan</t>
  </si>
  <si>
    <t>2. Membuat Chart untuk menampilkan produk apa saja yang paling banyak terjual per unitnya</t>
  </si>
  <si>
    <t>3. Raspberry Choco merupakan produk yang paling laris dipasaran</t>
  </si>
  <si>
    <t>Exercise 3</t>
  </si>
  <si>
    <t>## Analisa penjualan sales produk coklat di berbagai negara</t>
  </si>
  <si>
    <t>1. Membuat pivot table untuk menganalisa penjualan produk coklat di beberapa negara dan berdasarkan jumlah unitnya</t>
  </si>
  <si>
    <t>2. Membuat Slicer untuk memfilter nama sales yang menjual produk coklat diberbagai negara</t>
  </si>
  <si>
    <t>3. Membuat Bagan Pie untuk menampilkan secara visual Persentase penjualan Produk coklat yang dijual oleh sales diberbagai negara</t>
  </si>
  <si>
    <t>1. Membuat formula menganalisa penjualan produk coklat di beberapa negara dan berdasarkan jumlah unitnya</t>
  </si>
  <si>
    <t>Exercise 2</t>
  </si>
  <si>
    <t>## Explorasi Data Penjualan Coklat</t>
  </si>
  <si>
    <t>1. Mengecek Duplicate Units yang ada pada table 8</t>
  </si>
  <si>
    <t>2. Melihat Penjualan Tertinggi Produk Coklat</t>
  </si>
  <si>
    <t>3. Melihat total unit produk coklat yang terjual paling banyak</t>
  </si>
  <si>
    <t>4. Melihat Unit Produk coklat yang terjual berdasarkan Harga penjualan tertinggi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</si>
</sst>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2" formatCode="_-&quot;Rp&quot;* #,##0_-;\-&quot;Rp&quot;* #,##0_-;_-&quot;Rp&quot;* &quot;-&quot;_-;_-@_-"/>
    <numFmt numFmtId="164" formatCode="&quot;$&quot;#,##0_);[Red]\(&quot;$&quot;#,##0\)"/>
    <numFmt numFmtId="165" formatCode="&quot;$&quot;#,##0.00_);[Red]\(&quot;$&quot;#,##0.00\)"/>
    <numFmt numFmtId="166" formatCode="_-[$$-409]* #,##0.00_ ;_-[$$-409]* \-#,##0.00\ ;_-[$$-409]* &quot;-&quot;??_ ;_-@_ "/>
    <numFmt numFmtId="167" formatCode="_-[$$-409]* #,##0_ ;_-[$$-409]* \-#,##0\ ;_-[$$-409]* &quot;-&quot;??_ ;_-@_ "/>
    <numFmt numFmtId="168" formatCode="[$$-409]#,##0.00"/>
    <numFmt numFmtId="169" formatCode="\$#,##0.00;\(\$#,##0.00\);\$#,##0.00"/>
    <numFmt numFmtId="170" formatCode="\$#,##0;\(\$#,##0\);\$#,##0"/>
    <numFmt numFmtId="171" formatCode="0.00%;\-0.00%;0.00%"/>
  </numFmts>
  <fonts count="9" x14ac:knownFonts="1">
    <font>
      <sz val="11"/>
      <color theme="1"/>
      <name val="Calibri"/>
      <family val="2"/>
      <scheme val="minor"/>
    </font>
    <font>
      <b/>
      <sz val="11"/>
      <color theme="1"/>
      <name val="Calibri"/>
      <family val="2"/>
      <scheme val="minor"/>
    </font>
    <font>
      <b/>
      <sz val="11"/>
      <color theme="0"/>
      <name val="Calibri"/>
      <family val="2"/>
      <scheme val="minor"/>
    </font>
    <font>
      <sz val="28"/>
      <color theme="1"/>
      <name val="Roboto"/>
    </font>
    <font>
      <sz val="25"/>
      <color theme="1"/>
      <name val="Roboto"/>
    </font>
    <font>
      <b/>
      <sz val="14"/>
      <color theme="1"/>
      <name val="Calibri"/>
      <family val="2"/>
      <scheme val="minor"/>
    </font>
    <font>
      <sz val="11"/>
      <color theme="1"/>
      <name val="Calibri"/>
      <family val="2"/>
      <scheme val="minor"/>
    </font>
    <font>
      <sz val="11"/>
      <color theme="0" tint="-0.34998626667073579"/>
      <name val="Calibri"/>
      <family val="2"/>
      <scheme val="minor"/>
    </font>
    <font>
      <b/>
      <sz val="11"/>
      <name val="Calibri"/>
      <family val="2"/>
      <scheme val="minor"/>
    </font>
  </fonts>
  <fills count="24">
    <fill>
      <patternFill patternType="none"/>
    </fill>
    <fill>
      <patternFill patternType="gray125"/>
    </fill>
    <fill>
      <patternFill patternType="solid">
        <fgColor theme="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59996337778862885"/>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63636"/>
        <bgColor indexed="64"/>
      </patternFill>
    </fill>
    <fill>
      <patternFill patternType="solid">
        <fgColor rgb="FFF75353"/>
        <bgColor indexed="64"/>
      </patternFill>
    </fill>
    <fill>
      <patternFill patternType="solid">
        <fgColor rgb="FFF69954"/>
        <bgColor indexed="64"/>
      </patternFill>
    </fill>
    <fill>
      <patternFill patternType="solid">
        <fgColor rgb="FFB6D284"/>
        <bgColor indexed="64"/>
      </patternFill>
    </fill>
    <fill>
      <patternFill patternType="solid">
        <fgColor rgb="FFC4D367"/>
        <bgColor indexed="64"/>
      </patternFill>
    </fill>
    <fill>
      <patternFill patternType="solid">
        <fgColor rgb="FF5DC771"/>
        <bgColor indexed="64"/>
      </patternFill>
    </fill>
    <fill>
      <patternFill patternType="solid">
        <fgColor rgb="FF48B40C"/>
        <bgColor indexed="64"/>
      </patternFill>
    </fill>
    <fill>
      <patternFill patternType="solid">
        <fgColor rgb="FFC0F2C0"/>
        <bgColor indexed="64"/>
      </patternFill>
    </fill>
  </fills>
  <borders count="25">
    <border>
      <left/>
      <right/>
      <top/>
      <bottom/>
      <diagonal/>
    </border>
    <border>
      <left/>
      <right/>
      <top style="dotted">
        <color theme="0" tint="-0.24994659260841701"/>
      </top>
      <bottom style="dotted">
        <color theme="0" tint="-0.2499465926084170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theme="4" tint="0.39997558519241921"/>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theme="4" tint="0.39997558519241921"/>
      </bottom>
      <diagonal/>
    </border>
    <border>
      <left/>
      <right/>
      <top style="thin">
        <color theme="2" tint="-0.499984740745262"/>
      </top>
      <bottom style="thin">
        <color theme="2" tint="-0.499984740745262"/>
      </bottom>
      <diagonal/>
    </border>
    <border>
      <left/>
      <right/>
      <top style="thin">
        <color theme="0" tint="-0.14996795556505021"/>
      </top>
      <bottom style="thin">
        <color theme="0" tint="-0.14996795556505021"/>
      </bottom>
      <diagonal/>
    </border>
    <border>
      <left/>
      <right/>
      <top style="thin">
        <color theme="9" tint="0.79998168889431442"/>
      </top>
      <bottom style="thin">
        <color theme="9" tint="0.79998168889431442"/>
      </bottom>
      <diagonal/>
    </border>
    <border>
      <left/>
      <right style="thin">
        <color theme="9" tint="0.79995117038483843"/>
      </right>
      <top style="thin">
        <color theme="9" tint="0.79995117038483843"/>
      </top>
      <bottom style="thin">
        <color theme="9" tint="0.79995117038483843"/>
      </bottom>
      <diagonal/>
    </border>
    <border>
      <left/>
      <right/>
      <top style="thin">
        <color theme="9" tint="0.79995117038483843"/>
      </top>
      <bottom style="thin">
        <color theme="9" tint="0.79995117038483843"/>
      </bottom>
      <diagonal/>
    </border>
    <border>
      <left/>
      <right/>
      <top/>
      <bottom style="thin">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2" fontId="6" fillId="0" borderId="0" applyFont="0" applyFill="0" applyBorder="0" applyAlignment="0" applyProtection="0"/>
  </cellStyleXfs>
  <cellXfs count="155">
    <xf numFmtId="0" fontId="0" fillId="0" borderId="0" xfId="0"/>
    <xf numFmtId="0" fontId="0" fillId="2" borderId="0" xfId="0" applyFill="1"/>
    <xf numFmtId="164" fontId="0" fillId="0" borderId="0" xfId="0" applyNumberFormat="1"/>
    <xf numFmtId="3" fontId="0" fillId="0" borderId="0" xfId="0" applyNumberFormat="1"/>
    <xf numFmtId="0" fontId="1" fillId="0" borderId="1" xfId="0" applyFont="1" applyBorder="1"/>
    <xf numFmtId="0" fontId="1" fillId="2" borderId="0" xfId="0" applyFont="1" applyFill="1"/>
    <xf numFmtId="0" fontId="0" fillId="3" borderId="0" xfId="0" applyFill="1"/>
    <xf numFmtId="0" fontId="1" fillId="0" borderId="0" xfId="0" applyFont="1" applyFill="1" applyBorder="1"/>
    <xf numFmtId="0" fontId="1" fillId="0" borderId="0" xfId="0" applyFont="1" applyFill="1" applyBorder="1" applyAlignment="1">
      <alignment horizontal="left" vertical="center"/>
    </xf>
    <xf numFmtId="0" fontId="1" fillId="4" borderId="2" xfId="0" applyFont="1" applyFill="1" applyBorder="1"/>
    <xf numFmtId="0" fontId="0" fillId="8" borderId="5" xfId="0" applyFont="1" applyFill="1" applyBorder="1"/>
    <xf numFmtId="164" fontId="0" fillId="8" borderId="5" xfId="0" applyNumberFormat="1" applyFont="1" applyFill="1" applyBorder="1"/>
    <xf numFmtId="0" fontId="0" fillId="0" borderId="5" xfId="0" applyFont="1" applyBorder="1"/>
    <xf numFmtId="164" fontId="0" fillId="0" borderId="5" xfId="0" applyNumberFormat="1" applyFont="1" applyBorder="1"/>
    <xf numFmtId="3" fontId="0" fillId="8" borderId="5" xfId="0" applyNumberFormat="1" applyFont="1" applyFill="1" applyBorder="1"/>
    <xf numFmtId="3" fontId="0" fillId="0" borderId="5" xfId="0" applyNumberFormat="1" applyFont="1" applyBorder="1"/>
    <xf numFmtId="0" fontId="2" fillId="7" borderId="0" xfId="0" applyFont="1" applyFill="1" applyBorder="1"/>
    <xf numFmtId="0" fontId="2" fillId="7" borderId="0" xfId="0" applyFont="1" applyFill="1" applyBorder="1" applyAlignment="1">
      <alignment horizontal="right"/>
    </xf>
    <xf numFmtId="0" fontId="0" fillId="9" borderId="0" xfId="0" applyFill="1"/>
    <xf numFmtId="0" fontId="3" fillId="2" borderId="0" xfId="0" applyFont="1" applyFill="1" applyAlignment="1">
      <alignment vertical="center"/>
    </xf>
    <xf numFmtId="0" fontId="4" fillId="9" borderId="0" xfId="0" applyFont="1" applyFill="1" applyAlignment="1">
      <alignment horizontal="left" vertical="center"/>
    </xf>
    <xf numFmtId="0" fontId="0" fillId="0" borderId="0" xfId="0" applyAlignment="1"/>
    <xf numFmtId="0" fontId="0" fillId="0" borderId="6" xfId="0" applyBorder="1" applyAlignment="1"/>
    <xf numFmtId="3" fontId="0" fillId="0" borderId="6" xfId="0" applyNumberFormat="1" applyBorder="1" applyAlignment="1"/>
    <xf numFmtId="166" fontId="0" fillId="0" borderId="6" xfId="0" applyNumberFormat="1" applyBorder="1" applyAlignment="1"/>
    <xf numFmtId="166" fontId="0" fillId="0" borderId="6" xfId="0" applyNumberFormat="1" applyBorder="1" applyAlignment="1">
      <alignment horizontal="right"/>
    </xf>
    <xf numFmtId="0" fontId="0" fillId="0" borderId="6" xfId="0" applyBorder="1"/>
    <xf numFmtId="0" fontId="0" fillId="11" borderId="6" xfId="0" applyFill="1" applyBorder="1"/>
    <xf numFmtId="0" fontId="0" fillId="0" borderId="0" xfId="0" applyBorder="1" applyAlignment="1">
      <alignment horizontal="left"/>
    </xf>
    <xf numFmtId="0" fontId="0" fillId="0" borderId="1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1" fillId="0" borderId="0" xfId="0" applyFont="1" applyBorder="1" applyAlignment="1">
      <alignment horizontal="left" vertical="center"/>
    </xf>
    <xf numFmtId="0" fontId="1" fillId="0" borderId="0" xfId="0" applyFont="1"/>
    <xf numFmtId="164" fontId="0" fillId="8" borderId="15" xfId="0" applyNumberFormat="1" applyFont="1" applyFill="1" applyBorder="1"/>
    <xf numFmtId="164" fontId="0" fillId="0" borderId="15" xfId="0" applyNumberFormat="1" applyFont="1" applyBorder="1"/>
    <xf numFmtId="0" fontId="0" fillId="0" borderId="0" xfId="0" applyNumberFormat="1" applyFont="1" applyFill="1" applyBorder="1" applyAlignment="1" applyProtection="1"/>
    <xf numFmtId="166" fontId="0" fillId="0" borderId="0" xfId="0" applyNumberFormat="1"/>
    <xf numFmtId="0" fontId="0" fillId="0" borderId="0" xfId="0" applyBorder="1" applyAlignment="1"/>
    <xf numFmtId="0" fontId="1" fillId="0" borderId="6" xfId="0" applyFont="1" applyBorder="1"/>
    <xf numFmtId="166" fontId="0" fillId="0" borderId="6" xfId="0" applyNumberFormat="1" applyBorder="1"/>
    <xf numFmtId="3" fontId="0" fillId="0" borderId="6" xfId="0" applyNumberFormat="1" applyBorder="1"/>
    <xf numFmtId="0" fontId="1" fillId="12" borderId="16" xfId="0" applyFont="1" applyFill="1" applyBorder="1"/>
    <xf numFmtId="0" fontId="0" fillId="0" borderId="16" xfId="0" applyBorder="1"/>
    <xf numFmtId="166" fontId="0" fillId="0" borderId="16" xfId="0" applyNumberFormat="1" applyBorder="1"/>
    <xf numFmtId="0" fontId="0" fillId="12" borderId="16" xfId="0" applyFill="1" applyBorder="1"/>
    <xf numFmtId="3" fontId="7" fillId="0" borderId="16" xfId="0" applyNumberFormat="1" applyFont="1" applyBorder="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0" fillId="2" borderId="0" xfId="0" applyFill="1" applyAlignment="1"/>
    <xf numFmtId="169" fontId="0" fillId="0" borderId="0" xfId="0" applyNumberFormat="1"/>
    <xf numFmtId="0" fontId="1" fillId="0" borderId="0" xfId="0" applyFont="1" applyBorder="1" applyAlignment="1">
      <alignment vertical="center"/>
    </xf>
    <xf numFmtId="0" fontId="0" fillId="0" borderId="0" xfId="0" applyBorder="1" applyAlignment="1">
      <alignment horizontal="center"/>
    </xf>
    <xf numFmtId="0" fontId="0" fillId="0" borderId="0" xfId="0" applyAlignment="1">
      <alignment horizontal="left" indent="1"/>
    </xf>
    <xf numFmtId="0" fontId="0" fillId="0" borderId="0" xfId="0" applyAlignment="1">
      <alignment horizontal="center" vertical="center"/>
    </xf>
    <xf numFmtId="165" fontId="0" fillId="8" borderId="5" xfId="0" applyNumberFormat="1" applyFont="1" applyFill="1" applyBorder="1"/>
    <xf numFmtId="165" fontId="0" fillId="0" borderId="5" xfId="0" applyNumberFormat="1" applyFont="1" applyBorder="1"/>
    <xf numFmtId="0" fontId="2" fillId="7" borderId="0" xfId="0" applyFont="1" applyFill="1"/>
    <xf numFmtId="170" fontId="0" fillId="0" borderId="0" xfId="0" applyNumberFormat="1"/>
    <xf numFmtId="0" fontId="0" fillId="13" borderId="0" xfId="0" applyFill="1"/>
    <xf numFmtId="164" fontId="0" fillId="0" borderId="0" xfId="0" applyNumberFormat="1" applyFont="1"/>
    <xf numFmtId="166" fontId="0" fillId="0" borderId="0" xfId="0" applyNumberFormat="1" applyFont="1" applyBorder="1"/>
    <xf numFmtId="167" fontId="0" fillId="0" borderId="0" xfId="0" applyNumberFormat="1" applyFont="1" applyBorder="1"/>
    <xf numFmtId="0" fontId="1" fillId="15" borderId="0" xfId="0" applyFont="1" applyFill="1" applyAlignment="1">
      <alignment horizontal="right"/>
    </xf>
    <xf numFmtId="0" fontId="1" fillId="12" borderId="13" xfId="0" applyFont="1" applyFill="1" applyBorder="1"/>
    <xf numFmtId="0" fontId="1" fillId="0" borderId="13" xfId="0" applyFont="1" applyBorder="1"/>
    <xf numFmtId="0" fontId="1" fillId="14" borderId="11" xfId="0" applyFont="1" applyFill="1" applyBorder="1" applyAlignment="1">
      <alignment horizontal="right"/>
    </xf>
    <xf numFmtId="166" fontId="0" fillId="0" borderId="18" xfId="0" applyNumberFormat="1" applyFill="1" applyBorder="1"/>
    <xf numFmtId="3" fontId="0" fillId="0" borderId="18" xfId="1" applyNumberFormat="1" applyFont="1" applyFill="1" applyBorder="1"/>
    <xf numFmtId="1" fontId="0" fillId="0" borderId="18" xfId="0" applyNumberFormat="1" applyFill="1" applyBorder="1"/>
    <xf numFmtId="0" fontId="0" fillId="0" borderId="17" xfId="0" applyBorder="1"/>
    <xf numFmtId="0" fontId="0" fillId="0" borderId="17" xfId="0" applyBorder="1" applyAlignment="1">
      <alignment horizontal="right" vertical="center"/>
    </xf>
    <xf numFmtId="0" fontId="0" fillId="14" borderId="18" xfId="0" applyFill="1" applyBorder="1"/>
    <xf numFmtId="0" fontId="1" fillId="0" borderId="18" xfId="0" applyFont="1" applyBorder="1" applyAlignment="1">
      <alignment horizontal="right" vertical="center"/>
    </xf>
    <xf numFmtId="166" fontId="0" fillId="16" borderId="0" xfId="0" applyNumberFormat="1"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1" fillId="0" borderId="6" xfId="0" applyFont="1" applyBorder="1" applyAlignment="1">
      <alignment horizontal="center" vertical="center"/>
    </xf>
    <xf numFmtId="0" fontId="5" fillId="0" borderId="8" xfId="0" applyFont="1" applyBorder="1" applyAlignment="1">
      <alignment horizontal="left" vertical="center"/>
    </xf>
    <xf numFmtId="0" fontId="5" fillId="0" borderId="7" xfId="0" applyFont="1" applyBorder="1" applyAlignment="1">
      <alignment horizontal="left" vertical="center"/>
    </xf>
    <xf numFmtId="0" fontId="5" fillId="0" borderId="9" xfId="0" applyFont="1" applyBorder="1" applyAlignment="1">
      <alignment horizontal="left" vertical="center"/>
    </xf>
    <xf numFmtId="0" fontId="1" fillId="0" borderId="0" xfId="0" applyFont="1" applyBorder="1" applyAlignment="1">
      <alignment horizontal="left" vertical="center"/>
    </xf>
    <xf numFmtId="0" fontId="1" fillId="0" borderId="8" xfId="0" applyFont="1" applyBorder="1" applyAlignment="1">
      <alignment horizontal="left" vertical="center"/>
    </xf>
    <xf numFmtId="0" fontId="1" fillId="0" borderId="7" xfId="0" applyFont="1" applyBorder="1" applyAlignment="1">
      <alignment horizontal="left" vertical="center"/>
    </xf>
    <xf numFmtId="0" fontId="1" fillId="0" borderId="9" xfId="0" applyFont="1" applyBorder="1" applyAlignment="1">
      <alignment horizontal="left" vertical="center"/>
    </xf>
    <xf numFmtId="0" fontId="0" fillId="0" borderId="0" xfId="0" applyAlignment="1">
      <alignment horizontal="left"/>
    </xf>
    <xf numFmtId="171" fontId="0" fillId="0" borderId="0" xfId="0" applyNumberFormat="1"/>
    <xf numFmtId="0" fontId="0" fillId="23" borderId="4" xfId="0" applyFill="1" applyBorder="1"/>
    <xf numFmtId="0" fontId="1" fillId="0" borderId="3" xfId="0" applyFont="1" applyBorder="1" applyAlignment="1">
      <alignment horizontal="center" vertical="center"/>
    </xf>
    <xf numFmtId="0" fontId="1" fillId="0" borderId="0" xfId="0" applyFont="1" applyAlignment="1">
      <alignment horizontal="left"/>
    </xf>
    <xf numFmtId="0" fontId="0" fillId="0" borderId="0" xfId="0" applyAlignment="1">
      <alignment horizontal="left" vertical="center"/>
    </xf>
    <xf numFmtId="0" fontId="0" fillId="0" borderId="10" xfId="0" applyBorder="1" applyAlignment="1"/>
    <xf numFmtId="0" fontId="0" fillId="0" borderId="12" xfId="0" applyBorder="1" applyAlignment="1"/>
    <xf numFmtId="0" fontId="0" fillId="0" borderId="0" xfId="0" applyFill="1" applyBorder="1" applyAlignment="1">
      <alignment horizontal="left"/>
    </xf>
    <xf numFmtId="0" fontId="0" fillId="0" borderId="10" xfId="0" applyBorder="1"/>
    <xf numFmtId="0" fontId="0" fillId="0" borderId="0" xfId="0" applyBorder="1"/>
    <xf numFmtId="0" fontId="0" fillId="0" borderId="11" xfId="0" applyBorder="1"/>
    <xf numFmtId="0" fontId="0" fillId="0" borderId="12" xfId="0" applyBorder="1"/>
    <xf numFmtId="0" fontId="0" fillId="0" borderId="13" xfId="0" applyFill="1" applyBorder="1" applyAlignment="1">
      <alignment horizontal="left"/>
    </xf>
    <xf numFmtId="0" fontId="0" fillId="0" borderId="13" xfId="0" applyBorder="1"/>
    <xf numFmtId="0" fontId="0" fillId="0" borderId="14" xfId="0" applyBorder="1"/>
    <xf numFmtId="0" fontId="0" fillId="0" borderId="0" xfId="0" applyBorder="1" applyAlignment="1">
      <alignment horizontal="left" vertical="center"/>
    </xf>
    <xf numFmtId="0" fontId="1" fillId="5" borderId="2" xfId="0" applyFont="1" applyFill="1" applyBorder="1" applyAlignment="1">
      <alignment horizontal="left"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0" borderId="6" xfId="0" applyFont="1" applyBorder="1" applyAlignment="1">
      <alignment horizontal="right"/>
    </xf>
    <xf numFmtId="0" fontId="0" fillId="0" borderId="7" xfId="0" applyBorder="1" applyAlignment="1">
      <alignment horizontal="center"/>
    </xf>
    <xf numFmtId="0" fontId="1" fillId="10" borderId="6" xfId="0" applyFont="1" applyFill="1" applyBorder="1" applyAlignment="1">
      <alignment horizontal="center"/>
    </xf>
    <xf numFmtId="0" fontId="1" fillId="0" borderId="8" xfId="0" applyFont="1" applyBorder="1" applyAlignment="1">
      <alignment horizontal="left"/>
    </xf>
    <xf numFmtId="0" fontId="1" fillId="0" borderId="7" xfId="0" applyFont="1" applyBorder="1" applyAlignment="1">
      <alignment horizontal="left"/>
    </xf>
    <xf numFmtId="0" fontId="1" fillId="0" borderId="9" xfId="0" applyFont="1" applyBorder="1" applyAlignment="1">
      <alignment horizontal="left"/>
    </xf>
    <xf numFmtId="0" fontId="1" fillId="10" borderId="6" xfId="0" applyFont="1" applyFill="1" applyBorder="1" applyAlignment="1">
      <alignment horizontal="center" vertical="center"/>
    </xf>
    <xf numFmtId="0" fontId="5" fillId="0" borderId="8" xfId="0" applyFont="1" applyBorder="1" applyAlignment="1">
      <alignment horizontal="left" vertical="center"/>
    </xf>
    <xf numFmtId="0" fontId="5" fillId="0" borderId="7" xfId="0" applyFont="1" applyBorder="1" applyAlignment="1">
      <alignment horizontal="left" vertical="center"/>
    </xf>
    <xf numFmtId="0" fontId="5" fillId="0" borderId="9" xfId="0" applyFont="1" applyBorder="1" applyAlignment="1">
      <alignment horizontal="left" vertical="center"/>
    </xf>
    <xf numFmtId="0" fontId="1" fillId="0" borderId="10" xfId="0" applyFont="1" applyBorder="1" applyAlignment="1">
      <alignment horizontal="right" vertical="center"/>
    </xf>
    <xf numFmtId="0" fontId="1" fillId="0" borderId="0" xfId="0" applyFont="1" applyBorder="1" applyAlignment="1">
      <alignment horizontal="right" vertical="center"/>
    </xf>
    <xf numFmtId="0" fontId="1" fillId="0" borderId="11" xfId="0" applyFont="1" applyBorder="1" applyAlignment="1">
      <alignment horizontal="right" vertical="center"/>
    </xf>
    <xf numFmtId="14" fontId="0" fillId="0" borderId="10" xfId="0" applyNumberFormat="1" applyBorder="1" applyAlignment="1">
      <alignment horizontal="right" vertical="center"/>
    </xf>
    <xf numFmtId="14" fontId="0" fillId="0" borderId="0" xfId="0" applyNumberFormat="1" applyBorder="1" applyAlignment="1">
      <alignment horizontal="right" vertical="center"/>
    </xf>
    <xf numFmtId="14" fontId="0" fillId="0" borderId="11" xfId="0" applyNumberFormat="1" applyBorder="1" applyAlignment="1">
      <alignment horizontal="right" vertical="center"/>
    </xf>
    <xf numFmtId="0" fontId="1" fillId="0" borderId="10" xfId="0" applyFont="1" applyBorder="1" applyAlignment="1">
      <alignment horizontal="left" vertical="center"/>
    </xf>
    <xf numFmtId="0" fontId="1" fillId="0" borderId="0" xfId="0" applyFont="1" applyBorder="1" applyAlignment="1">
      <alignment horizontal="left" vertical="center"/>
    </xf>
    <xf numFmtId="0" fontId="1" fillId="0" borderId="11" xfId="0" applyFont="1" applyBorder="1" applyAlignment="1">
      <alignment horizontal="left" vertical="center"/>
    </xf>
    <xf numFmtId="0" fontId="0" fillId="0" borderId="10"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xf>
    <xf numFmtId="0" fontId="0" fillId="0" borderId="11" xfId="0" applyBorder="1" applyAlignment="1">
      <alignment horizontal="left" vertical="center"/>
    </xf>
    <xf numFmtId="0" fontId="1" fillId="0" borderId="8" xfId="0" applyFont="1" applyBorder="1" applyAlignment="1">
      <alignment horizontal="left" vertical="center"/>
    </xf>
    <xf numFmtId="0" fontId="1" fillId="0" borderId="7" xfId="0" applyFont="1" applyBorder="1" applyAlignment="1">
      <alignment horizontal="left" vertical="center"/>
    </xf>
    <xf numFmtId="0" fontId="1" fillId="0" borderId="9" xfId="0" applyFont="1" applyBorder="1" applyAlignment="1">
      <alignment horizontal="left" vertical="center"/>
    </xf>
    <xf numFmtId="0" fontId="0" fillId="0" borderId="12"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1" fillId="0" borderId="2" xfId="0" applyFont="1" applyBorder="1" applyAlignment="1">
      <alignment horizontal="center" vertical="center"/>
    </xf>
    <xf numFmtId="0" fontId="1" fillId="0" borderId="2" xfId="0" applyFont="1" applyBorder="1" applyAlignment="1">
      <alignment horizontal="left"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0" xfId="0" applyFont="1" applyBorder="1" applyAlignment="1">
      <alignment horizontal="left"/>
    </xf>
    <xf numFmtId="0" fontId="1" fillId="0" borderId="19" xfId="0" applyFont="1" applyBorder="1" applyAlignment="1">
      <alignment horizontal="left"/>
    </xf>
    <xf numFmtId="0" fontId="0" fillId="0" borderId="21" xfId="0" applyBorder="1" applyAlignment="1">
      <alignment horizontal="center"/>
    </xf>
    <xf numFmtId="0" fontId="0" fillId="0" borderId="17" xfId="0" applyBorder="1" applyAlignment="1">
      <alignment horizontal="center"/>
    </xf>
    <xf numFmtId="0" fontId="0" fillId="0" borderId="0" xfId="0" applyAlignment="1">
      <alignment horizontal="left"/>
    </xf>
    <xf numFmtId="0" fontId="1" fillId="0" borderId="0" xfId="0" applyFont="1" applyAlignment="1">
      <alignment horizontal="center"/>
    </xf>
    <xf numFmtId="0" fontId="8" fillId="12" borderId="13" xfId="0" applyFont="1" applyFill="1" applyBorder="1" applyAlignment="1">
      <alignment horizontal="left"/>
    </xf>
    <xf numFmtId="0" fontId="1" fillId="0" borderId="10" xfId="0" applyFont="1" applyBorder="1" applyAlignment="1">
      <alignment horizontal="left" vertical="center" wrapText="1"/>
    </xf>
    <xf numFmtId="0" fontId="1" fillId="0" borderId="0" xfId="0" applyFont="1" applyBorder="1" applyAlignment="1">
      <alignment horizontal="left" vertical="center" wrapText="1"/>
    </xf>
  </cellXfs>
  <cellStyles count="2">
    <cellStyle name="Currency [0]" xfId="1" builtinId="7"/>
    <cellStyle name="Normal" xfId="0" builtinId="0"/>
  </cellStyles>
  <dxfs count="62">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165" formatCode="&quot;$&quot;#,##0.00_);[Red]\(&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164" formatCode="&quot;$&quot;#,##0_);[Red]\(&quot;$&quot;#,##0\)"/>
    </dxf>
    <dxf>
      <font>
        <b val="0"/>
        <i val="0"/>
        <strike val="0"/>
        <condense val="0"/>
        <extend val="0"/>
        <outline val="0"/>
        <shadow val="0"/>
        <u val="none"/>
        <vertAlign val="baseline"/>
        <sz val="11"/>
        <color theme="1"/>
        <name val="Calibri"/>
        <family val="2"/>
        <scheme val="minor"/>
      </font>
      <numFmt numFmtId="167" formatCode="_-[$$-409]* #,##0_ ;_-[$$-409]* \-#,##0\ ;_-[$$-409]* &quot;-&quot;??_ ;_-@_ "/>
    </dxf>
    <dxf>
      <font>
        <b val="0"/>
        <i val="0"/>
        <strike val="0"/>
        <condense val="0"/>
        <extend val="0"/>
        <outline val="0"/>
        <shadow val="0"/>
        <u val="none"/>
        <vertAlign val="baseline"/>
        <sz val="11"/>
        <color theme="1"/>
        <name val="Calibri"/>
        <family val="2"/>
        <scheme val="minor"/>
      </font>
      <numFmt numFmtId="166" formatCode="_-[$$-409]* #,##0.00_ ;_-[$$-409]* \-#,##0.00\ ;_-[$$-409]* &quot;-&quot;??_ ;_-@_ "/>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3" formatCode="#,##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164" formatCode="&quot;$&quot;#,##0_);[Red]\(&quot;$&quot;#,##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quot;$&quot;#,##0_);[Red]\(&quot;$&quot;#,##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3" formatCode="#,##0"/>
    </dxf>
    <dxf>
      <numFmt numFmtId="168" formatCode="[$$-409]#,##0.00"/>
    </dxf>
    <dxf>
      <font>
        <b val="0"/>
        <i val="0"/>
        <strike val="0"/>
        <condense val="0"/>
        <extend val="0"/>
        <outline val="0"/>
        <shadow val="0"/>
        <u val="none"/>
        <vertAlign val="baseline"/>
        <sz val="11"/>
        <color theme="1"/>
        <name val="Calibri"/>
        <family val="2"/>
        <scheme val="minor"/>
      </font>
      <numFmt numFmtId="164" formatCode="&quot;$&quot;#,##0_);[Red]\(&quot;$&quot;#,##0\)"/>
      <border diagonalUp="0" diagonalDown="0">
        <left/>
        <right/>
        <top style="thin">
          <color theme="4" tint="0.39997558519241921"/>
        </top>
        <bottom style="thin">
          <color theme="4" tint="0.39997558519241921"/>
        </bottom>
        <vertical/>
        <horizontal/>
      </border>
    </dxf>
    <dxf>
      <fill>
        <patternFill patternType="solid">
          <fgColor rgb="FFC6EFCE"/>
          <bgColor rgb="FF000000"/>
        </patternFill>
      </fill>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rgb="FFF4B084"/>
          <bgColor rgb="FF000000"/>
        </patternFill>
      </fill>
    </dxf>
    <dxf>
      <border outline="0">
        <bottom style="thin">
          <color theme="4" tint="0.39997558519241921"/>
        </bottom>
      </border>
    </dxf>
    <dxf>
      <fill>
        <patternFill patternType="solid">
          <fgColor rgb="FFFFC7CE"/>
          <bgColor rgb="FF000000"/>
        </patternFill>
      </fill>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numFmt numFmtId="164" formatCode="&quot;$&quot;#,##0_);[Red]\(&quot;$&quot;#,##0\)"/>
      <border diagonalUp="0" diagonalDown="0">
        <left/>
        <right/>
        <top style="thin">
          <color theme="4" tint="0.39997558519241921"/>
        </top>
        <bottom/>
        <vertical/>
        <horizontal/>
      </border>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quot;$&quot;#,##0_);[Red]\(&quot;$&quot;#,##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color rgb="FF9C5700"/>
      </font>
      <fill>
        <patternFill>
          <bgColor rgb="FFFFEB9C"/>
        </patternFill>
      </fill>
    </dxf>
    <dxf>
      <font>
        <color rgb="FF006100"/>
      </font>
      <fill>
        <patternFill>
          <bgColor rgb="FFC6EFCE"/>
        </patternFill>
      </fill>
    </dxf>
    <dxf>
      <fill>
        <patternFill>
          <bgColor theme="5" tint="0.39994506668294322"/>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165" formatCode="&quot;$&quot;#,##0.00_);[Red]\(&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quot;$&quot;#,##0_);[Red]\(&quot;$&quot;#,##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colors>
    <mruColors>
      <color rgb="FFC0F2C0"/>
      <color rgb="FFA2ECA2"/>
      <color rgb="FF48B40C"/>
      <color rgb="FF5DC771"/>
      <color rgb="FFC4D367"/>
      <color rgb="FFB6D284"/>
      <color rgb="FFF69954"/>
      <color rgb="FFF75353"/>
      <color rgb="FFF63636"/>
      <color rgb="FFF22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Sales sell the Product by Each Country </a:t>
            </a:r>
            <a:endParaRPr lang="en-ID">
              <a:effectLst/>
            </a:endParaRPr>
          </a:p>
        </c:rich>
      </c:tx>
      <c:overlay val="0"/>
      <c:spPr>
        <a:noFill/>
        <a:ln>
          <a:noFill/>
        </a:ln>
        <a:effectLst/>
      </c:spPr>
    </c:title>
    <c:autoTitleDeleted val="0"/>
    <c:plotArea>
      <c:layout/>
      <c:pieChart>
        <c:varyColors val="1"/>
        <c:ser>
          <c:idx val="0"/>
          <c:order val="0"/>
          <c:tx>
            <c:strRef>
              <c:f>'Sales Analysis with Formulas'!$D$5</c:f>
              <c:strCache>
                <c:ptCount val="1"/>
                <c:pt idx="0">
                  <c:v>Amounts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D4-4FC6-88FB-18B13F43E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D4-4FC6-88FB-18B13F43EF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D4-4FC6-88FB-18B13F43EF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AD4-4FC6-88FB-18B13F43EF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AD4-4FC6-88FB-18B13F43EF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AD4-4FC6-88FB-18B13F43EF3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'Sales Analysis with Formulas'!$C$6:$C$11</c:f>
              <c:strCache>
                <c:ptCount val="6"/>
                <c:pt idx="0">
                  <c:v>India</c:v>
                </c:pt>
                <c:pt idx="1">
                  <c:v>Canada</c:v>
                </c:pt>
                <c:pt idx="2">
                  <c:v>New Zealand</c:v>
                </c:pt>
                <c:pt idx="3">
                  <c:v>USA</c:v>
                </c:pt>
                <c:pt idx="4">
                  <c:v>UK</c:v>
                </c:pt>
                <c:pt idx="5">
                  <c:v>Australia</c:v>
                </c:pt>
              </c:strCache>
            </c:strRef>
          </c:cat>
          <c:val>
            <c:numRef>
              <c:f>'Sales Analysis with Formulas'!$D$6:$D$11</c:f>
              <c:numCache>
                <c:formatCode>_-[$$-409]* #,##0.00_ ;_-[$$-409]* \-#,##0.00\ ;_-[$$-409]* "-"??_ ;_-@_ </c:formatCode>
                <c:ptCount val="6"/>
                <c:pt idx="0">
                  <c:v>252469</c:v>
                </c:pt>
                <c:pt idx="1">
                  <c:v>237944</c:v>
                </c:pt>
                <c:pt idx="2">
                  <c:v>218813</c:v>
                </c:pt>
                <c:pt idx="3">
                  <c:v>189434</c:v>
                </c:pt>
                <c:pt idx="4">
                  <c:v>173530</c:v>
                </c:pt>
                <c:pt idx="5">
                  <c:v>168679</c:v>
                </c:pt>
              </c:numCache>
            </c:numRef>
          </c:val>
          <c:extLst>
            <c:ext xmlns:c16="http://schemas.microsoft.com/office/drawing/2014/chart" uri="{C3380CC4-5D6E-409C-BE32-E72D297353CC}">
              <c16:uniqueId val="{00000000-5F48-4B22-92F3-A36316770E63}"/>
            </c:ext>
          </c:extLst>
        </c:ser>
        <c:ser>
          <c:idx val="1"/>
          <c:order val="1"/>
          <c:tx>
            <c:strRef>
              <c:f>'Sales Analysis with Formulas'!$E$5</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CAD4-4FC6-88FB-18B13F43E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CAD4-4FC6-88FB-18B13F43EF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CAD4-4FC6-88FB-18B13F43EF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CAD4-4FC6-88FB-18B13F43EF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CAD4-4FC6-88FB-18B13F43EF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CAD4-4FC6-88FB-18B13F43EF34}"/>
              </c:ext>
            </c:extLst>
          </c:dPt>
          <c:cat>
            <c:strRef>
              <c:f>'Sales Analysis with Formulas'!$C$6:$C$11</c:f>
              <c:strCache>
                <c:ptCount val="6"/>
                <c:pt idx="0">
                  <c:v>India</c:v>
                </c:pt>
                <c:pt idx="1">
                  <c:v>Canada</c:v>
                </c:pt>
                <c:pt idx="2">
                  <c:v>New Zealand</c:v>
                </c:pt>
                <c:pt idx="3">
                  <c:v>USA</c:v>
                </c:pt>
                <c:pt idx="4">
                  <c:v>UK</c:v>
                </c:pt>
                <c:pt idx="5">
                  <c:v>Australia</c:v>
                </c:pt>
              </c:strCache>
            </c:strRef>
          </c:cat>
          <c:val>
            <c:numRef>
              <c:f>'Sales Analysis with Formulas'!$E$6:$E$11</c:f>
              <c:numCache>
                <c:formatCode>_-[$$-409]* #,##0.00_ ;_-[$$-409]* \-#,##0.00\ ;_-[$$-409]* "-"??_ ;_-@_ </c:formatCode>
                <c:ptCount val="6"/>
                <c:pt idx="0">
                  <c:v>252469</c:v>
                </c:pt>
                <c:pt idx="1">
                  <c:v>237944</c:v>
                </c:pt>
                <c:pt idx="2">
                  <c:v>218813</c:v>
                </c:pt>
                <c:pt idx="3">
                  <c:v>189434</c:v>
                </c:pt>
                <c:pt idx="4">
                  <c:v>173530</c:v>
                </c:pt>
                <c:pt idx="5">
                  <c:v>168679</c:v>
                </c:pt>
              </c:numCache>
            </c:numRef>
          </c:val>
          <c:extLst>
            <c:ext xmlns:c16="http://schemas.microsoft.com/office/drawing/2014/chart" uri="{C3380CC4-5D6E-409C-BE32-E72D297353CC}">
              <c16:uniqueId val="{00000001-5F48-4B22-92F3-A36316770E63}"/>
            </c:ext>
          </c:extLst>
        </c:ser>
        <c:ser>
          <c:idx val="2"/>
          <c:order val="2"/>
          <c:tx>
            <c:strRef>
              <c:f>'Sales Analysis with Formulas'!$F$5</c:f>
              <c:strCache>
                <c:ptCount val="1"/>
                <c:pt idx="0">
                  <c:v>Units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CAD4-4FC6-88FB-18B13F43E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CAD4-4FC6-88FB-18B13F43EF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CAD4-4FC6-88FB-18B13F43EF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CAD4-4FC6-88FB-18B13F43EF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CAD4-4FC6-88FB-18B13F43EF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CAD4-4FC6-88FB-18B13F43EF34}"/>
              </c:ext>
            </c:extLst>
          </c:dPt>
          <c:cat>
            <c:strRef>
              <c:f>'Sales Analysis with Formulas'!$C$6:$C$11</c:f>
              <c:strCache>
                <c:ptCount val="6"/>
                <c:pt idx="0">
                  <c:v>India</c:v>
                </c:pt>
                <c:pt idx="1">
                  <c:v>Canada</c:v>
                </c:pt>
                <c:pt idx="2">
                  <c:v>New Zealand</c:v>
                </c:pt>
                <c:pt idx="3">
                  <c:v>USA</c:v>
                </c:pt>
                <c:pt idx="4">
                  <c:v>UK</c:v>
                </c:pt>
                <c:pt idx="5">
                  <c:v>Australia</c:v>
                </c:pt>
              </c:strCache>
            </c:strRef>
          </c:cat>
          <c:val>
            <c:numRef>
              <c:f>'Sales Analysis with Formulas'!$F$6:$F$11</c:f>
              <c:numCache>
                <c:formatCode>#,##0</c:formatCode>
                <c:ptCount val="6"/>
                <c:pt idx="0">
                  <c:v>8760</c:v>
                </c:pt>
                <c:pt idx="1">
                  <c:v>7302</c:v>
                </c:pt>
                <c:pt idx="2">
                  <c:v>7431</c:v>
                </c:pt>
                <c:pt idx="3">
                  <c:v>10158</c:v>
                </c:pt>
                <c:pt idx="4">
                  <c:v>5745</c:v>
                </c:pt>
                <c:pt idx="5">
                  <c:v>6264</c:v>
                </c:pt>
              </c:numCache>
            </c:numRef>
          </c:val>
          <c:extLst>
            <c:ext xmlns:c16="http://schemas.microsoft.com/office/drawing/2014/chart" uri="{C3380CC4-5D6E-409C-BE32-E72D297353CC}">
              <c16:uniqueId val="{00000002-5F48-4B22-92F3-A36316770E63}"/>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[Data-Analysis-Excercise-9.xlsx]Sales Analysis with 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sell the Product by Each Country </a:t>
            </a:r>
            <a:endParaRPr lang="en-US"/>
          </a:p>
        </c:rich>
      </c:tx>
      <c:layout>
        <c:manualLayout>
          <c:xMode val="edge"/>
          <c:yMode val="edge"/>
          <c:x val="0.39128148822034692"/>
          <c:y val="2.9721204274318298E-2"/>
        </c:manualLayout>
      </c:layout>
      <c:overlay val="0"/>
      <c:spPr>
        <a:noFill/>
        <a:ln>
          <a:noFill/>
        </a:ln>
        <a:effectLst/>
      </c:spPr>
    </c:title>
    <c:autoTitleDeleted val="0"/>
    <c:pivotFmts>
      <c:pivotFmt>
        <c:idx val="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3"/>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5"/>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5"/>
          </a:solidFill>
          <a:ln w="19050">
            <a:solidFill>
              <a:schemeClr val="lt1"/>
            </a:solidFill>
          </a:ln>
          <a:effectLst/>
        </c:spPr>
      </c:pivotFmt>
      <c:pivotFmt>
        <c:idx val="20"/>
        <c:spPr>
          <a:solidFill>
            <a:schemeClr val="accent6"/>
          </a:solidFill>
          <a:ln w="19050">
            <a:solidFill>
              <a:schemeClr val="lt1"/>
            </a:solidFill>
          </a:ln>
          <a:effectLst/>
        </c:spPr>
      </c:pivotFmt>
    </c:pivotFmts>
    <c:plotArea>
      <c:layout/>
      <c:pieChart>
        <c:varyColors val="1"/>
        <c:ser>
          <c:idx val="0"/>
          <c:order val="0"/>
          <c:tx>
            <c:strRef>
              <c:f>'Sales Analysis with Pivot'!$D$5</c:f>
              <c:strCache>
                <c:ptCount val="1"/>
                <c:pt idx="0">
                  <c:v>Sum of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D2-449A-B24F-59C0A79767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D2-449A-B24F-59C0A79767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D2-449A-B24F-59C0A79767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D2-449A-B24F-59C0A79767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D2-449A-B24F-59C0A79767A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D2-449A-B24F-59C0A79767A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'Sales Analysis with Pivot'!$C$6:$C$11</c:f>
              <c:strCache>
                <c:ptCount val="6"/>
                <c:pt idx="0">
                  <c:v>Canada</c:v>
                </c:pt>
                <c:pt idx="1">
                  <c:v>New Zealand</c:v>
                </c:pt>
                <c:pt idx="2">
                  <c:v>UK</c:v>
                </c:pt>
                <c:pt idx="3">
                  <c:v>India</c:v>
                </c:pt>
                <c:pt idx="4">
                  <c:v>USA</c:v>
                </c:pt>
                <c:pt idx="5">
                  <c:v>Australia</c:v>
                </c:pt>
              </c:strCache>
            </c:strRef>
          </c:cat>
          <c:val>
            <c:numRef>
              <c:f>'Sales Analysis with Pivot'!$D$6:$D$11</c:f>
              <c:numCache>
                <c:formatCode>[$$-409]#,##0.00</c:formatCode>
                <c:ptCount val="6"/>
                <c:pt idx="0">
                  <c:v>98679</c:v>
                </c:pt>
                <c:pt idx="1">
                  <c:v>94493</c:v>
                </c:pt>
                <c:pt idx="2">
                  <c:v>72940</c:v>
                </c:pt>
                <c:pt idx="3">
                  <c:v>71806</c:v>
                </c:pt>
                <c:pt idx="4">
                  <c:v>58856</c:v>
                </c:pt>
                <c:pt idx="5">
                  <c:v>58576</c:v>
                </c:pt>
              </c:numCache>
            </c:numRef>
          </c:val>
          <c:extLst>
            <c:ext xmlns:c16="http://schemas.microsoft.com/office/drawing/2014/chart" uri="{C3380CC4-5D6E-409C-BE32-E72D297353CC}">
              <c16:uniqueId val="{00000000-B24B-4203-951D-B09D935E16FB}"/>
            </c:ext>
          </c:extLst>
        </c:ser>
        <c:ser>
          <c:idx val="1"/>
          <c:order val="1"/>
          <c:tx>
            <c:strRef>
              <c:f>'Sales Analysis with Pivot'!$E$5</c:f>
              <c:strCache>
                <c:ptCount val="1"/>
                <c:pt idx="0">
                  <c:v>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D7D2-449A-B24F-59C0A79767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D7D2-449A-B24F-59C0A79767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D7D2-449A-B24F-59C0A79767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D7D2-449A-B24F-59C0A79767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D7D2-449A-B24F-59C0A79767A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D7D2-449A-B24F-59C0A79767A3}"/>
              </c:ext>
            </c:extLst>
          </c:dPt>
          <c:cat>
            <c:strRef>
              <c:f>'Sales Analysis with Pivot'!$C$6:$C$11</c:f>
              <c:strCache>
                <c:ptCount val="6"/>
                <c:pt idx="0">
                  <c:v>Canada</c:v>
                </c:pt>
                <c:pt idx="1">
                  <c:v>New Zealand</c:v>
                </c:pt>
                <c:pt idx="2">
                  <c:v>UK</c:v>
                </c:pt>
                <c:pt idx="3">
                  <c:v>India</c:v>
                </c:pt>
                <c:pt idx="4">
                  <c:v>USA</c:v>
                </c:pt>
                <c:pt idx="5">
                  <c:v>Australia</c:v>
                </c:pt>
              </c:strCache>
            </c:strRef>
          </c:cat>
          <c:val>
            <c:numRef>
              <c:f>'Sales Analysis with Pivot'!$E$6:$E$11</c:f>
              <c:numCache>
                <c:formatCode>General</c:formatCode>
                <c:ptCount val="6"/>
                <c:pt idx="0">
                  <c:v>98679</c:v>
                </c:pt>
                <c:pt idx="1">
                  <c:v>94493</c:v>
                </c:pt>
                <c:pt idx="2">
                  <c:v>72940</c:v>
                </c:pt>
                <c:pt idx="3">
                  <c:v>71806</c:v>
                </c:pt>
                <c:pt idx="4">
                  <c:v>58856</c:v>
                </c:pt>
                <c:pt idx="5">
                  <c:v>58576</c:v>
                </c:pt>
              </c:numCache>
            </c:numRef>
          </c:val>
          <c:extLst>
            <c:ext xmlns:c16="http://schemas.microsoft.com/office/drawing/2014/chart" uri="{C3380CC4-5D6E-409C-BE32-E72D297353CC}">
              <c16:uniqueId val="{00000001-B24B-4203-951D-B09D935E16FB}"/>
            </c:ext>
          </c:extLst>
        </c:ser>
        <c:ser>
          <c:idx val="2"/>
          <c:order val="2"/>
          <c:tx>
            <c:strRef>
              <c:f>'Sales Analysis with Pivot'!$F$5</c:f>
              <c:strCache>
                <c:ptCount val="1"/>
                <c:pt idx="0">
                  <c:v>Sum of Units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D7D2-449A-B24F-59C0A79767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D7D2-449A-B24F-59C0A79767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D7D2-449A-B24F-59C0A79767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D7D2-449A-B24F-59C0A79767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D7D2-449A-B24F-59C0A79767A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D7D2-449A-B24F-59C0A79767A3}"/>
              </c:ext>
            </c:extLst>
          </c:dPt>
          <c:cat>
            <c:strRef>
              <c:f>'Sales Analysis with Pivot'!$C$6:$C$11</c:f>
              <c:strCache>
                <c:ptCount val="6"/>
                <c:pt idx="0">
                  <c:v>Canada</c:v>
                </c:pt>
                <c:pt idx="1">
                  <c:v>New Zealand</c:v>
                </c:pt>
                <c:pt idx="2">
                  <c:v>UK</c:v>
                </c:pt>
                <c:pt idx="3">
                  <c:v>India</c:v>
                </c:pt>
                <c:pt idx="4">
                  <c:v>USA</c:v>
                </c:pt>
                <c:pt idx="5">
                  <c:v>Australia</c:v>
                </c:pt>
              </c:strCache>
            </c:strRef>
          </c:cat>
          <c:val>
            <c:numRef>
              <c:f>'Sales Analysis with Pivot'!$F$6:$F$11</c:f>
              <c:numCache>
                <c:formatCode>#,##0</c:formatCode>
                <c:ptCount val="6"/>
                <c:pt idx="0">
                  <c:v>4419</c:v>
                </c:pt>
                <c:pt idx="1">
                  <c:v>2658</c:v>
                </c:pt>
                <c:pt idx="2">
                  <c:v>2343</c:v>
                </c:pt>
                <c:pt idx="3">
                  <c:v>2277</c:v>
                </c:pt>
                <c:pt idx="4">
                  <c:v>2826</c:v>
                </c:pt>
                <c:pt idx="5">
                  <c:v>2592</c:v>
                </c:pt>
              </c:numCache>
            </c:numRef>
          </c:val>
          <c:extLst>
            <c:ext xmlns:c16="http://schemas.microsoft.com/office/drawing/2014/chart" uri="{C3380CC4-5D6E-409C-BE32-E72D297353CC}">
              <c16:uniqueId val="{00000002-B24B-4203-951D-B09D935E16F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[Data-Analysis-Excercise-9.xlsx]Top 5 Product!PivotTable2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D"/>
              <a:t>Top 5 Sales ($) Product per Unit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Product'!$D$5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5 Product'!$C$6:$C$11</c:f>
              <c:strCache>
                <c:ptCount val="5"/>
                <c:pt idx="0">
                  <c:v>Raspberry Choco</c:v>
                </c:pt>
                <c:pt idx="1">
                  <c:v>Peanut Butter Cubes</c:v>
                </c:pt>
                <c:pt idx="2">
                  <c:v>85% Dark Bars</c:v>
                </c:pt>
                <c:pt idx="3">
                  <c:v>Baker's Choco Chips</c:v>
                </c:pt>
                <c:pt idx="4">
                  <c:v>After Nines</c:v>
                </c:pt>
              </c:strCache>
            </c:strRef>
          </c:cat>
          <c:val>
            <c:numRef>
              <c:f>'Top 5 Product'!$D$6:$D$11</c:f>
              <c:numCache>
                <c:formatCode>\$#,##0.00;\(\$#,##0.00\);\$#,##0.00</c:formatCode>
                <c:ptCount val="5"/>
                <c:pt idx="0">
                  <c:v>44.990867579908674</c:v>
                </c:pt>
                <c:pt idx="1">
                  <c:v>37.303128371089535</c:v>
                </c:pt>
                <c:pt idx="2">
                  <c:v>33.88697318007663</c:v>
                </c:pt>
                <c:pt idx="3">
                  <c:v>32.807189542483663</c:v>
                </c:pt>
                <c:pt idx="4">
                  <c:v>32.301656920077974</c:v>
                </c:pt>
              </c:numCache>
            </c:numRef>
          </c:val>
          <c:extLst>
            <c:ext xmlns:c16="http://schemas.microsoft.com/office/drawing/2014/chart" uri="{C3380CC4-5D6E-409C-BE32-E72D297353CC}">
              <c16:uniqueId val="{00000000-8FCA-40D4-86DB-99B03569AEF5}"/>
            </c:ext>
          </c:extLst>
        </c:ser>
        <c:dLbls>
          <c:showLegendKey val="0"/>
          <c:showVal val="0"/>
          <c:showCatName val="0"/>
          <c:showSerName val="0"/>
          <c:showPercent val="0"/>
          <c:showBubbleSize val="0"/>
        </c:dLbls>
        <c:gapWidth val="150"/>
        <c:shape val="box"/>
        <c:axId val="2039002063"/>
        <c:axId val="2041796447"/>
        <c:axId val="0"/>
      </c:bar3DChart>
      <c:catAx>
        <c:axId val="20390020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796447"/>
        <c:crosses val="autoZero"/>
        <c:auto val="1"/>
        <c:lblAlgn val="ctr"/>
        <c:lblOffset val="100"/>
        <c:noMultiLvlLbl val="0"/>
      </c:catAx>
      <c:valAx>
        <c:axId val="204179644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00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Anomaly</a:t>
            </a:r>
            <a:r>
              <a:rPr lang="en-ID" baseline="0"/>
              <a:t> Data Between Amount and Units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c:spPr>
          </c:marker>
          <c:xVal>
            <c:numRef>
              <c:f>'Anomaly Detection'!$T$8:$T$307</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Detection'!$U$8:$U$307</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7DD8-4F1B-94B4-1FAA336848A0}"/>
            </c:ext>
          </c:extLst>
        </c:ser>
        <c:dLbls>
          <c:showLegendKey val="0"/>
          <c:showVal val="0"/>
          <c:showCatName val="0"/>
          <c:showSerName val="0"/>
          <c:showPercent val="0"/>
          <c:showBubbleSize val="0"/>
        </c:dLbls>
        <c:axId val="67496159"/>
        <c:axId val="67497407"/>
      </c:scatterChart>
      <c:valAx>
        <c:axId val="67496159"/>
        <c:scaling>
          <c:orientation val="minMax"/>
        </c:scaling>
        <c:delete val="0"/>
        <c:axPos val="b"/>
        <c:majorGridlines>
          <c:spPr>
            <a:ln w="9525" cap="flat" cmpd="sng" algn="ctr">
              <a:solidFill>
                <a:schemeClr val="tx2">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497407"/>
        <c:crosses val="autoZero"/>
        <c:crossBetween val="midCat"/>
      </c:valAx>
      <c:valAx>
        <c:axId val="67497407"/>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496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[Data-Analysis-Excercise-9.xlsx]Best Sales Person By Country!PivotTable3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Sales Person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Sales Person By Country'!$D$5</c:f>
              <c:strCache>
                <c:ptCount val="1"/>
                <c:pt idx="0">
                  <c:v>Total</c:v>
                </c:pt>
              </c:strCache>
            </c:strRef>
          </c:tx>
          <c:spPr>
            <a:solidFill>
              <a:schemeClr val="accent1"/>
            </a:solidFill>
            <a:ln>
              <a:noFill/>
            </a:ln>
            <a:effectLst/>
          </c:spPr>
          <c:invertIfNegative val="0"/>
          <c:cat>
            <c:multiLvlStrRef>
              <c:f>'Best Sales Person By Country'!$C$6:$C$18</c:f>
              <c:multiLvlStrCache>
                <c:ptCount val="6"/>
                <c:lvl>
                  <c:pt idx="0">
                    <c:v>Gigi Bohling</c:v>
                  </c:pt>
                  <c:pt idx="1">
                    <c:v>Gigi Bohling</c:v>
                  </c:pt>
                  <c:pt idx="2">
                    <c:v>Gigi Bohling</c:v>
                  </c:pt>
                  <c:pt idx="3">
                    <c:v>Ches Bonnell</c:v>
                  </c:pt>
                  <c:pt idx="4">
                    <c:v>Barr Faughny</c:v>
                  </c:pt>
                  <c:pt idx="5">
                    <c:v>Ram Mahesh</c:v>
                  </c:pt>
                </c:lvl>
                <c:lvl>
                  <c:pt idx="0">
                    <c:v>Australia</c:v>
                  </c:pt>
                  <c:pt idx="1">
                    <c:v>Canada</c:v>
                  </c:pt>
                  <c:pt idx="2">
                    <c:v>India</c:v>
                  </c:pt>
                  <c:pt idx="3">
                    <c:v>New Zealand</c:v>
                  </c:pt>
                  <c:pt idx="4">
                    <c:v>UK</c:v>
                  </c:pt>
                  <c:pt idx="5">
                    <c:v>USA</c:v>
                  </c:pt>
                </c:lvl>
              </c:multiLvlStrCache>
            </c:multiLvlStrRef>
          </c:cat>
          <c:val>
            <c:numRef>
              <c:f>'Best Sales Person By Country'!$D$6:$D$18</c:f>
              <c:numCache>
                <c:formatCode>General</c:formatCode>
                <c:ptCount val="6"/>
                <c:pt idx="0">
                  <c:v>25221</c:v>
                </c:pt>
                <c:pt idx="1">
                  <c:v>39620</c:v>
                </c:pt>
                <c:pt idx="2">
                  <c:v>41559</c:v>
                </c:pt>
                <c:pt idx="3">
                  <c:v>43568</c:v>
                </c:pt>
                <c:pt idx="4">
                  <c:v>45752</c:v>
                </c:pt>
                <c:pt idx="5">
                  <c:v>38325</c:v>
                </c:pt>
              </c:numCache>
            </c:numRef>
          </c:val>
          <c:extLst>
            <c:ext xmlns:c16="http://schemas.microsoft.com/office/drawing/2014/chart" uri="{C3380CC4-5D6E-409C-BE32-E72D297353CC}">
              <c16:uniqueId val="{00000000-EEE2-4877-BD46-EE7CA6564121}"/>
            </c:ext>
          </c:extLst>
        </c:ser>
        <c:dLbls>
          <c:showLegendKey val="0"/>
          <c:showVal val="0"/>
          <c:showCatName val="0"/>
          <c:showSerName val="0"/>
          <c:showPercent val="0"/>
          <c:showBubbleSize val="0"/>
        </c:dLbls>
        <c:gapWidth val="219"/>
        <c:overlap val="-27"/>
        <c:axId val="814723455"/>
        <c:axId val="814729695"/>
      </c:barChart>
      <c:catAx>
        <c:axId val="81472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29695"/>
        <c:crosses val="autoZero"/>
        <c:auto val="1"/>
        <c:lblAlgn val="ctr"/>
        <c:lblOffset val="100"/>
        <c:noMultiLvlLbl val="0"/>
      </c:catAx>
      <c:valAx>
        <c:axId val="81472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2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[Data-Analysis-Excercise-9.xlsx]Best Sales Person By Country!PivotTable4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Lowest Sales Person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Sales Person By Country'!$D$23</c:f>
              <c:strCache>
                <c:ptCount val="1"/>
                <c:pt idx="0">
                  <c:v>Total</c:v>
                </c:pt>
              </c:strCache>
            </c:strRef>
          </c:tx>
          <c:spPr>
            <a:solidFill>
              <a:schemeClr val="accent2"/>
            </a:solidFill>
            <a:ln>
              <a:noFill/>
            </a:ln>
            <a:effectLst/>
          </c:spPr>
          <c:invertIfNegative val="0"/>
          <c:cat>
            <c:multiLvlStrRef>
              <c:f>'Best Sales Person By Country'!$C$24:$C$36</c:f>
              <c:multiLvlStrCache>
                <c:ptCount val="6"/>
                <c:lvl>
                  <c:pt idx="0">
                    <c:v>Carla Molina</c:v>
                  </c:pt>
                  <c:pt idx="1">
                    <c:v>Brien Boise</c:v>
                  </c:pt>
                  <c:pt idx="2">
                    <c:v>Brien Boise</c:v>
                  </c:pt>
                  <c:pt idx="3">
                    <c:v>Oby Sorrel</c:v>
                  </c:pt>
                  <c:pt idx="4">
                    <c:v>Carla Molina</c:v>
                  </c:pt>
                  <c:pt idx="5">
                    <c:v>Barr Faughny</c:v>
                  </c:pt>
                </c:lvl>
                <c:lvl>
                  <c:pt idx="0">
                    <c:v>Australia</c:v>
                  </c:pt>
                  <c:pt idx="1">
                    <c:v>Canada</c:v>
                  </c:pt>
                  <c:pt idx="2">
                    <c:v>India</c:v>
                  </c:pt>
                  <c:pt idx="3">
                    <c:v>New Zealand</c:v>
                  </c:pt>
                  <c:pt idx="4">
                    <c:v>UK</c:v>
                  </c:pt>
                  <c:pt idx="5">
                    <c:v>USA</c:v>
                  </c:pt>
                </c:lvl>
              </c:multiLvlStrCache>
            </c:multiLvlStrRef>
          </c:cat>
          <c:val>
            <c:numRef>
              <c:f>'Best Sales Person By Country'!$D$24:$D$36</c:f>
              <c:numCache>
                <c:formatCode>General</c:formatCode>
                <c:ptCount val="6"/>
                <c:pt idx="0">
                  <c:v>6069</c:v>
                </c:pt>
                <c:pt idx="1">
                  <c:v>5019</c:v>
                </c:pt>
                <c:pt idx="2">
                  <c:v>5516</c:v>
                </c:pt>
                <c:pt idx="3">
                  <c:v>7987</c:v>
                </c:pt>
                <c:pt idx="4">
                  <c:v>3976</c:v>
                </c:pt>
                <c:pt idx="5">
                  <c:v>2142</c:v>
                </c:pt>
              </c:numCache>
            </c:numRef>
          </c:val>
          <c:extLst>
            <c:ext xmlns:c16="http://schemas.microsoft.com/office/drawing/2014/chart" uri="{C3380CC4-5D6E-409C-BE32-E72D297353CC}">
              <c16:uniqueId val="{00000000-72AE-40BD-90A8-C93C36E2A817}"/>
            </c:ext>
          </c:extLst>
        </c:ser>
        <c:dLbls>
          <c:showLegendKey val="0"/>
          <c:showVal val="0"/>
          <c:showCatName val="0"/>
          <c:showSerName val="0"/>
          <c:showPercent val="0"/>
          <c:showBubbleSize val="0"/>
        </c:dLbls>
        <c:gapWidth val="219"/>
        <c:overlap val="-27"/>
        <c:axId val="2042305471"/>
        <c:axId val="2042296735"/>
      </c:barChart>
      <c:catAx>
        <c:axId val="204230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296735"/>
        <c:crosses val="autoZero"/>
        <c:auto val="1"/>
        <c:lblAlgn val="ctr"/>
        <c:lblOffset val="100"/>
        <c:noMultiLvlLbl val="0"/>
      </c:catAx>
      <c:valAx>
        <c:axId val="204229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30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[Data-Analysis-Excercise-9.xlsx]Which Product to Discontinue!PivotTable7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a:t>
            </a:r>
            <a:r>
              <a:rPr lang="en-US" b="1" baseline="0"/>
              <a:t> Percentage on Each Products By Country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'Which Product to Discontinue'!$D$4</c:f>
              <c:strCache>
                <c:ptCount val="1"/>
                <c:pt idx="0">
                  <c:v>Total</c:v>
                </c:pt>
              </c:strCache>
            </c:strRef>
          </c:tx>
          <c:spPr>
            <a:solidFill>
              <a:schemeClr val="accent1"/>
            </a:solidFill>
            <a:ln>
              <a:noFill/>
            </a:ln>
            <a:effectLst/>
          </c:spPr>
          <c:invertIfNegative val="0"/>
          <c:cat>
            <c:strRef>
              <c:f>'Which Product to Discontinue'!$C$5:$C$25</c:f>
              <c:strCache>
                <c:ptCount val="20"/>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Organic Choco Syrup</c:v>
                </c:pt>
                <c:pt idx="16">
                  <c:v>Peanut Butter Cubes</c:v>
                </c:pt>
                <c:pt idx="17">
                  <c:v>Smooth Sliky Salty</c:v>
                </c:pt>
                <c:pt idx="18">
                  <c:v>Spicy Special Slims</c:v>
                </c:pt>
                <c:pt idx="19">
                  <c:v>White Choc</c:v>
                </c:pt>
              </c:strCache>
            </c:strRef>
          </c:cat>
          <c:val>
            <c:numRef>
              <c:f>'Which Product to Discontinue'!$D$5:$D$25</c:f>
              <c:numCache>
                <c:formatCode>0.00%;\-0.00%;0.00%</c:formatCode>
                <c:ptCount val="20"/>
                <c:pt idx="0">
                  <c:v>-2.2280471821756225E-2</c:v>
                </c:pt>
                <c:pt idx="1">
                  <c:v>0.55366966136834828</c:v>
                </c:pt>
                <c:pt idx="2">
                  <c:v>0.88410294117647059</c:v>
                </c:pt>
                <c:pt idx="3">
                  <c:v>0.76552429667519173</c:v>
                </c:pt>
                <c:pt idx="4">
                  <c:v>0.73123069498069504</c:v>
                </c:pt>
                <c:pt idx="5">
                  <c:v>0.83402201524132091</c:v>
                </c:pt>
                <c:pt idx="6">
                  <c:v>0.76961130742049477</c:v>
                </c:pt>
                <c:pt idx="7">
                  <c:v>0.6265334094802969</c:v>
                </c:pt>
                <c:pt idx="8">
                  <c:v>0.77069219440353454</c:v>
                </c:pt>
                <c:pt idx="9">
                  <c:v>1.7491563554555757E-2</c:v>
                </c:pt>
                <c:pt idx="10">
                  <c:v>0.9883762458471762</c:v>
                </c:pt>
                <c:pt idx="11">
                  <c:v>0.58946878064727037</c:v>
                </c:pt>
                <c:pt idx="12">
                  <c:v>0.87319952774498233</c:v>
                </c:pt>
                <c:pt idx="13">
                  <c:v>0.32951843117785778</c:v>
                </c:pt>
                <c:pt idx="14">
                  <c:v>0.69097656250000006</c:v>
                </c:pt>
                <c:pt idx="15">
                  <c:v>-0.69660493827160475</c:v>
                </c:pt>
                <c:pt idx="16">
                  <c:v>0.7375881509794554</c:v>
                </c:pt>
                <c:pt idx="17">
                  <c:v>0.71613229571984427</c:v>
                </c:pt>
                <c:pt idx="18">
                  <c:v>0.92540894220283532</c:v>
                </c:pt>
                <c:pt idx="19">
                  <c:v>0.69794095330068284</c:v>
                </c:pt>
              </c:numCache>
            </c:numRef>
          </c:val>
          <c:extLst>
            <c:ext xmlns:c16="http://schemas.microsoft.com/office/drawing/2014/chart" uri="{C3380CC4-5D6E-409C-BE32-E72D297353CC}">
              <c16:uniqueId val="{00000000-AB12-4B18-BC17-70747E1BE8BC}"/>
            </c:ext>
          </c:extLst>
        </c:ser>
        <c:dLbls>
          <c:showLegendKey val="0"/>
          <c:showVal val="0"/>
          <c:showCatName val="0"/>
          <c:showSerName val="0"/>
          <c:showPercent val="0"/>
          <c:showBubbleSize val="0"/>
        </c:dLbls>
        <c:gapWidth val="150"/>
        <c:overlap val="100"/>
        <c:axId val="215972191"/>
        <c:axId val="215987999"/>
      </c:barChart>
      <c:catAx>
        <c:axId val="21597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987999"/>
        <c:crosses val="autoZero"/>
        <c:auto val="1"/>
        <c:lblAlgn val="ctr"/>
        <c:lblOffset val="100"/>
        <c:noMultiLvlLbl val="0"/>
      </c:catAx>
      <c:valAx>
        <c:axId val="21598799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97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Anomaly Data on Amount Columns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Anomaly Data on Amount Columns</a:t>
          </a:r>
        </a:p>
      </cx:txPr>
    </cx:title>
    <cx:plotArea>
      <cx:plotAreaRegion>
        <cx:series layoutId="boxWhisker" uniqueId="{F3868A33-1A0A-4338-8829-592223A2CBB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Anomaly Data Between Sales Person and Amount</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Anomaly Data Between Sales Person and Amount</a:t>
          </a:r>
        </a:p>
      </cx:txPr>
    </cx:title>
    <cx:plotArea>
      <cx:plotAreaRegion>
        <cx:series layoutId="boxWhisker" uniqueId="{463C4A96-D983-45AA-9105-67210E1CDF7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_xlchart.v1.6</cx:f>
      </cx:numDim>
    </cx:data>
  </cx:chartData>
  <cx:chart>
    <cx:title pos="t" align="ctr" overlay="0">
      <cx:tx>
        <cx:txData>
          <cx:v>Anomaly Data Between Geography and Amount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Anomaly Data Between Geography and Amount</a:t>
          </a:r>
        </a:p>
      </cx:txPr>
    </cx:title>
    <cx:plotArea>
      <cx:plotAreaRegion>
        <cx:series layoutId="boxWhisker" uniqueId="{28BFD27C-20DE-4947-9B55-42541EC72F6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Anomaly Data Between Product and Units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Anomaly Data Between Product and Units</a:t>
          </a:r>
        </a:p>
      </cx:txPr>
    </cx:title>
    <cx:plotArea>
      <cx:plotAreaRegion>
        <cx:plotSurface>
          <cx:spPr>
            <a:solidFill>
              <a:sysClr val="window" lastClr="FFFFFF"/>
            </a:solidFill>
          </cx:spPr>
        </cx:plotSurface>
        <cx:series layoutId="boxWhisker" uniqueId="{8A5B7ECF-AF97-4680-A97D-1ED07F4F83B5}">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4.xml"/><Relationship Id="rId5" Type="http://schemas.microsoft.com/office/2014/relationships/chartEx" Target="../charts/chartEx4.xml"/><Relationship Id="rId4" Type="http://schemas.microsoft.com/office/2014/relationships/chartEx" Target="../charts/chartEx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4760</xdr:colOff>
      <xdr:row>12</xdr:row>
      <xdr:rowOff>61911</xdr:rowOff>
    </xdr:from>
    <xdr:to>
      <xdr:col>9</xdr:col>
      <xdr:colOff>609599</xdr:colOff>
      <xdr:row>30</xdr:row>
      <xdr:rowOff>85725</xdr:rowOff>
    </xdr:to>
    <xdr:graphicFrame macro="">
      <xdr:nvGraphicFramePr>
        <xdr:cNvPr id="2" name="Chart 1">
          <a:extLst>
            <a:ext uri="{FF2B5EF4-FFF2-40B4-BE49-F238E27FC236}">
              <a16:creationId xmlns:a16="http://schemas.microsoft.com/office/drawing/2014/main" id="{EBF42B60-8B0E-4211-841D-2E07582FA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333375</xdr:colOff>
      <xdr:row>3</xdr:row>
      <xdr:rowOff>161926</xdr:rowOff>
    </xdr:from>
    <xdr:to>
      <xdr:col>12</xdr:col>
      <xdr:colOff>276225</xdr:colOff>
      <xdr:row>12</xdr:row>
      <xdr:rowOff>161926</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60A380BD-6697-419D-AD4A-144567C176C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543550" y="1304926"/>
              <a:ext cx="2990850" cy="17145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581025</xdr:colOff>
      <xdr:row>11</xdr:row>
      <xdr:rowOff>171449</xdr:rowOff>
    </xdr:from>
    <xdr:to>
      <xdr:col>7</xdr:col>
      <xdr:colOff>152400</xdr:colOff>
      <xdr:row>29</xdr:row>
      <xdr:rowOff>66675</xdr:rowOff>
    </xdr:to>
    <xdr:graphicFrame macro="">
      <xdr:nvGraphicFramePr>
        <xdr:cNvPr id="6" name="Chart 5">
          <a:extLst>
            <a:ext uri="{FF2B5EF4-FFF2-40B4-BE49-F238E27FC236}">
              <a16:creationId xmlns:a16="http://schemas.microsoft.com/office/drawing/2014/main" id="{C91B85BB-B5A3-4352-B692-280D7C862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504824</xdr:colOff>
      <xdr:row>4</xdr:row>
      <xdr:rowOff>4762</xdr:rowOff>
    </xdr:from>
    <xdr:to>
      <xdr:col>12</xdr:col>
      <xdr:colOff>238125</xdr:colOff>
      <xdr:row>18</xdr:row>
      <xdr:rowOff>80962</xdr:rowOff>
    </xdr:to>
    <xdr:graphicFrame macro="">
      <xdr:nvGraphicFramePr>
        <xdr:cNvPr id="2" name="Chart 1">
          <a:extLst>
            <a:ext uri="{FF2B5EF4-FFF2-40B4-BE49-F238E27FC236}">
              <a16:creationId xmlns:a16="http://schemas.microsoft.com/office/drawing/2014/main" id="{1E468191-F62C-4452-AEEC-D1BBBBC1F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79863</xdr:colOff>
      <xdr:row>5</xdr:row>
      <xdr:rowOff>187935</xdr:rowOff>
    </xdr:from>
    <xdr:to>
      <xdr:col>8</xdr:col>
      <xdr:colOff>52753</xdr:colOff>
      <xdr:row>20</xdr:row>
      <xdr:rowOff>73635</xdr:rowOff>
    </xdr:to>
    <xdr:graphicFrame macro="">
      <xdr:nvGraphicFramePr>
        <xdr:cNvPr id="3" name="Chart 2">
          <a:extLst>
            <a:ext uri="{FF2B5EF4-FFF2-40B4-BE49-F238E27FC236}">
              <a16:creationId xmlns:a16="http://schemas.microsoft.com/office/drawing/2014/main" id="{13724379-4842-4BB8-ACCC-5098E8CDE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84626</xdr:colOff>
      <xdr:row>22</xdr:row>
      <xdr:rowOff>9889</xdr:rowOff>
    </xdr:from>
    <xdr:to>
      <xdr:col>8</xdr:col>
      <xdr:colOff>43229</xdr:colOff>
      <xdr:row>37</xdr:row>
      <xdr:rowOff>167052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4698D85-DB24-4FDD-9D5B-4DB95F66CB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4626" y="4820014"/>
              <a:ext cx="4835403" cy="3014663"/>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306531</xdr:colOff>
      <xdr:row>5</xdr:row>
      <xdr:rowOff>179243</xdr:rowOff>
    </xdr:from>
    <xdr:to>
      <xdr:col>15</xdr:col>
      <xdr:colOff>13607</xdr:colOff>
      <xdr:row>24</xdr:row>
      <xdr:rowOff>66675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36A8793-032F-4E80-B043-01B4D4FEFF6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183331" y="1703243"/>
              <a:ext cx="4860101" cy="3554557"/>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326571</xdr:colOff>
      <xdr:row>25</xdr:row>
      <xdr:rowOff>43543</xdr:rowOff>
    </xdr:from>
    <xdr:to>
      <xdr:col>15</xdr:col>
      <xdr:colOff>40820</xdr:colOff>
      <xdr:row>39</xdr:row>
      <xdr:rowOff>119743</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968DDEC-94CD-44DA-9D10-FC0F9C56DB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203371" y="5425168"/>
              <a:ext cx="4867274" cy="27432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68035</xdr:colOff>
      <xdr:row>40</xdr:row>
      <xdr:rowOff>152400</xdr:rowOff>
    </xdr:from>
    <xdr:to>
      <xdr:col>15</xdr:col>
      <xdr:colOff>27213</xdr:colOff>
      <xdr:row>63</xdr:row>
      <xdr:rowOff>95250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A29833B-342B-4276-BB51-5BC0189C51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8035" y="8391525"/>
              <a:ext cx="9989003" cy="432435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609598</xdr:colOff>
      <xdr:row>3</xdr:row>
      <xdr:rowOff>109537</xdr:rowOff>
    </xdr:from>
    <xdr:to>
      <xdr:col>13</xdr:col>
      <xdr:colOff>57149</xdr:colOff>
      <xdr:row>17</xdr:row>
      <xdr:rowOff>185737</xdr:rowOff>
    </xdr:to>
    <xdr:graphicFrame macro="">
      <xdr:nvGraphicFramePr>
        <xdr:cNvPr id="2" name="Chart 1">
          <a:extLst>
            <a:ext uri="{FF2B5EF4-FFF2-40B4-BE49-F238E27FC236}">
              <a16:creationId xmlns:a16="http://schemas.microsoft.com/office/drawing/2014/main" id="{83C35110-3C2B-4F75-A46E-DCD617ADC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4761</xdr:colOff>
      <xdr:row>21</xdr:row>
      <xdr:rowOff>185737</xdr:rowOff>
    </xdr:from>
    <xdr:to>
      <xdr:col>13</xdr:col>
      <xdr:colOff>0</xdr:colOff>
      <xdr:row>38</xdr:row>
      <xdr:rowOff>85725</xdr:rowOff>
    </xdr:to>
    <xdr:graphicFrame macro="">
      <xdr:nvGraphicFramePr>
        <xdr:cNvPr id="3" name="Chart 2">
          <a:extLst>
            <a:ext uri="{FF2B5EF4-FFF2-40B4-BE49-F238E27FC236}">
              <a16:creationId xmlns:a16="http://schemas.microsoft.com/office/drawing/2014/main" id="{658A4F58-55E3-4EBE-BD8F-B4C4F3625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238125</xdr:colOff>
      <xdr:row>9</xdr:row>
      <xdr:rowOff>9526</xdr:rowOff>
    </xdr:from>
    <xdr:to>
      <xdr:col>5</xdr:col>
      <xdr:colOff>619125</xdr:colOff>
      <xdr:row>19</xdr:row>
      <xdr:rowOff>85726</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86915640-6D48-4CEE-87C9-2F2585F644CF}"/>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924175" y="2295526"/>
              <a:ext cx="1828800" cy="19812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666750</xdr:colOff>
      <xdr:row>5</xdr:row>
      <xdr:rowOff>104775</xdr:rowOff>
    </xdr:from>
    <xdr:to>
      <xdr:col>6</xdr:col>
      <xdr:colOff>1152526</xdr:colOff>
      <xdr:row>18</xdr:row>
      <xdr:rowOff>88446</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3EF5E32C-FB4A-4D81-B5D1-4027724381FC}"/>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626679" y="1628775"/>
              <a:ext cx="1832883" cy="252820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133351</xdr:colOff>
      <xdr:row>19</xdr:row>
      <xdr:rowOff>71436</xdr:rowOff>
    </xdr:from>
    <xdr:to>
      <xdr:col>12</xdr:col>
      <xdr:colOff>1102179</xdr:colOff>
      <xdr:row>39</xdr:row>
      <xdr:rowOff>76200</xdr:rowOff>
    </xdr:to>
    <xdr:graphicFrame macro="">
      <xdr:nvGraphicFramePr>
        <xdr:cNvPr id="3" name="Chart 2">
          <a:extLst>
            <a:ext uri="{FF2B5EF4-FFF2-40B4-BE49-F238E27FC236}">
              <a16:creationId xmlns:a16="http://schemas.microsoft.com/office/drawing/2014/main" id="{8F916262-71C1-4850-9775-99EF226FC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ar Djati Wahyu K" refreshedDate="44869.599817476854" createdVersion="7" refreshedVersion="7" minRefreshableVersion="3" recordCount="300" xr:uid="{70D1F2EB-82FE-40FB-9F94-21FC9E58670C}">
  <cacheSource type="worksheet">
    <worksheetSource name="MainTable"/>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4671144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ar Djati Wahyu K" refreshedDate="44869.676010185183" backgroundQuery="1" createdVersion="7" refreshedVersion="7" minRefreshableVersion="3" recordCount="0" supportSubquery="1" supportAdvancedDrill="1" xr:uid="{7D1EE967-7286-49C7-BE92-82ECFB3FEB2A}">
  <cacheSource type="external" connectionId="1"/>
  <cacheFields count="2">
    <cacheField name="[MainTable].[Product].[Product]" caption="Product" numFmtId="0" hierarchy="2" level="1">
      <sharedItems count="5">
        <s v="85% Dark Bars"/>
        <s v="After Nines"/>
        <s v="Baker's Choco Chips"/>
        <s v="Peanut Butter Cubes"/>
        <s v="Raspberry Choco"/>
      </sharedItems>
    </cacheField>
    <cacheField name="[Measures].[Sales per Unit]" caption="Sales per Unit" numFmtId="0" hierarchy="17" level="32767"/>
  </cacheFields>
  <cacheHierarchies count="23">
    <cacheHierarchy uniqueName="[MainTable].[Sales Person]" caption="Sales Person" attribute="1" defaultMemberUniqueName="[MainTable].[Sales Person].[All]" allUniqueName="[MainTable].[Sales Person].[All]" dimensionUniqueName="[MainTable]" displayFolder="" count="0" memberValueDatatype="130" unbalanced="0"/>
    <cacheHierarchy uniqueName="[MainTable].[Geography]" caption="Geography" attribute="1" defaultMemberUniqueName="[MainTable].[Geography].[All]" allUniqueName="[MainTable].[Geography].[All]" dimensionUniqueName="[MainTable]" displayFolder="" count="0" memberValueDatatype="130" unbalanced="0"/>
    <cacheHierarchy uniqueName="[MainTable].[Product]" caption="Product" attribute="1" defaultMemberUniqueName="[MainTable].[Product].[All]" allUniqueName="[MainTable].[Product].[All]" dimensionUniqueName="[MainTable]" displayFolder="" count="2" memberValueDatatype="130" unbalanced="0">
      <fieldsUsage count="2">
        <fieldUsage x="-1"/>
        <fieldUsage x="0"/>
      </fieldsUsage>
    </cacheHierarchy>
    <cacheHierarchy uniqueName="[MainTable].[Amount]" caption="Amount" attribute="1" defaultMemberUniqueName="[MainTable].[Amount].[All]" allUniqueName="[MainTable].[Amount].[All]" dimensionUniqueName="[MainTable]" displayFolder="" count="0" memberValueDatatype="20" unbalanced="0"/>
    <cacheHierarchy uniqueName="[MainTable].[Units]" caption="Units" attribute="1" defaultMemberUniqueName="[MainTable].[Units].[All]" allUniqueName="[MainTable].[Units].[All]" dimensionUniqueName="[MainTable]" displayFolder="" count="0" memberValueDatatype="20" unbalanced="0"/>
    <cacheHierarchy uniqueName="[MainTableForProfit].[Sales Person]" caption="Sales Person" attribute="1" defaultMemberUniqueName="[MainTableForProfit].[Sales Person].[All]" allUniqueName="[MainTableForProfit].[Sales Person].[All]" dimensionUniqueName="[MainTableForProfit]" displayFolder="" count="0" memberValueDatatype="130" unbalanced="0"/>
    <cacheHierarchy uniqueName="[MainTableForProfit].[Geography]" caption="Geography" attribute="1" defaultMemberUniqueName="[MainTableForProfit].[Geography].[All]" allUniqueName="[MainTableForProfit].[Geography].[All]" dimensionUniqueName="[MainTableForProfit]" displayFolder="" count="0" memberValueDatatype="130" unbalanced="0"/>
    <cacheHierarchy uniqueName="[MainTableForProfit].[Product]" caption="Product" attribute="1" defaultMemberUniqueName="[MainTableForProfit].[Product].[All]" allUniqueName="[MainTableForProfit].[Product].[All]" dimensionUniqueName="[MainTableForProfit]" displayFolder="" count="0" memberValueDatatype="130" unbalanced="0"/>
    <cacheHierarchy uniqueName="[MainTableForProfit].[Amount]" caption="Amount" attribute="1" defaultMemberUniqueName="[MainTableForProfit].[Amount].[All]" allUniqueName="[MainTableForProfit].[Amount].[All]" dimensionUniqueName="[MainTableForProfit]" displayFolder="" count="0" memberValueDatatype="20" unbalanced="0"/>
    <cacheHierarchy uniqueName="[MainTableForProfit].[Units]" caption="Units" attribute="1" defaultMemberUniqueName="[MainTableForProfit].[Units].[All]" allUniqueName="[MainTableForProfit].[Units].[All]" dimensionUniqueName="[MainTableForProfit]" displayFolder="" count="0" memberValueDatatype="20" unbalanced="0"/>
    <cacheHierarchy uniqueName="[MainTableForProfit].[Cost per Units]" caption="Cost per Units" attribute="1" defaultMemberUniqueName="[MainTableForProfit].[Cost per Units].[All]" allUniqueName="[MainTableForProfit].[Cost per Units].[All]" dimensionUniqueName="[MainTableForProfit]" displayFolder="" count="0" memberValueDatatype="5" unbalanced="0"/>
    <cacheHierarchy uniqueName="[MainTableForProfit].[Cost]" caption="Cost" attribute="1" defaultMemberUniqueName="[MainTableForProfit].[Cost].[All]" allUniqueName="[MainTableForProfit].[Cost].[All]" dimensionUniqueName="[MainTableForProfit]" displayFolder="" count="0" memberValueDatatype="5" unbalanced="0"/>
    <cacheHierarchy uniqueName="[Measures].[Sum of Amount]" caption="Sum of Amount" measure="1" displayFolder="" measureGroup="MainTable" count="0">
      <extLst>
        <ext xmlns:x15="http://schemas.microsoft.com/office/spreadsheetml/2010/11/main" uri="{B97F6D7D-B522-45F9-BDA1-12C45D357490}">
          <x15:cacheHierarchy aggregatedColumn="3"/>
        </ext>
      </extLst>
    </cacheHierarchy>
    <cacheHierarchy uniqueName="[Measures].[Sum of Units]" caption="Sum of Units" measure="1" displayFolder="" measureGroup="MainTable" count="0">
      <extLst>
        <ext xmlns:x15="http://schemas.microsoft.com/office/spreadsheetml/2010/11/main" uri="{B97F6D7D-B522-45F9-BDA1-12C45D357490}">
          <x15:cacheHierarchy aggregatedColumn="4"/>
        </ext>
      </extLst>
    </cacheHierarchy>
    <cacheHierarchy uniqueName="[Measures].[Sum of Cost]" caption="Sum of Cost" measure="1" displayFolder="" measureGroup="MainTableForProfit" count="0">
      <extLst>
        <ext xmlns:x15="http://schemas.microsoft.com/office/spreadsheetml/2010/11/main" uri="{B97F6D7D-B522-45F9-BDA1-12C45D357490}">
          <x15:cacheHierarchy aggregatedColumn="11"/>
        </ext>
      </extLst>
    </cacheHierarchy>
    <cacheHierarchy uniqueName="[Measures].[Sum of Amount 2]" caption="Sum of Amount 2" measure="1" displayFolder="" measureGroup="MainTableForProfit"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MainTableForProfit" count="0">
      <extLst>
        <ext xmlns:x15="http://schemas.microsoft.com/office/spreadsheetml/2010/11/main" uri="{B97F6D7D-B522-45F9-BDA1-12C45D357490}">
          <x15:cacheHierarchy aggregatedColumn="9"/>
        </ext>
      </extLst>
    </cacheHierarchy>
    <cacheHierarchy uniqueName="[Measures].[Sales per Unit]" caption="Sales per Unit" measure="1" displayFolder="" measureGroup="MainTable" count="0" oneField="1">
      <fieldsUsage count="1">
        <fieldUsage x="1"/>
      </fieldsUsage>
    </cacheHierarchy>
    <cacheHierarchy uniqueName="[Measures].[Total Profit]" caption="Total Profit" measure="1" displayFolder="" measureGroup="MainTableForProfit" count="0"/>
    <cacheHierarchy uniqueName="[Measures].[Profit Percentage (%)]" caption="Profit Percentage (%)" measure="1" displayFolder="" measureGroup="MainTableForProfit" count="0"/>
    <cacheHierarchy uniqueName="[Measures].[__XL_Count MainTable]" caption="__XL_Count MainTable" measure="1" displayFolder="" measureGroup="MainTable" count="0" hidden="1"/>
    <cacheHierarchy uniqueName="[Measures].[__XL_Count MainTableForProfit]" caption="__XL_Count MainTableForProfit" measure="1" displayFolder="" measureGroup="MainTableForProfit" count="0" hidden="1"/>
    <cacheHierarchy uniqueName="[Measures].[__No measures defined]" caption="__No measures defined" measure="1" displayFolder="" count="0" hidden="1"/>
  </cacheHierarchies>
  <kpis count="0"/>
  <dimensions count="3">
    <dimension name="MainTable" uniqueName="[MainTable]" caption="MainTable"/>
    <dimension name="MainTableForProfit" uniqueName="[MainTableForProfit]" caption="MainTableForProfit"/>
    <dimension measure="1" name="Measures" uniqueName="[Measures]" caption="Measures"/>
  </dimensions>
  <measureGroups count="2">
    <measureGroup name="MainTable" caption="MainTable"/>
    <measureGroup name="MainTableForProfit" caption="MainTableForProfi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ar Djati Wahyu K" refreshedDate="44869.731040740742" backgroundQuery="1" createdVersion="7" refreshedVersion="7" minRefreshableVersion="3" recordCount="0" supportSubquery="1" supportAdvancedDrill="1" xr:uid="{3DB54C45-561F-4170-9896-2F9FC2220113}">
  <cacheSource type="external" connectionId="1"/>
  <cacheFields count="3">
    <cacheField name="[MainTableForProfit].[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Orange Choco" u="1"/>
        <s v="Raspberry Choco" u="1"/>
      </sharedItems>
    </cacheField>
    <cacheField name="[Measures].[Profit Percentage (%)]" caption="Profit Percentage (%)" numFmtId="0" hierarchy="19" level="32767"/>
    <cacheField name="[MainTableForProfit].[Geography].[Geography]" caption="Geography" numFmtId="0" hierarchy="6" level="1">
      <sharedItems containsSemiMixedTypes="0" containsNonDate="0" containsString="0"/>
    </cacheField>
  </cacheFields>
  <cacheHierarchies count="23">
    <cacheHierarchy uniqueName="[MainTable].[Sales Person]" caption="Sales Person" attribute="1" defaultMemberUniqueName="[MainTable].[Sales Person].[All]" allUniqueName="[MainTable].[Sales Person].[All]" dimensionUniqueName="[MainTable]" displayFolder="" count="0" memberValueDatatype="130" unbalanced="0"/>
    <cacheHierarchy uniqueName="[MainTable].[Geography]" caption="Geography" attribute="1" defaultMemberUniqueName="[MainTable].[Geography].[All]" allUniqueName="[MainTable].[Geography].[All]" dimensionUniqueName="[MainTable]" displayFolder="" count="0" memberValueDatatype="130" unbalanced="0"/>
    <cacheHierarchy uniqueName="[MainTable].[Product]" caption="Product" attribute="1" defaultMemberUniqueName="[MainTable].[Product].[All]" allUniqueName="[MainTable].[Product].[All]" dimensionUniqueName="[MainTable]" displayFolder="" count="0" memberValueDatatype="130" unbalanced="0"/>
    <cacheHierarchy uniqueName="[MainTable].[Amount]" caption="Amount" attribute="1" defaultMemberUniqueName="[MainTable].[Amount].[All]" allUniqueName="[MainTable].[Amount].[All]" dimensionUniqueName="[MainTable]" displayFolder="" count="0" memberValueDatatype="20" unbalanced="0"/>
    <cacheHierarchy uniqueName="[MainTable].[Units]" caption="Units" attribute="1" defaultMemberUniqueName="[MainTable].[Units].[All]" allUniqueName="[MainTable].[Units].[All]" dimensionUniqueName="[MainTable]" displayFolder="" count="0" memberValueDatatype="20" unbalanced="0"/>
    <cacheHierarchy uniqueName="[MainTableForProfit].[Sales Person]" caption="Sales Person" attribute="1" defaultMemberUniqueName="[MainTableForProfit].[Sales Person].[All]" allUniqueName="[MainTableForProfit].[Sales Person].[All]" dimensionUniqueName="[MainTableForProfit]" displayFolder="" count="0" memberValueDatatype="130" unbalanced="0"/>
    <cacheHierarchy uniqueName="[MainTableForProfit].[Geography]" caption="Geography" attribute="1" defaultMemberUniqueName="[MainTableForProfit].[Geography].[All]" allUniqueName="[MainTableForProfit].[Geography].[All]" dimensionUniqueName="[MainTableForProfit]" displayFolder="" count="2" memberValueDatatype="130" unbalanced="0">
      <fieldsUsage count="2">
        <fieldUsage x="-1"/>
        <fieldUsage x="2"/>
      </fieldsUsage>
    </cacheHierarchy>
    <cacheHierarchy uniqueName="[MainTableForProfit].[Product]" caption="Product" attribute="1" defaultMemberUniqueName="[MainTableForProfit].[Product].[All]" allUniqueName="[MainTableForProfit].[Product].[All]" dimensionUniqueName="[MainTableForProfit]" displayFolder="" count="2" memberValueDatatype="130" unbalanced="0">
      <fieldsUsage count="2">
        <fieldUsage x="-1"/>
        <fieldUsage x="0"/>
      </fieldsUsage>
    </cacheHierarchy>
    <cacheHierarchy uniqueName="[MainTableForProfit].[Amount]" caption="Amount" attribute="1" defaultMemberUniqueName="[MainTableForProfit].[Amount].[All]" allUniqueName="[MainTableForProfit].[Amount].[All]" dimensionUniqueName="[MainTableForProfit]" displayFolder="" count="0" memberValueDatatype="20" unbalanced="0"/>
    <cacheHierarchy uniqueName="[MainTableForProfit].[Units]" caption="Units" attribute="1" defaultMemberUniqueName="[MainTableForProfit].[Units].[All]" allUniqueName="[MainTableForProfit].[Units].[All]" dimensionUniqueName="[MainTableForProfit]" displayFolder="" count="0" memberValueDatatype="20" unbalanced="0"/>
    <cacheHierarchy uniqueName="[MainTableForProfit].[Cost per Units]" caption="Cost per Units" attribute="1" defaultMemberUniqueName="[MainTableForProfit].[Cost per Units].[All]" allUniqueName="[MainTableForProfit].[Cost per Units].[All]" dimensionUniqueName="[MainTableForProfit]" displayFolder="" count="0" memberValueDatatype="5" unbalanced="0"/>
    <cacheHierarchy uniqueName="[MainTableForProfit].[Cost]" caption="Cost" attribute="1" defaultMemberUniqueName="[MainTableForProfit].[Cost].[All]" allUniqueName="[MainTableForProfit].[Cost].[All]" dimensionUniqueName="[MainTableForProfit]" displayFolder="" count="0" memberValueDatatype="5" unbalanced="0"/>
    <cacheHierarchy uniqueName="[Measures].[Sum of Amount]" caption="Sum of Amount" measure="1" displayFolder="" measureGroup="MainTable" count="0">
      <extLst>
        <ext xmlns:x15="http://schemas.microsoft.com/office/spreadsheetml/2010/11/main" uri="{B97F6D7D-B522-45F9-BDA1-12C45D357490}">
          <x15:cacheHierarchy aggregatedColumn="3"/>
        </ext>
      </extLst>
    </cacheHierarchy>
    <cacheHierarchy uniqueName="[Measures].[Sum of Units]" caption="Sum of Units" measure="1" displayFolder="" measureGroup="MainTable" count="0">
      <extLst>
        <ext xmlns:x15="http://schemas.microsoft.com/office/spreadsheetml/2010/11/main" uri="{B97F6D7D-B522-45F9-BDA1-12C45D357490}">
          <x15:cacheHierarchy aggregatedColumn="4"/>
        </ext>
      </extLst>
    </cacheHierarchy>
    <cacheHierarchy uniqueName="[Measures].[Sum of Cost]" caption="Sum of Cost" measure="1" displayFolder="" measureGroup="MainTableForProfit" count="0">
      <extLst>
        <ext xmlns:x15="http://schemas.microsoft.com/office/spreadsheetml/2010/11/main" uri="{B97F6D7D-B522-45F9-BDA1-12C45D357490}">
          <x15:cacheHierarchy aggregatedColumn="11"/>
        </ext>
      </extLst>
    </cacheHierarchy>
    <cacheHierarchy uniqueName="[Measures].[Sum of Amount 2]" caption="Sum of Amount 2" measure="1" displayFolder="" measureGroup="MainTableForProfit"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MainTableForProfit" count="0">
      <extLst>
        <ext xmlns:x15="http://schemas.microsoft.com/office/spreadsheetml/2010/11/main" uri="{B97F6D7D-B522-45F9-BDA1-12C45D357490}">
          <x15:cacheHierarchy aggregatedColumn="9"/>
        </ext>
      </extLst>
    </cacheHierarchy>
    <cacheHierarchy uniqueName="[Measures].[Sales per Unit]" caption="Sales per Unit" measure="1" displayFolder="" measureGroup="MainTable" count="0"/>
    <cacheHierarchy uniqueName="[Measures].[Total Profit]" caption="Total Profit" measure="1" displayFolder="" measureGroup="MainTableForProfit" count="0"/>
    <cacheHierarchy uniqueName="[Measures].[Profit Percentage (%)]" caption="Profit Percentage (%)" measure="1" displayFolder="" measureGroup="MainTableForProfit" count="0" oneField="1">
      <fieldsUsage count="1">
        <fieldUsage x="1"/>
      </fieldsUsage>
    </cacheHierarchy>
    <cacheHierarchy uniqueName="[Measures].[__XL_Count MainTable]" caption="__XL_Count MainTable" measure="1" displayFolder="" measureGroup="MainTable" count="0" hidden="1"/>
    <cacheHierarchy uniqueName="[Measures].[__XL_Count MainTableForProfit]" caption="__XL_Count MainTableForProfit" measure="1" displayFolder="" measureGroup="MainTableForProfit" count="0" hidden="1"/>
    <cacheHierarchy uniqueName="[Measures].[__No measures defined]" caption="__No measures defined" measure="1" displayFolder="" count="0" hidden="1"/>
  </cacheHierarchies>
  <kpis count="0"/>
  <dimensions count="3">
    <dimension name="MainTable" uniqueName="[MainTable]" caption="MainTable"/>
    <dimension name="MainTableForProfit" uniqueName="[MainTableForProfit]" caption="MainTableForProfit"/>
    <dimension measure="1" name="Measures" uniqueName="[Measures]" caption="Measures"/>
  </dimensions>
  <measureGroups count="2">
    <measureGroup name="MainTable" caption="MainTable"/>
    <measureGroup name="MainTableForProfit" caption="MainTableForProfi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ar Djati Wahyu K" refreshedDate="44869.780983564815" backgroundQuery="1" createdVersion="7" refreshedVersion="7" minRefreshableVersion="3" recordCount="0" supportSubquery="1" supportAdvancedDrill="1" xr:uid="{3C51C8F7-D751-487E-8D66-8B5D3B12F7AE}">
  <cacheSource type="external" connectionId="1"/>
  <cacheFields count="3">
    <cacheField name="[MainTableForProfit].[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8" level="32767"/>
    <cacheField name="[MainTableForProfit].[Geography].[Geography]" caption="Geography" numFmtId="0" hierarchy="6" level="1">
      <sharedItems containsSemiMixedTypes="0" containsNonDate="0" containsString="0"/>
    </cacheField>
  </cacheFields>
  <cacheHierarchies count="23">
    <cacheHierarchy uniqueName="[MainTable].[Sales Person]" caption="Sales Person" attribute="1" defaultMemberUniqueName="[MainTable].[Sales Person].[All]" allUniqueName="[MainTable].[Sales Person].[All]" dimensionUniqueName="[MainTable]" displayFolder="" count="0" memberValueDatatype="130" unbalanced="0"/>
    <cacheHierarchy uniqueName="[MainTable].[Geography]" caption="Geography" attribute="1" defaultMemberUniqueName="[MainTable].[Geography].[All]" allUniqueName="[MainTable].[Geography].[All]" dimensionUniqueName="[MainTable]" displayFolder="" count="0" memberValueDatatype="130" unbalanced="0"/>
    <cacheHierarchy uniqueName="[MainTable].[Product]" caption="Product" attribute="1" defaultMemberUniqueName="[MainTable].[Product].[All]" allUniqueName="[MainTable].[Product].[All]" dimensionUniqueName="[MainTable]" displayFolder="" count="0" memberValueDatatype="130" unbalanced="0"/>
    <cacheHierarchy uniqueName="[MainTable].[Amount]" caption="Amount" attribute="1" defaultMemberUniqueName="[MainTable].[Amount].[All]" allUniqueName="[MainTable].[Amount].[All]" dimensionUniqueName="[MainTable]" displayFolder="" count="0" memberValueDatatype="20" unbalanced="0"/>
    <cacheHierarchy uniqueName="[MainTable].[Units]" caption="Units" attribute="1" defaultMemberUniqueName="[MainTable].[Units].[All]" allUniqueName="[MainTable].[Units].[All]" dimensionUniqueName="[MainTable]" displayFolder="" count="0" memberValueDatatype="20" unbalanced="0"/>
    <cacheHierarchy uniqueName="[MainTableForProfit].[Sales Person]" caption="Sales Person" attribute="1" defaultMemberUniqueName="[MainTableForProfit].[Sales Person].[All]" allUniqueName="[MainTableForProfit].[Sales Person].[All]" dimensionUniqueName="[MainTableForProfit]" displayFolder="" count="0" memberValueDatatype="130" unbalanced="0"/>
    <cacheHierarchy uniqueName="[MainTableForProfit].[Geography]" caption="Geography" attribute="1" defaultMemberUniqueName="[MainTableForProfit].[Geography].[All]" allUniqueName="[MainTableForProfit].[Geography].[All]" dimensionUniqueName="[MainTableForProfit]" displayFolder="" count="2" memberValueDatatype="130" unbalanced="0">
      <fieldsUsage count="2">
        <fieldUsage x="-1"/>
        <fieldUsage x="2"/>
      </fieldsUsage>
    </cacheHierarchy>
    <cacheHierarchy uniqueName="[MainTableForProfit].[Product]" caption="Product" attribute="1" defaultMemberUniqueName="[MainTableForProfit].[Product].[All]" allUniqueName="[MainTableForProfit].[Product].[All]" dimensionUniqueName="[MainTableForProfit]" displayFolder="" count="2" memberValueDatatype="130" unbalanced="0">
      <fieldsUsage count="2">
        <fieldUsage x="-1"/>
        <fieldUsage x="0"/>
      </fieldsUsage>
    </cacheHierarchy>
    <cacheHierarchy uniqueName="[MainTableForProfit].[Amount]" caption="Amount" attribute="1" defaultMemberUniqueName="[MainTableForProfit].[Amount].[All]" allUniqueName="[MainTableForProfit].[Amount].[All]" dimensionUniqueName="[MainTableForProfit]" displayFolder="" count="0" memberValueDatatype="20" unbalanced="0"/>
    <cacheHierarchy uniqueName="[MainTableForProfit].[Units]" caption="Units" attribute="1" defaultMemberUniqueName="[MainTableForProfit].[Units].[All]" allUniqueName="[MainTableForProfit].[Units].[All]" dimensionUniqueName="[MainTableForProfit]" displayFolder="" count="0" memberValueDatatype="20" unbalanced="0"/>
    <cacheHierarchy uniqueName="[MainTableForProfit].[Cost per Units]" caption="Cost per Units" attribute="1" defaultMemberUniqueName="[MainTableForProfit].[Cost per Units].[All]" allUniqueName="[MainTableForProfit].[Cost per Units].[All]" dimensionUniqueName="[MainTableForProfit]" displayFolder="" count="0" memberValueDatatype="5" unbalanced="0"/>
    <cacheHierarchy uniqueName="[MainTableForProfit].[Cost]" caption="Cost" attribute="1" defaultMemberUniqueName="[MainTableForProfit].[Cost].[All]" allUniqueName="[MainTableForProfit].[Cost].[All]" dimensionUniqueName="[MainTableForProfit]" displayFolder="" count="0" memberValueDatatype="5" unbalanced="0"/>
    <cacheHierarchy uniqueName="[Measures].[Sum of Amount]" caption="Sum of Amount" measure="1" displayFolder="" measureGroup="MainTable" count="0">
      <extLst>
        <ext xmlns:x15="http://schemas.microsoft.com/office/spreadsheetml/2010/11/main" uri="{B97F6D7D-B522-45F9-BDA1-12C45D357490}">
          <x15:cacheHierarchy aggregatedColumn="3"/>
        </ext>
      </extLst>
    </cacheHierarchy>
    <cacheHierarchy uniqueName="[Measures].[Sum of Units]" caption="Sum of Units" measure="1" displayFolder="" measureGroup="MainTable" count="0">
      <extLst>
        <ext xmlns:x15="http://schemas.microsoft.com/office/spreadsheetml/2010/11/main" uri="{B97F6D7D-B522-45F9-BDA1-12C45D357490}">
          <x15:cacheHierarchy aggregatedColumn="4"/>
        </ext>
      </extLst>
    </cacheHierarchy>
    <cacheHierarchy uniqueName="[Measures].[Sum of Cost]" caption="Sum of Cost" measure="1" displayFolder="" measureGroup="MainTableForProfit" count="0">
      <extLst>
        <ext xmlns:x15="http://schemas.microsoft.com/office/spreadsheetml/2010/11/main" uri="{B97F6D7D-B522-45F9-BDA1-12C45D357490}">
          <x15:cacheHierarchy aggregatedColumn="11"/>
        </ext>
      </extLst>
    </cacheHierarchy>
    <cacheHierarchy uniqueName="[Measures].[Sum of Amount 2]" caption="Sum of Amount 2" measure="1" displayFolder="" measureGroup="MainTableForProfit" count="0">
      <extLst>
        <ext xmlns:x15="http://schemas.microsoft.com/office/spreadsheetml/2010/11/main" uri="{B97F6D7D-B522-45F9-BDA1-12C45D357490}">
          <x15:cacheHierarchy aggregatedColumn="8"/>
        </ext>
      </extLst>
    </cacheHierarchy>
    <cacheHierarchy uniqueName="[Measures].[Sum of Units 2]" caption="Sum of Units 2" measure="1" displayFolder="" measureGroup="MainTableForProfit" count="0">
      <extLst>
        <ext xmlns:x15="http://schemas.microsoft.com/office/spreadsheetml/2010/11/main" uri="{B97F6D7D-B522-45F9-BDA1-12C45D357490}">
          <x15:cacheHierarchy aggregatedColumn="9"/>
        </ext>
      </extLst>
    </cacheHierarchy>
    <cacheHierarchy uniqueName="[Measures].[Sales per Unit]" caption="Sales per Unit" measure="1" displayFolder="" measureGroup="MainTable" count="0"/>
    <cacheHierarchy uniqueName="[Measures].[Total Profit]" caption="Total Profit" measure="1" displayFolder="" measureGroup="MainTableForProfit" count="0" oneField="1">
      <fieldsUsage count="1">
        <fieldUsage x="1"/>
      </fieldsUsage>
    </cacheHierarchy>
    <cacheHierarchy uniqueName="[Measures].[Profit Percentage (%)]" caption="Profit Percentage (%)" measure="1" displayFolder="" measureGroup="MainTableForProfit" count="0"/>
    <cacheHierarchy uniqueName="[Measures].[__XL_Count MainTable]" caption="__XL_Count MainTable" measure="1" displayFolder="" measureGroup="MainTable" count="0" hidden="1"/>
    <cacheHierarchy uniqueName="[Measures].[__XL_Count MainTableForProfit]" caption="__XL_Count MainTableForProfit" measure="1" displayFolder="" measureGroup="MainTableForProfit" count="0" hidden="1"/>
    <cacheHierarchy uniqueName="[Measures].[__No measures defined]" caption="__No measures defined" measure="1" displayFolder="" count="0" hidden="1"/>
  </cacheHierarchies>
  <kpis count="0"/>
  <dimensions count="3">
    <dimension name="MainTable" uniqueName="[MainTable]" caption="MainTable"/>
    <dimension name="MainTableForProfit" uniqueName="[MainTableForProfit]" caption="MainTableForProfit"/>
    <dimension measure="1" name="Measures" uniqueName="[Measures]" caption="Measures"/>
  </dimensions>
  <measureGroups count="2">
    <measureGroup name="MainTable" caption="MainTable"/>
    <measureGroup name="MainTableForProfit" caption="MainTableForProfi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mar Djati Wahyu K" refreshedDate="44869.676451504631" backgroundQuery="1" createdVersion="3" refreshedVersion="7" minRefreshableVersion="3" recordCount="0" supportSubquery="1" supportAdvancedDrill="1" xr:uid="{8A89B6A3-9925-4F32-9CB5-60825FD60AE1}">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MainTable].[Sales Person]" caption="Sales Person" attribute="1" defaultMemberUniqueName="[MainTable].[Sales Person].[All]" allUniqueName="[MainTable].[Sales Person].[All]" dimensionUniqueName="[MainTable]" displayFolder="" count="0" memberValueDatatype="130" unbalanced="0"/>
    <cacheHierarchy uniqueName="[MainTable].[Geography]" caption="Geography" attribute="1" defaultMemberUniqueName="[MainTable].[Geography].[All]" allUniqueName="[MainTable].[Geography].[All]" dimensionUniqueName="[MainTable]" displayFolder="" count="0" memberValueDatatype="130" unbalanced="0"/>
    <cacheHierarchy uniqueName="[MainTable].[Product]" caption="Product" attribute="1" defaultMemberUniqueName="[MainTable].[Product].[All]" allUniqueName="[MainTable].[Product].[All]" dimensionUniqueName="[MainTable]" displayFolder="" count="0" memberValueDatatype="130" unbalanced="0"/>
    <cacheHierarchy uniqueName="[MainTable].[Amount]" caption="Amount" attribute="1" defaultMemberUniqueName="[MainTable].[Amount].[All]" allUniqueName="[MainTable].[Amount].[All]" dimensionUniqueName="[MainTable]" displayFolder="" count="0" memberValueDatatype="20" unbalanced="0"/>
    <cacheHierarchy uniqueName="[MainTable].[Units]" caption="Units" attribute="1" defaultMemberUniqueName="[MainTable].[Units].[All]" allUniqueName="[MainTable].[Units].[All]" dimensionUniqueName="[MainTable]" displayFolder="" count="0" memberValueDatatype="20" unbalanced="0"/>
    <cacheHierarchy uniqueName="[MainTableForProfit].[Sales Person]" caption="Sales Person" attribute="1" defaultMemberUniqueName="[MainTableForProfit].[Sales Person].[All]" allUniqueName="[MainTableForProfit].[Sales Person].[All]" dimensionUniqueName="[MainTableForProfit]" displayFolder="" count="0" memberValueDatatype="130" unbalanced="0"/>
    <cacheHierarchy uniqueName="[MainTableForProfit].[Geography]" caption="Geography" attribute="1" defaultMemberUniqueName="[MainTableForProfit].[Geography].[All]" allUniqueName="[MainTableForProfit].[Geography].[All]" dimensionUniqueName="[MainTableForProfit]" displayFolder="" count="2" memberValueDatatype="130" unbalanced="0"/>
    <cacheHierarchy uniqueName="[MainTableForProfit].[Product]" caption="Product" attribute="1" defaultMemberUniqueName="[MainTableForProfit].[Product].[All]" allUniqueName="[MainTableForProfit].[Product].[All]" dimensionUniqueName="[MainTableForProfit]" displayFolder="" count="0" memberValueDatatype="130" unbalanced="0"/>
    <cacheHierarchy uniqueName="[MainTableForProfit].[Amount]" caption="Amount" attribute="1" defaultMemberUniqueName="[MainTableForProfit].[Amount].[All]" allUniqueName="[MainTableForProfit].[Amount].[All]" dimensionUniqueName="[MainTableForProfit]" displayFolder="" count="0" memberValueDatatype="20" unbalanced="0"/>
    <cacheHierarchy uniqueName="[MainTableForProfit].[Units]" caption="Units" attribute="1" defaultMemberUniqueName="[MainTableForProfit].[Units].[All]" allUniqueName="[MainTableForProfit].[Units].[All]" dimensionUniqueName="[MainTableForProfit]" displayFolder="" count="0" memberValueDatatype="20" unbalanced="0"/>
    <cacheHierarchy uniqueName="[MainTableForProfit].[Cost per Units]" caption="Cost per Units" attribute="1" defaultMemberUniqueName="[MainTableForProfit].[Cost per Units].[All]" allUniqueName="[MainTableForProfit].[Cost per Units].[All]" dimensionUniqueName="[MainTableForProfit]" displayFolder="" count="0" memberValueDatatype="5" unbalanced="0"/>
    <cacheHierarchy uniqueName="[MainTableForProfit].[Cost]" caption="Cost" attribute="1" defaultMemberUniqueName="[MainTableForProfit].[Cost].[All]" allUniqueName="[MainTableForProfit].[Cost].[All]" dimensionUniqueName="[MainTableForProfit]" displayFolder="" count="0" memberValueDatatype="5" unbalanced="0"/>
    <cacheHierarchy uniqueName="[Measures].[Sum of Amount]" caption="Sum of Amount" measure="1" displayFolder="" measureGroup="MainTable" count="0">
      <extLst>
        <ext xmlns:x15="http://schemas.microsoft.com/office/spreadsheetml/2010/11/main" uri="{B97F6D7D-B522-45F9-BDA1-12C45D357490}">
          <x15:cacheHierarchy aggregatedColumn="3"/>
        </ext>
      </extLst>
    </cacheHierarchy>
    <cacheHierarchy uniqueName="[Measures].[Sum of Units]" caption="Sum of Units" measure="1" displayFolder="" measureGroup="MainTable" count="0">
      <extLst>
        <ext xmlns:x15="http://schemas.microsoft.com/office/spreadsheetml/2010/11/main" uri="{B97F6D7D-B522-45F9-BDA1-12C45D357490}">
          <x15:cacheHierarchy aggregatedColumn="4"/>
        </ext>
      </extLst>
    </cacheHierarchy>
    <cacheHierarchy uniqueName="[Measures].[Sum of Cost]" caption="Sum of Cost" measure="1" displayFolder="" measureGroup="MainTableForProfit" count="0">
      <extLst>
        <ext xmlns:x15="http://schemas.microsoft.com/office/spreadsheetml/2010/11/main" uri="{B97F6D7D-B522-45F9-BDA1-12C45D357490}">
          <x15:cacheHierarchy aggregatedColumn="11"/>
        </ext>
      </extLst>
    </cacheHierarchy>
    <cacheHierarchy uniqueName="[Measures].[Sum of Amount 2]" caption="Sum of Amount 2" measure="1" displayFolder="" measureGroup="MainTableForProfit" count="0">
      <extLst>
        <ext xmlns:x15="http://schemas.microsoft.com/office/spreadsheetml/2010/11/main" uri="{B97F6D7D-B522-45F9-BDA1-12C45D357490}">
          <x15:cacheHierarchy aggregatedColumn="8"/>
        </ext>
      </extLst>
    </cacheHierarchy>
    <cacheHierarchy uniqueName="[Measures].[Sales per Unit]" caption="Sales per Unit" measure="1" displayFolder="" measureGroup="MainTable" count="0"/>
    <cacheHierarchy uniqueName="[Measures].[Total Profit]" caption="Total Profit" measure="1" displayFolder="" measureGroup="MainTableForProfit" count="0"/>
    <cacheHierarchy uniqueName="[Measures].[__XL_Count MainTable]" caption="__XL_Count MainTable" measure="1" displayFolder="" measureGroup="MainTable" count="0" hidden="1"/>
    <cacheHierarchy uniqueName="[Measures].[__XL_Count MainTableForProfit]" caption="__XL_Count MainTableForProfit" measure="1" displayFolder="" measureGroup="MainTableForProfi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540853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A065F1-9570-4B45-B06E-18522DA61285}" name="PivotTable1" cacheId="1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rowHeaderCaption="Country">
  <location ref="C5:F11" firstHeaderRow="0" firstDataRow="1" firstDataCol="1"/>
  <pivotFields count="5">
    <pivotField showAll="0">
      <items count="11">
        <item x="7"/>
        <item h="1" x="1"/>
        <item x="3"/>
        <item x="5"/>
        <item h="1" x="4"/>
        <item h="1" x="6"/>
        <item h="1" x="8"/>
        <item h="1" x="2"/>
        <item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1"/>
    </i>
    <i>
      <x v="3"/>
    </i>
    <i>
      <x v="4"/>
    </i>
    <i>
      <x v="2"/>
    </i>
    <i>
      <x v="5"/>
    </i>
    <i>
      <x/>
    </i>
  </rowItems>
  <colFields count="1">
    <field x="-2"/>
  </colFields>
  <colItems count="3">
    <i>
      <x/>
    </i>
    <i i="1">
      <x v="1"/>
    </i>
    <i i="2">
      <x v="2"/>
    </i>
  </colItems>
  <dataFields count="3">
    <dataField name="Sum of Amount" fld="3" baseField="0" baseItem="0"/>
    <dataField name="                      " fld="3" baseField="1" baseItem="4"/>
    <dataField name="Sum of Units" fld="4" baseField="0" baseItem="0" numFmtId="3"/>
  </dataFields>
  <formats count="2">
    <format dxfId="25">
      <pivotArea dataOnly="0" outline="0" fieldPosition="0">
        <references count="1">
          <reference field="4294967294" count="1">
            <x v="0"/>
          </reference>
        </references>
      </pivotArea>
    </format>
    <format dxfId="24">
      <pivotArea outline="0" collapsedLevelsAreSubtotals="1" fieldPosition="0">
        <references count="1">
          <reference field="4294967294" count="1" selected="0">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chartFormats count="21">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 chart="3" format="6">
      <pivotArea type="data" outline="0" fieldPosition="0">
        <references count="2">
          <reference field="4294967294" count="1" selected="0">
            <x v="0"/>
          </reference>
          <reference field="1" count="1" selected="0">
            <x v="2"/>
          </reference>
        </references>
      </pivotArea>
    </chartFormat>
    <chartFormat chart="3" format="7">
      <pivotArea type="data" outline="0" fieldPosition="0">
        <references count="2">
          <reference field="4294967294" count="1" selected="0">
            <x v="0"/>
          </reference>
          <reference field="1" count="1" selected="0">
            <x v="5"/>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1"/>
          </reference>
          <reference field="1" count="1" selected="0">
            <x v="1"/>
          </reference>
        </references>
      </pivotArea>
    </chartFormat>
    <chartFormat chart="3" format="10">
      <pivotArea type="data" outline="0" fieldPosition="0">
        <references count="2">
          <reference field="4294967294" count="1" selected="0">
            <x v="1"/>
          </reference>
          <reference field="1" count="1" selected="0">
            <x v="3"/>
          </reference>
        </references>
      </pivotArea>
    </chartFormat>
    <chartFormat chart="3" format="11">
      <pivotArea type="data" outline="0" fieldPosition="0">
        <references count="2">
          <reference field="4294967294" count="1" selected="0">
            <x v="1"/>
          </reference>
          <reference field="1" count="1" selected="0">
            <x v="4"/>
          </reference>
        </references>
      </pivotArea>
    </chartFormat>
    <chartFormat chart="3" format="12">
      <pivotArea type="data" outline="0" fieldPosition="0">
        <references count="2">
          <reference field="4294967294" count="1" selected="0">
            <x v="1"/>
          </reference>
          <reference field="1" count="1" selected="0">
            <x v="2"/>
          </reference>
        </references>
      </pivotArea>
    </chartFormat>
    <chartFormat chart="3" format="13">
      <pivotArea type="data" outline="0" fieldPosition="0">
        <references count="2">
          <reference field="4294967294" count="1" selected="0">
            <x v="1"/>
          </reference>
          <reference field="1" count="1" selected="0">
            <x v="5"/>
          </reference>
        </references>
      </pivotArea>
    </chartFormat>
    <chartFormat chart="3" format="14">
      <pivotArea type="data" outline="0" fieldPosition="0">
        <references count="2">
          <reference field="4294967294" count="1" selected="0">
            <x v="1"/>
          </reference>
          <reference field="1" count="1" selected="0">
            <x v="0"/>
          </reference>
        </references>
      </pivotArea>
    </chartFormat>
    <chartFormat chart="3" format="15">
      <pivotArea type="data" outline="0" fieldPosition="0">
        <references count="2">
          <reference field="4294967294" count="1" selected="0">
            <x v="2"/>
          </reference>
          <reference field="1" count="1" selected="0">
            <x v="1"/>
          </reference>
        </references>
      </pivotArea>
    </chartFormat>
    <chartFormat chart="3" format="16">
      <pivotArea type="data" outline="0" fieldPosition="0">
        <references count="2">
          <reference field="4294967294" count="1" selected="0">
            <x v="2"/>
          </reference>
          <reference field="1" count="1" selected="0">
            <x v="3"/>
          </reference>
        </references>
      </pivotArea>
    </chartFormat>
    <chartFormat chart="3" format="17">
      <pivotArea type="data" outline="0" fieldPosition="0">
        <references count="2">
          <reference field="4294967294" count="1" selected="0">
            <x v="2"/>
          </reference>
          <reference field="1" count="1" selected="0">
            <x v="4"/>
          </reference>
        </references>
      </pivotArea>
    </chartFormat>
    <chartFormat chart="3" format="18">
      <pivotArea type="data" outline="0" fieldPosition="0">
        <references count="2">
          <reference field="4294967294" count="1" selected="0">
            <x v="2"/>
          </reference>
          <reference field="1" count="1" selected="0">
            <x v="2"/>
          </reference>
        </references>
      </pivotArea>
    </chartFormat>
    <chartFormat chart="3" format="19">
      <pivotArea type="data" outline="0" fieldPosition="0">
        <references count="2">
          <reference field="4294967294" count="1" selected="0">
            <x v="2"/>
          </reference>
          <reference field="1" count="1" selected="0">
            <x v="5"/>
          </reference>
        </references>
      </pivotArea>
    </chartFormat>
    <chartFormat chart="3" format="20">
      <pivotArea type="data" outline="0" fieldPosition="0">
        <references count="2">
          <reference field="4294967294" count="1" selected="0">
            <x v="2"/>
          </reference>
          <reference field="1" count="1" selected="0">
            <x v="0"/>
          </reference>
        </references>
      </pivotArea>
    </chartFormat>
  </chartFormats>
  <pivotTableStyleInfo name="PivotStyleDark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700D7C-8081-4028-86AA-3BB47C3FF817}"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Products">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3" showRowHeaders="1" showColHeaders="1" showRowStripes="1" showColStripes="0" showLastColumn="1"/>
  <filters count="1">
    <filter fld="0" type="count" id="1" iMeasureHier="1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nalysis-Excercise-4.xlsx!MainTable">
        <x15:activeTabTopLevelEntity name="[Main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B5B1A5-73CB-47AE-BD8A-22A4AFC7EFB1}"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Country with Group of Sales">
  <location ref="C5:D18"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164" showAll="0" defaultSubtotal="0"/>
    <pivotField numFmtId="3"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BB8BA2-E90C-4770-8CBA-FB73AD0ED656}" name="PivotTable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Country with Group of Sales">
  <location ref="C23:D36"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164" showAll="0" defaultSubtotal="0"/>
    <pivotField numFmtId="3"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795C81-051C-4B46-BC8A-3E4B6EB6D708}" name="PivotTable6"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s">
  <location ref="B10:C33" firstHeaderRow="1" firstDataRow="1" firstDataCol="1"/>
  <pivotFields count="3">
    <pivotField axis="axisRow" allDrilled="1" subtotalTop="0" showAll="0" defaultSubtotal="0" defaultAttributeDrillState="1">
      <items count="22">
        <item x="1"/>
        <item x="3"/>
        <item x="4"/>
        <item x="5"/>
        <item x="6"/>
        <item x="7"/>
        <item x="10"/>
        <item x="11"/>
        <item x="12"/>
        <item x="14"/>
        <item x="16"/>
        <item x="17"/>
        <item x="19"/>
        <item x="20"/>
        <item x="21"/>
        <item x="0"/>
        <item x="2"/>
        <item x="15"/>
        <item x="18"/>
        <item x="9"/>
        <item x="8"/>
        <item x="13"/>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2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TableForProfi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9FD098-9D93-40F5-B7EB-916D7C056A8F}" name="PivotTable7" cacheId="1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rowHeaderCaption="Products">
  <location ref="C4:D25" firstHeaderRow="1" firstDataRow="1" firstDataCol="1"/>
  <pivotFields count="3">
    <pivotField axis="axisRow" allDrilled="1" subtotalTop="0" showAll="0" defaultSubtotal="0" defaultAttributeDrillState="1">
      <items count="22">
        <item x="0"/>
        <item x="1"/>
        <item x="2"/>
        <item x="3"/>
        <item x="4"/>
        <item x="5"/>
        <item x="6"/>
        <item x="7"/>
        <item x="8"/>
        <item x="9"/>
        <item x="10"/>
        <item x="11"/>
        <item x="12"/>
        <item x="13"/>
        <item x="14"/>
        <item x="20"/>
        <item x="15"/>
        <item x="16"/>
        <item x="21"/>
        <item x="17"/>
        <item x="18"/>
        <item x="19"/>
      </items>
    </pivotField>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6"/>
    </i>
    <i>
      <x v="17"/>
    </i>
    <i>
      <x v="19"/>
    </i>
    <i>
      <x v="20"/>
    </i>
    <i>
      <x v="21"/>
    </i>
    <i t="grand">
      <x/>
    </i>
  </rowItems>
  <colItems count="1">
    <i/>
  </colItems>
  <dataFields count="1">
    <dataField fld="1" subtotal="count" baseField="0" baseItem="0"/>
  </dataFields>
  <conditionalFormats count="1">
    <conditionalFormat priority="1">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s>
  <chartFormats count="1">
    <chartFormat chart="0" format="3"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multipleItemSelectionAllowed="1" dragToData="1">
      <members count="1" level="1">
        <member name="[MainTableForProfit].[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nalysis-Excercise-7.xlsx!MainTableForProfit">
        <x15:activeTabTopLevelEntity name="[MainTableForProfi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DDE4E5D-3AC8-4CA5-8B4C-41B1DEB92FFA}" sourceName="Sales Person">
  <pivotTables>
    <pivotTable tabId="5" name="PivotTable1"/>
  </pivotTables>
  <data>
    <tabular pivotCacheId="467114446">
      <items count="10">
        <i x="7" s="1"/>
        <i x="1"/>
        <i x="3" s="1"/>
        <i x="5" s="1"/>
        <i x="4"/>
        <i x="6"/>
        <i x="8"/>
        <i x="2"/>
        <i x="9"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B51EDDD0-606C-4E02-90D2-42E0873A9DE9}" sourceName="[MainTableForProfit].[Geography]">
  <pivotTables>
    <pivotTable tabId="9" name="PivotTable6"/>
  </pivotTables>
  <data>
    <olap pivotCacheId="1035408535">
      <levels count="2">
        <level uniqueName="[MainTableForProfit].[Geography].[(All)]" sourceCaption="(All)" count="0"/>
        <level uniqueName="[MainTableForProfit].[Geography].[Geography]" sourceCaption="Geography" count="6">
          <ranges>
            <range startItem="0">
              <i n="[MainTableForProfit].[Geography].&amp;[Australia]" c="Australia"/>
              <i n="[MainTableForProfit].[Geography].&amp;[Canada]" c="Canada"/>
              <i n="[MainTableForProfit].[Geography].&amp;[India]" c="India"/>
              <i n="[MainTableForProfit].[Geography].&amp;[New Zealand]" c="New Zealand"/>
              <i n="[MainTableForProfit].[Geography].&amp;[UK]" c="UK"/>
              <i n="[MainTableForProfit].[Geography].&amp;[USA]" c="USA"/>
            </range>
          </ranges>
        </level>
      </levels>
      <selections count="1">
        <selection n="[MainTableForProfit].[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C3F2CC91-836E-4CFB-9FA3-497C22B3F9B5}" sourceName="[MainTableForProfit].[Geography]">
  <pivotTables>
    <pivotTable tabId="11" name="PivotTable7"/>
  </pivotTables>
  <data>
    <olap pivotCacheId="1035408535">
      <levels count="2">
        <level uniqueName="[MainTableForProfit].[Geography].[(All)]" sourceCaption="(All)" count="0"/>
        <level uniqueName="[MainTableForProfit].[Geography].[Geography]" sourceCaption="Geography" count="6">
          <ranges>
            <range startItem="0">
              <i n="[MainTableForProfit].[Geography].&amp;[Australia]" c="Australia"/>
              <i n="[MainTableForProfit].[Geography].&amp;[Canada]" c="Canada"/>
              <i n="[MainTableForProfit].[Geography].&amp;[India]" c="India"/>
              <i n="[MainTableForProfit].[Geography].&amp;[New Zealand]" c="New Zealand"/>
              <i n="[MainTableForProfit].[Geography].&amp;[UK]" c="UK"/>
              <i n="[MainTableForProfit].[Geography].&amp;[USA]" c="USA"/>
            </range>
          </ranges>
        </level>
      </levels>
      <selections count="1">
        <selection n="[MainTableForProfit].[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AC34FDF-003B-4B92-AF4F-9EA62D07D14E}"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3F792639-4773-441B-8FE0-4C7B31AE9CB2}"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1D7DAFC1-CB05-41E7-8572-FAF43447C03C}"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F1DF68-5431-43B1-BFCD-C7B33E451B4D}" name="MainTable" displayName="MainTable" ref="C10:G310" totalsRowShown="0" headerRowDxfId="61" dataDxfId="60" tableBorderDxfId="59">
  <tableColumns count="5">
    <tableColumn id="1" xr3:uid="{086D8FB4-8EF9-4057-832E-4FD55686DBE3}" name="Sales Person" dataDxfId="58"/>
    <tableColumn id="2" xr3:uid="{D22FC564-391C-45A4-8355-8DE76FC82286}" name="Geography" dataDxfId="57"/>
    <tableColumn id="3" xr3:uid="{CA997C53-A155-4B3D-8A70-039F84445796}" name="Product" dataDxfId="56"/>
    <tableColumn id="4" xr3:uid="{4CF9ECA7-BBA0-4647-BCDE-E2D35AAB637A}" name="Amount" dataDxfId="55"/>
    <tableColumn id="5" xr3:uid="{C44E255E-6360-4315-967F-3D8C001A92E0}" name="Units" dataDxfId="5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2E4B3DE-36B6-4458-9ED7-D1F132B8E30F}" name="MainSubTable13" displayName="MainSubTable13" ref="T8:U30" totalsRowShown="0" headerRowDxfId="4" tableBorderDxfId="3">
  <tableColumns count="2">
    <tableColumn id="1" xr3:uid="{2BA4D2CC-C4D4-447A-A28D-A935B2CF4F5B}" name="Product" dataDxfId="2"/>
    <tableColumn id="2" xr3:uid="{8516E759-5955-486C-8181-E3773EE6234B}" name="Cost per unit"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01CD8E3-BF30-4272-B16D-922BC2C11C8F}" name="MainSubTable" displayName="MainSubTable" ref="J22:K44" totalsRowShown="0" headerRowDxfId="53" tableBorderDxfId="52">
  <autoFilter ref="J22:K44" xr:uid="{F01CD8E3-BF30-4272-B16D-922BC2C11C8F}"/>
  <tableColumns count="2">
    <tableColumn id="1" xr3:uid="{3908D959-49B6-41DF-A1D1-353CF5598BC9}" name="Product" dataDxfId="51"/>
    <tableColumn id="2" xr3:uid="{90E003FE-60E7-4C19-8037-3F84889ECA70}" name="Cost per unit"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132237-F5D5-4BA0-88B7-3066067699BA}" name="MainTable2" displayName="MainTable2" ref="B6:F306" totalsRowShown="0" headerRowDxfId="45" dataDxfId="44" tableBorderDxfId="43">
  <tableColumns count="5">
    <tableColumn id="1" xr3:uid="{641420C4-EB50-4436-8970-2117AD0311B4}" name="Sales Person" dataDxfId="42"/>
    <tableColumn id="2" xr3:uid="{854498CE-3827-4DAF-AE78-AC8BF22331B0}" name="Geography" dataDxfId="41"/>
    <tableColumn id="3" xr3:uid="{07F51E27-E7C5-41C2-A138-C0A18D5195D4}" name="Product" dataDxfId="40"/>
    <tableColumn id="4" xr3:uid="{C7101FBE-B713-486A-A07A-056073507A4B}" name="Amount" dataDxfId="39"/>
    <tableColumn id="5" xr3:uid="{6237A3C2-2BE2-466E-814E-1BE08FA5B1C7}" name="Units" dataDxfId="3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8C045C-7384-4A60-8513-9780252D63D4}" name="AmountHtoL" displayName="AmountHtoL" ref="H8:J308" totalsRowShown="0" headerRowDxfId="37" tableBorderDxfId="36">
  <autoFilter ref="H8:J308" xr:uid="{F18C045C-7384-4A60-8513-9780252D63D4}"/>
  <sortState xmlns:xlrd2="http://schemas.microsoft.com/office/spreadsheetml/2017/richdata2" ref="H9:J308">
    <sortCondition descending="1" ref="J8:J308"/>
  </sortState>
  <tableColumns count="3">
    <tableColumn id="1" xr3:uid="{986067AE-34B3-440A-AE48-5E0E36621A8D}" name="Sorted Geography" dataCellStyle="Normal"/>
    <tableColumn id="2" xr3:uid="{ED6D459F-E990-42DB-B7B5-E23891EDA790}" name="Sorted Product" dataCellStyle="Normal"/>
    <tableColumn id="3" xr3:uid="{88C3D551-1164-4D74-B5FA-700AC5088880}" name="Amount from Highest to Lowest" dataDxfId="35" dataCellStyle="Norma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5FC0F25-021E-4D6C-B638-F5B3CEEA2EC4}" name="Top10UnitProduct" displayName="Top10UnitProduct" ref="L9:O19" totalsRowShown="0" tableBorderDxfId="34">
  <autoFilter ref="L9:O19" xr:uid="{55FC0F25-021E-4D6C-B638-F5B3CEEA2EC4}"/>
  <sortState xmlns:xlrd2="http://schemas.microsoft.com/office/spreadsheetml/2017/richdata2" ref="L10:O19">
    <sortCondition sortBy="cellColor" ref="O9:O19" dxfId="33"/>
  </sortState>
  <tableColumns count="4">
    <tableColumn id="1" xr3:uid="{E5934487-C5C7-44A8-9F7A-E4A87E62BF14}" name="Sorted Sales" dataCellStyle="Normal"/>
    <tableColumn id="2" xr3:uid="{F96C5890-CA8E-4E8A-9A4C-BC9484320634}" name="Sorted Geography" dataCellStyle="Normal"/>
    <tableColumn id="3" xr3:uid="{37905305-1931-49C9-8A17-6196ED6C49E4}" name="Sorted Product" dataCellStyle="Normal"/>
    <tableColumn id="4" xr3:uid="{6DBB61FC-5359-4CA4-A628-AB10840EFEB5}" name="Top 10 Highest Total Unit Product Has Been Saled" dataCellStyle="Norma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B03CD94-B40C-4F79-9F6E-A712CC1ACB0C}" name="Table8" displayName="Table8" ref="L22:M274" totalsRowCount="1" tableBorderDxfId="32">
  <autoFilter ref="L22:M273" xr:uid="{1B03CD94-B40C-4F79-9F6E-A712CC1ACB0C}"/>
  <sortState xmlns:xlrd2="http://schemas.microsoft.com/office/spreadsheetml/2017/richdata2" ref="L23:M273">
    <sortCondition sortBy="cellColor" ref="M22:M273" dxfId="31"/>
  </sortState>
  <tableColumns count="2">
    <tableColumn id="1" xr3:uid="{37FC3CDA-2596-49C3-B8F6-1012858D3886}" name="Sorted Product" totalsRowLabel="Total" totalsRowDxfId="30" dataCellStyle="Normal"/>
    <tableColumn id="2" xr3:uid="{E4BF6C3B-0712-4ED4-A7DD-81884772E507}" name="Duplicated Unit" totalsRowFunction="count" totalsRowDxfId="29" dataCellStyle="Normal"/>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4B1B3FF-2516-43F6-8FE8-B60CACC78702}" name="Table10" displayName="Table10" ref="O22:R32" totalsRowShown="0" tableBorderDxfId="28">
  <autoFilter ref="O22:R32" xr:uid="{44B1B3FF-2516-43F6-8FE8-B60CACC78702}"/>
  <sortState xmlns:xlrd2="http://schemas.microsoft.com/office/spreadsheetml/2017/richdata2" ref="O23:R32">
    <sortCondition sortBy="cellColor" ref="Q22:Q32" dxfId="27"/>
  </sortState>
  <tableColumns count="4">
    <tableColumn id="1" xr3:uid="{6BCCEB34-5B66-4379-A405-264BD5FF7581}" name="Sorted Sales" dataCellStyle="Normal"/>
    <tableColumn id="2" xr3:uid="{965929AF-A78A-447C-8C1B-7CF8EA24FE77}" name="Sorted Product" dataCellStyle="Normal"/>
    <tableColumn id="3" xr3:uid="{6269A1B1-741F-4487-BF54-EF733E122C6E}" name="Sorted Amount" dataDxfId="26"/>
    <tableColumn id="4" xr3:uid="{CCBAB7E7-EB7D-4D6F-B130-114D27CBDCDF}" name="Sorted Unit" dataCellStyle="Normal"/>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E4D2DF-6A1E-4A6B-A35B-AE3B21CFD98E}" name="MainTable4" displayName="MainTable4" ref="Q7:U307" totalsRowShown="0" headerRowDxfId="23" dataDxfId="22" tableBorderDxfId="21">
  <tableColumns count="5">
    <tableColumn id="1" xr3:uid="{6FDCD12E-7838-4318-B65B-B6BDC7184B81}" name="Sales Person" dataDxfId="20"/>
    <tableColumn id="2" xr3:uid="{87562141-8AB3-4592-AD1A-3F66D0F50C17}" name="Geography" dataDxfId="19"/>
    <tableColumn id="3" xr3:uid="{4922EFA1-E6E1-49B3-B350-9F3293FF1BB4}" name="Product" dataDxfId="18"/>
    <tableColumn id="4" xr3:uid="{1D3B8BA5-AD8A-42CC-929A-615C3BB97F57}" name="Amount" dataDxfId="17"/>
    <tableColumn id="5" xr3:uid="{990FA43F-1C79-45E2-B42B-E8A2D026DF08}" name="Units" dataDxfId="1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9349B73-96C6-4C04-9DDF-6455A71CB637}" name="MainTableForProfit" displayName="MainTableForProfit" ref="K8:R308" totalsRowShown="0" headerRowDxfId="15" dataDxfId="14" tableBorderDxfId="13">
  <tableColumns count="8">
    <tableColumn id="1" xr3:uid="{4BE31070-296F-4ACF-B362-0DDA649A41CA}" name="Sales Person" dataDxfId="12"/>
    <tableColumn id="2" xr3:uid="{7F3A2E46-9C10-4D15-A130-2EB9F0DD58C8}" name="Geography" dataDxfId="11"/>
    <tableColumn id="3" xr3:uid="{284CB4D9-7C8F-497B-8E60-D91B7559B2FE}" name="Product" dataDxfId="10"/>
    <tableColumn id="4" xr3:uid="{0D5248CF-FF2C-482A-95CB-2285BAED7D16}" name="Amount" dataDxfId="9"/>
    <tableColumn id="5" xr3:uid="{ACCFB1E4-56CF-41F0-A285-173B48556DFF}" name="Units" dataDxfId="8"/>
    <tableColumn id="6" xr3:uid="{C9BAE724-34E7-4DAC-B69A-8BEDC758E46E}" name="Cost per Units" dataDxfId="7">
      <calculatedColumnFormula>VLOOKUP(MainTableForProfit[Product],MainSubTable13[#All],2,FALSE)</calculatedColumnFormula>
    </tableColumn>
    <tableColumn id="7" xr3:uid="{1264ECA2-A6C9-471D-A64B-4400BC90CFA9}" name="Cost" dataDxfId="6">
      <calculatedColumnFormula>MainTableForProfit[[#This Row],[Cost per Units]]*MainTableForProfit[[#This Row],[Units]]</calculatedColumnFormula>
    </tableColumn>
    <tableColumn id="8" xr3:uid="{CC08B749-31FD-4566-9823-8A7EAD9477BA}" name="Profit" dataDxfId="5">
      <calculatedColumnFormula>MainTableForProfit[[#This Row],[Amount]]-MainTableForProfit[[#This Row],[Cost]]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5" Type="http://schemas.openxmlformats.org/officeDocument/2006/relationships/table" Target="../tables/table7.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L657"/>
  <sheetViews>
    <sheetView showGridLines="0" topLeftCell="A10" zoomScale="115" zoomScaleNormal="115" workbookViewId="0">
      <selection activeCell="E8" sqref="E8"/>
    </sheetView>
  </sheetViews>
  <sheetFormatPr defaultRowHeight="15" x14ac:dyDescent="0.25"/>
  <cols>
    <col min="1" max="2" width="3.7109375" customWidth="1"/>
    <col min="3" max="3" width="19.5703125" customWidth="1"/>
    <col min="4" max="4" width="15.5703125" customWidth="1"/>
    <col min="5" max="5" width="21.85546875" bestFit="1" customWidth="1"/>
    <col min="6" max="6" width="13.5703125" customWidth="1"/>
    <col min="7" max="7" width="7.85546875" customWidth="1"/>
    <col min="10" max="10" width="22.28515625" customWidth="1"/>
    <col min="11" max="11" width="16.5703125" customWidth="1"/>
    <col min="13" max="13" width="21.85546875" bestFit="1" customWidth="1"/>
    <col min="14" max="14" width="12.28515625" bestFit="1" customWidth="1"/>
    <col min="25" max="25" width="21.85546875" bestFit="1" customWidth="1"/>
    <col min="26" max="26" width="14.42578125" customWidth="1"/>
    <col min="31" max="31" width="21.85546875" customWidth="1"/>
  </cols>
  <sheetData>
    <row r="1" spans="1:12" s="1" customFormat="1" ht="52.5" customHeight="1" x14ac:dyDescent="0.25">
      <c r="A1" s="6"/>
      <c r="C1" s="19" t="s">
        <v>53</v>
      </c>
    </row>
    <row r="3" spans="1:12" x14ac:dyDescent="0.25">
      <c r="C3" s="9" t="s">
        <v>57</v>
      </c>
    </row>
    <row r="4" spans="1:12" x14ac:dyDescent="0.25">
      <c r="C4" s="7"/>
    </row>
    <row r="5" spans="1:12" x14ac:dyDescent="0.25">
      <c r="C5" s="108" t="s">
        <v>56</v>
      </c>
      <c r="D5" s="108"/>
    </row>
    <row r="6" spans="1:12" x14ac:dyDescent="0.25">
      <c r="C6" s="8"/>
      <c r="D6" s="8"/>
    </row>
    <row r="7" spans="1:12" x14ac:dyDescent="0.25">
      <c r="C7" s="109" t="s">
        <v>58</v>
      </c>
      <c r="D7" s="110"/>
    </row>
    <row r="8" spans="1:12" x14ac:dyDescent="0.25">
      <c r="C8" s="8"/>
      <c r="D8" s="8"/>
    </row>
    <row r="10" spans="1:12" x14ac:dyDescent="0.25">
      <c r="C10" s="16" t="s">
        <v>11</v>
      </c>
      <c r="D10" s="16" t="s">
        <v>12</v>
      </c>
      <c r="E10" s="16" t="s">
        <v>0</v>
      </c>
      <c r="F10" s="17" t="s">
        <v>1</v>
      </c>
      <c r="G10" s="17" t="s">
        <v>47</v>
      </c>
      <c r="I10" s="5" t="s">
        <v>54</v>
      </c>
      <c r="J10" s="51"/>
      <c r="K10" s="51"/>
      <c r="L10" s="51"/>
    </row>
    <row r="11" spans="1:12" x14ac:dyDescent="0.25">
      <c r="C11" s="10" t="s">
        <v>40</v>
      </c>
      <c r="D11" s="10" t="s">
        <v>37</v>
      </c>
      <c r="E11" s="10" t="s">
        <v>30</v>
      </c>
      <c r="F11" s="11">
        <v>1624</v>
      </c>
      <c r="G11" s="14">
        <v>114</v>
      </c>
      <c r="I11" s="4">
        <v>1</v>
      </c>
      <c r="J11" s="107" t="s">
        <v>55</v>
      </c>
      <c r="K11" s="107"/>
      <c r="L11" s="107"/>
    </row>
    <row r="12" spans="1:12" x14ac:dyDescent="0.25">
      <c r="C12" s="12" t="s">
        <v>8</v>
      </c>
      <c r="D12" s="12" t="s">
        <v>35</v>
      </c>
      <c r="E12" s="12" t="s">
        <v>32</v>
      </c>
      <c r="F12" s="13">
        <v>6706</v>
      </c>
      <c r="G12" s="15">
        <v>459</v>
      </c>
      <c r="I12" s="4">
        <v>2</v>
      </c>
      <c r="J12" s="107" t="s">
        <v>50</v>
      </c>
      <c r="K12" s="107"/>
      <c r="L12" s="107"/>
    </row>
    <row r="13" spans="1:12" x14ac:dyDescent="0.25">
      <c r="C13" s="10" t="s">
        <v>9</v>
      </c>
      <c r="D13" s="10" t="s">
        <v>35</v>
      </c>
      <c r="E13" s="10" t="s">
        <v>4</v>
      </c>
      <c r="F13" s="11">
        <v>959</v>
      </c>
      <c r="G13" s="14">
        <v>147</v>
      </c>
      <c r="I13" s="4">
        <v>3</v>
      </c>
      <c r="J13" s="107" t="s">
        <v>42</v>
      </c>
      <c r="K13" s="107"/>
      <c r="L13" s="107"/>
    </row>
    <row r="14" spans="1:12" x14ac:dyDescent="0.25">
      <c r="C14" s="12" t="s">
        <v>41</v>
      </c>
      <c r="D14" s="12" t="s">
        <v>36</v>
      </c>
      <c r="E14" s="12" t="s">
        <v>18</v>
      </c>
      <c r="F14" s="13">
        <v>9632</v>
      </c>
      <c r="G14" s="15">
        <v>288</v>
      </c>
      <c r="I14" s="4">
        <v>4</v>
      </c>
      <c r="J14" s="107" t="s">
        <v>43</v>
      </c>
      <c r="K14" s="107"/>
      <c r="L14" s="107"/>
    </row>
    <row r="15" spans="1:12" x14ac:dyDescent="0.25">
      <c r="C15" s="10" t="s">
        <v>6</v>
      </c>
      <c r="D15" s="10" t="s">
        <v>39</v>
      </c>
      <c r="E15" s="10" t="s">
        <v>25</v>
      </c>
      <c r="F15" s="11">
        <v>2100</v>
      </c>
      <c r="G15" s="14">
        <v>414</v>
      </c>
      <c r="I15" s="4">
        <v>5</v>
      </c>
      <c r="J15" s="107" t="s">
        <v>51</v>
      </c>
      <c r="K15" s="107"/>
      <c r="L15" s="107"/>
    </row>
    <row r="16" spans="1:12" x14ac:dyDescent="0.25">
      <c r="C16" s="12" t="s">
        <v>40</v>
      </c>
      <c r="D16" s="12" t="s">
        <v>35</v>
      </c>
      <c r="E16" s="12" t="s">
        <v>33</v>
      </c>
      <c r="F16" s="13">
        <v>8869</v>
      </c>
      <c r="G16" s="15">
        <v>432</v>
      </c>
      <c r="I16" s="4">
        <v>6</v>
      </c>
      <c r="J16" s="107" t="s">
        <v>52</v>
      </c>
      <c r="K16" s="107"/>
      <c r="L16" s="107"/>
    </row>
    <row r="17" spans="3:12" x14ac:dyDescent="0.25">
      <c r="C17" s="10" t="s">
        <v>6</v>
      </c>
      <c r="D17" s="10" t="s">
        <v>38</v>
      </c>
      <c r="E17" s="10" t="s">
        <v>31</v>
      </c>
      <c r="F17" s="11">
        <v>2681</v>
      </c>
      <c r="G17" s="14">
        <v>54</v>
      </c>
      <c r="I17" s="4">
        <v>7</v>
      </c>
      <c r="J17" s="107" t="s">
        <v>46</v>
      </c>
      <c r="K17" s="107"/>
      <c r="L17" s="107"/>
    </row>
    <row r="18" spans="3:12" x14ac:dyDescent="0.25">
      <c r="C18" s="12" t="s">
        <v>8</v>
      </c>
      <c r="D18" s="12" t="s">
        <v>35</v>
      </c>
      <c r="E18" s="12" t="s">
        <v>22</v>
      </c>
      <c r="F18" s="13">
        <v>5012</v>
      </c>
      <c r="G18" s="15">
        <v>210</v>
      </c>
      <c r="I18" s="4">
        <v>8</v>
      </c>
      <c r="J18" s="107" t="s">
        <v>49</v>
      </c>
      <c r="K18" s="107"/>
      <c r="L18" s="107"/>
    </row>
    <row r="19" spans="3:12" x14ac:dyDescent="0.25">
      <c r="C19" s="10" t="s">
        <v>7</v>
      </c>
      <c r="D19" s="10" t="s">
        <v>38</v>
      </c>
      <c r="E19" s="10" t="s">
        <v>14</v>
      </c>
      <c r="F19" s="11">
        <v>1281</v>
      </c>
      <c r="G19" s="14">
        <v>75</v>
      </c>
      <c r="I19" s="4">
        <v>9</v>
      </c>
      <c r="J19" s="107" t="s">
        <v>44</v>
      </c>
      <c r="K19" s="107"/>
      <c r="L19" s="107"/>
    </row>
    <row r="20" spans="3:12" x14ac:dyDescent="0.25">
      <c r="C20" s="12" t="s">
        <v>5</v>
      </c>
      <c r="D20" s="12" t="s">
        <v>37</v>
      </c>
      <c r="E20" s="12" t="s">
        <v>14</v>
      </c>
      <c r="F20" s="13">
        <v>4991</v>
      </c>
      <c r="G20" s="15">
        <v>12</v>
      </c>
      <c r="I20" s="4">
        <v>10</v>
      </c>
      <c r="J20" s="107" t="s">
        <v>45</v>
      </c>
      <c r="K20" s="107"/>
      <c r="L20" s="107"/>
    </row>
    <row r="21" spans="3:12" x14ac:dyDescent="0.25">
      <c r="C21" s="10" t="s">
        <v>2</v>
      </c>
      <c r="D21" s="10" t="s">
        <v>39</v>
      </c>
      <c r="E21" s="10" t="s">
        <v>25</v>
      </c>
      <c r="F21" s="11">
        <v>1785</v>
      </c>
      <c r="G21" s="14">
        <v>462</v>
      </c>
    </row>
    <row r="22" spans="3:12" x14ac:dyDescent="0.25">
      <c r="C22" s="12" t="s">
        <v>3</v>
      </c>
      <c r="D22" s="12" t="s">
        <v>37</v>
      </c>
      <c r="E22" s="12" t="s">
        <v>17</v>
      </c>
      <c r="F22" s="13">
        <v>3983</v>
      </c>
      <c r="G22" s="15">
        <v>144</v>
      </c>
      <c r="J22" s="16" t="s">
        <v>0</v>
      </c>
      <c r="K22" s="16" t="s">
        <v>48</v>
      </c>
    </row>
    <row r="23" spans="3:12" x14ac:dyDescent="0.25">
      <c r="C23" s="10" t="s">
        <v>9</v>
      </c>
      <c r="D23" s="10" t="s">
        <v>38</v>
      </c>
      <c r="E23" s="10" t="s">
        <v>16</v>
      </c>
      <c r="F23" s="11">
        <v>2646</v>
      </c>
      <c r="G23" s="14">
        <v>120</v>
      </c>
      <c r="J23" s="10" t="s">
        <v>13</v>
      </c>
      <c r="K23" s="57">
        <v>9.33</v>
      </c>
    </row>
    <row r="24" spans="3:12" x14ac:dyDescent="0.25">
      <c r="C24" s="12" t="s">
        <v>2</v>
      </c>
      <c r="D24" s="12" t="s">
        <v>34</v>
      </c>
      <c r="E24" s="12" t="s">
        <v>13</v>
      </c>
      <c r="F24" s="13">
        <v>252</v>
      </c>
      <c r="G24" s="15">
        <v>54</v>
      </c>
      <c r="J24" s="12" t="s">
        <v>14</v>
      </c>
      <c r="K24" s="58">
        <v>11.7</v>
      </c>
    </row>
    <row r="25" spans="3:12" x14ac:dyDescent="0.25">
      <c r="C25" s="10" t="s">
        <v>3</v>
      </c>
      <c r="D25" s="10" t="s">
        <v>35</v>
      </c>
      <c r="E25" s="10" t="s">
        <v>25</v>
      </c>
      <c r="F25" s="11">
        <v>2464</v>
      </c>
      <c r="G25" s="14">
        <v>234</v>
      </c>
      <c r="J25" s="10" t="s">
        <v>4</v>
      </c>
      <c r="K25" s="57">
        <v>11.88</v>
      </c>
    </row>
    <row r="26" spans="3:12" x14ac:dyDescent="0.25">
      <c r="C26" s="12" t="s">
        <v>3</v>
      </c>
      <c r="D26" s="12" t="s">
        <v>35</v>
      </c>
      <c r="E26" s="12" t="s">
        <v>29</v>
      </c>
      <c r="F26" s="13">
        <v>2114</v>
      </c>
      <c r="G26" s="15">
        <v>66</v>
      </c>
      <c r="J26" s="12" t="s">
        <v>15</v>
      </c>
      <c r="K26" s="58">
        <v>11.73</v>
      </c>
    </row>
    <row r="27" spans="3:12" x14ac:dyDescent="0.25">
      <c r="C27" s="10" t="s">
        <v>6</v>
      </c>
      <c r="D27" s="10" t="s">
        <v>37</v>
      </c>
      <c r="E27" s="10" t="s">
        <v>31</v>
      </c>
      <c r="F27" s="11">
        <v>7693</v>
      </c>
      <c r="G27" s="14">
        <v>87</v>
      </c>
      <c r="J27" s="10" t="s">
        <v>16</v>
      </c>
      <c r="K27" s="57">
        <v>8.7899999999999991</v>
      </c>
    </row>
    <row r="28" spans="3:12" x14ac:dyDescent="0.25">
      <c r="C28" s="12" t="s">
        <v>5</v>
      </c>
      <c r="D28" s="12" t="s">
        <v>34</v>
      </c>
      <c r="E28" s="12" t="s">
        <v>20</v>
      </c>
      <c r="F28" s="13">
        <v>15610</v>
      </c>
      <c r="G28" s="15">
        <v>339</v>
      </c>
      <c r="J28" s="12" t="s">
        <v>17</v>
      </c>
      <c r="K28" s="58">
        <v>3.11</v>
      </c>
    </row>
    <row r="29" spans="3:12" x14ac:dyDescent="0.25">
      <c r="C29" s="10" t="s">
        <v>41</v>
      </c>
      <c r="D29" s="10" t="s">
        <v>34</v>
      </c>
      <c r="E29" s="10" t="s">
        <v>22</v>
      </c>
      <c r="F29" s="11">
        <v>336</v>
      </c>
      <c r="G29" s="14">
        <v>144</v>
      </c>
      <c r="J29" s="10" t="s">
        <v>18</v>
      </c>
      <c r="K29" s="57">
        <v>6.47</v>
      </c>
    </row>
    <row r="30" spans="3:12" x14ac:dyDescent="0.25">
      <c r="C30" s="12" t="s">
        <v>2</v>
      </c>
      <c r="D30" s="12" t="s">
        <v>39</v>
      </c>
      <c r="E30" s="12" t="s">
        <v>20</v>
      </c>
      <c r="F30" s="13">
        <v>9443</v>
      </c>
      <c r="G30" s="15">
        <v>162</v>
      </c>
      <c r="J30" s="12" t="s">
        <v>19</v>
      </c>
      <c r="K30" s="58">
        <v>7.64</v>
      </c>
    </row>
    <row r="31" spans="3:12" x14ac:dyDescent="0.25">
      <c r="C31" s="10" t="s">
        <v>9</v>
      </c>
      <c r="D31" s="10" t="s">
        <v>34</v>
      </c>
      <c r="E31" s="10" t="s">
        <v>23</v>
      </c>
      <c r="F31" s="11">
        <v>8155</v>
      </c>
      <c r="G31" s="14">
        <v>90</v>
      </c>
      <c r="J31" s="10" t="s">
        <v>20</v>
      </c>
      <c r="K31" s="57">
        <v>10.62</v>
      </c>
    </row>
    <row r="32" spans="3:12" x14ac:dyDescent="0.25">
      <c r="C32" s="12" t="s">
        <v>8</v>
      </c>
      <c r="D32" s="12" t="s">
        <v>38</v>
      </c>
      <c r="E32" s="12" t="s">
        <v>23</v>
      </c>
      <c r="F32" s="13">
        <v>1701</v>
      </c>
      <c r="G32" s="15">
        <v>234</v>
      </c>
      <c r="J32" s="12" t="s">
        <v>21</v>
      </c>
      <c r="K32" s="58">
        <v>9</v>
      </c>
    </row>
    <row r="33" spans="3:11" x14ac:dyDescent="0.25">
      <c r="C33" s="10" t="s">
        <v>10</v>
      </c>
      <c r="D33" s="10" t="s">
        <v>38</v>
      </c>
      <c r="E33" s="10" t="s">
        <v>22</v>
      </c>
      <c r="F33" s="11">
        <v>2205</v>
      </c>
      <c r="G33" s="14">
        <v>141</v>
      </c>
      <c r="J33" s="10" t="s">
        <v>22</v>
      </c>
      <c r="K33" s="57">
        <v>9.77</v>
      </c>
    </row>
    <row r="34" spans="3:11" x14ac:dyDescent="0.25">
      <c r="C34" s="12" t="s">
        <v>8</v>
      </c>
      <c r="D34" s="12" t="s">
        <v>37</v>
      </c>
      <c r="E34" s="12" t="s">
        <v>19</v>
      </c>
      <c r="F34" s="13">
        <v>1771</v>
      </c>
      <c r="G34" s="15">
        <v>204</v>
      </c>
      <c r="J34" s="12" t="s">
        <v>23</v>
      </c>
      <c r="K34" s="58">
        <v>6.49</v>
      </c>
    </row>
    <row r="35" spans="3:11" x14ac:dyDescent="0.25">
      <c r="C35" s="10" t="s">
        <v>41</v>
      </c>
      <c r="D35" s="10" t="s">
        <v>35</v>
      </c>
      <c r="E35" s="10" t="s">
        <v>15</v>
      </c>
      <c r="F35" s="11">
        <v>2114</v>
      </c>
      <c r="G35" s="14">
        <v>186</v>
      </c>
      <c r="J35" s="10" t="s">
        <v>24</v>
      </c>
      <c r="K35" s="57">
        <v>4.97</v>
      </c>
    </row>
    <row r="36" spans="3:11" x14ac:dyDescent="0.25">
      <c r="C36" s="12" t="s">
        <v>41</v>
      </c>
      <c r="D36" s="12" t="s">
        <v>36</v>
      </c>
      <c r="E36" s="12" t="s">
        <v>13</v>
      </c>
      <c r="F36" s="13">
        <v>10311</v>
      </c>
      <c r="G36" s="15">
        <v>231</v>
      </c>
      <c r="J36" s="12" t="s">
        <v>25</v>
      </c>
      <c r="K36" s="58">
        <v>13.15</v>
      </c>
    </row>
    <row r="37" spans="3:11" x14ac:dyDescent="0.25">
      <c r="C37" s="10" t="s">
        <v>3</v>
      </c>
      <c r="D37" s="10" t="s">
        <v>39</v>
      </c>
      <c r="E37" s="10" t="s">
        <v>16</v>
      </c>
      <c r="F37" s="11">
        <v>21</v>
      </c>
      <c r="G37" s="14">
        <v>168</v>
      </c>
      <c r="J37" s="10" t="s">
        <v>26</v>
      </c>
      <c r="K37" s="57">
        <v>5.6</v>
      </c>
    </row>
    <row r="38" spans="3:11" x14ac:dyDescent="0.25">
      <c r="C38" s="12" t="s">
        <v>10</v>
      </c>
      <c r="D38" s="12" t="s">
        <v>35</v>
      </c>
      <c r="E38" s="12" t="s">
        <v>20</v>
      </c>
      <c r="F38" s="13">
        <v>1974</v>
      </c>
      <c r="G38" s="15">
        <v>195</v>
      </c>
      <c r="J38" s="12" t="s">
        <v>27</v>
      </c>
      <c r="K38" s="58">
        <v>16.73</v>
      </c>
    </row>
    <row r="39" spans="3:11" x14ac:dyDescent="0.25">
      <c r="C39" s="10" t="s">
        <v>5</v>
      </c>
      <c r="D39" s="10" t="s">
        <v>36</v>
      </c>
      <c r="E39" s="10" t="s">
        <v>23</v>
      </c>
      <c r="F39" s="11">
        <v>6314</v>
      </c>
      <c r="G39" s="14">
        <v>15</v>
      </c>
      <c r="J39" s="10" t="s">
        <v>28</v>
      </c>
      <c r="K39" s="57">
        <v>10.38</v>
      </c>
    </row>
    <row r="40" spans="3:11" x14ac:dyDescent="0.25">
      <c r="C40" s="12" t="s">
        <v>10</v>
      </c>
      <c r="D40" s="12" t="s">
        <v>37</v>
      </c>
      <c r="E40" s="12" t="s">
        <v>23</v>
      </c>
      <c r="F40" s="13">
        <v>4683</v>
      </c>
      <c r="G40" s="15">
        <v>30</v>
      </c>
      <c r="J40" s="12" t="s">
        <v>29</v>
      </c>
      <c r="K40" s="58">
        <v>7.16</v>
      </c>
    </row>
    <row r="41" spans="3:11" x14ac:dyDescent="0.25">
      <c r="C41" s="10" t="s">
        <v>41</v>
      </c>
      <c r="D41" s="10" t="s">
        <v>37</v>
      </c>
      <c r="E41" s="10" t="s">
        <v>24</v>
      </c>
      <c r="F41" s="11">
        <v>6398</v>
      </c>
      <c r="G41" s="14">
        <v>102</v>
      </c>
      <c r="J41" s="10" t="s">
        <v>30</v>
      </c>
      <c r="K41" s="57">
        <v>14.49</v>
      </c>
    </row>
    <row r="42" spans="3:11" x14ac:dyDescent="0.25">
      <c r="C42" s="12" t="s">
        <v>2</v>
      </c>
      <c r="D42" s="12" t="s">
        <v>35</v>
      </c>
      <c r="E42" s="12" t="s">
        <v>19</v>
      </c>
      <c r="F42" s="13">
        <v>553</v>
      </c>
      <c r="G42" s="15">
        <v>15</v>
      </c>
      <c r="J42" s="12" t="s">
        <v>31</v>
      </c>
      <c r="K42" s="58">
        <v>5.79</v>
      </c>
    </row>
    <row r="43" spans="3:11" x14ac:dyDescent="0.25">
      <c r="C43" s="10" t="s">
        <v>8</v>
      </c>
      <c r="D43" s="10" t="s">
        <v>39</v>
      </c>
      <c r="E43" s="10" t="s">
        <v>30</v>
      </c>
      <c r="F43" s="11">
        <v>7021</v>
      </c>
      <c r="G43" s="14">
        <v>183</v>
      </c>
      <c r="J43" s="10" t="s">
        <v>32</v>
      </c>
      <c r="K43" s="57">
        <v>8.65</v>
      </c>
    </row>
    <row r="44" spans="3:11" x14ac:dyDescent="0.25">
      <c r="C44" s="12" t="s">
        <v>40</v>
      </c>
      <c r="D44" s="12" t="s">
        <v>39</v>
      </c>
      <c r="E44" s="12" t="s">
        <v>22</v>
      </c>
      <c r="F44" s="13">
        <v>5817</v>
      </c>
      <c r="G44" s="15">
        <v>12</v>
      </c>
      <c r="J44" s="12" t="s">
        <v>33</v>
      </c>
      <c r="K44" s="58">
        <v>12.37</v>
      </c>
    </row>
    <row r="45" spans="3:11" x14ac:dyDescent="0.25">
      <c r="C45" s="10" t="s">
        <v>41</v>
      </c>
      <c r="D45" s="10" t="s">
        <v>39</v>
      </c>
      <c r="E45" s="10" t="s">
        <v>14</v>
      </c>
      <c r="F45" s="11">
        <v>3976</v>
      </c>
      <c r="G45" s="14">
        <v>72</v>
      </c>
    </row>
    <row r="46" spans="3:11" x14ac:dyDescent="0.25">
      <c r="C46" s="12" t="s">
        <v>6</v>
      </c>
      <c r="D46" s="12" t="s">
        <v>38</v>
      </c>
      <c r="E46" s="12" t="s">
        <v>27</v>
      </c>
      <c r="F46" s="13">
        <v>1134</v>
      </c>
      <c r="G46" s="15">
        <v>282</v>
      </c>
    </row>
    <row r="47" spans="3:11" x14ac:dyDescent="0.25">
      <c r="C47" s="10" t="s">
        <v>2</v>
      </c>
      <c r="D47" s="10" t="s">
        <v>39</v>
      </c>
      <c r="E47" s="10" t="s">
        <v>28</v>
      </c>
      <c r="F47" s="11">
        <v>6027</v>
      </c>
      <c r="G47" s="14">
        <v>144</v>
      </c>
    </row>
    <row r="48" spans="3:11" x14ac:dyDescent="0.25">
      <c r="C48" s="12" t="s">
        <v>6</v>
      </c>
      <c r="D48" s="12" t="s">
        <v>37</v>
      </c>
      <c r="E48" s="12" t="s">
        <v>16</v>
      </c>
      <c r="F48" s="13">
        <v>1904</v>
      </c>
      <c r="G48" s="15">
        <v>405</v>
      </c>
    </row>
    <row r="49" spans="3:7" x14ac:dyDescent="0.25">
      <c r="C49" s="10" t="s">
        <v>7</v>
      </c>
      <c r="D49" s="10" t="s">
        <v>34</v>
      </c>
      <c r="E49" s="10" t="s">
        <v>32</v>
      </c>
      <c r="F49" s="11">
        <v>3262</v>
      </c>
      <c r="G49" s="14">
        <v>75</v>
      </c>
    </row>
    <row r="50" spans="3:7" x14ac:dyDescent="0.25">
      <c r="C50" s="12" t="s">
        <v>40</v>
      </c>
      <c r="D50" s="12" t="s">
        <v>34</v>
      </c>
      <c r="E50" s="12" t="s">
        <v>27</v>
      </c>
      <c r="F50" s="13">
        <v>2289</v>
      </c>
      <c r="G50" s="15">
        <v>135</v>
      </c>
    </row>
    <row r="51" spans="3:7" x14ac:dyDescent="0.25">
      <c r="C51" s="10" t="s">
        <v>5</v>
      </c>
      <c r="D51" s="10" t="s">
        <v>34</v>
      </c>
      <c r="E51" s="10" t="s">
        <v>27</v>
      </c>
      <c r="F51" s="11">
        <v>6986</v>
      </c>
      <c r="G51" s="14">
        <v>21</v>
      </c>
    </row>
    <row r="52" spans="3:7" x14ac:dyDescent="0.25">
      <c r="C52" s="12" t="s">
        <v>2</v>
      </c>
      <c r="D52" s="12" t="s">
        <v>38</v>
      </c>
      <c r="E52" s="12" t="s">
        <v>23</v>
      </c>
      <c r="F52" s="13">
        <v>4417</v>
      </c>
      <c r="G52" s="15">
        <v>153</v>
      </c>
    </row>
    <row r="53" spans="3:7" x14ac:dyDescent="0.25">
      <c r="C53" s="10" t="s">
        <v>6</v>
      </c>
      <c r="D53" s="10" t="s">
        <v>34</v>
      </c>
      <c r="E53" s="10" t="s">
        <v>15</v>
      </c>
      <c r="F53" s="11">
        <v>1442</v>
      </c>
      <c r="G53" s="14">
        <v>15</v>
      </c>
    </row>
    <row r="54" spans="3:7" x14ac:dyDescent="0.25">
      <c r="C54" s="12" t="s">
        <v>3</v>
      </c>
      <c r="D54" s="12" t="s">
        <v>35</v>
      </c>
      <c r="E54" s="12" t="s">
        <v>14</v>
      </c>
      <c r="F54" s="13">
        <v>2415</v>
      </c>
      <c r="G54" s="15">
        <v>255</v>
      </c>
    </row>
    <row r="55" spans="3:7" x14ac:dyDescent="0.25">
      <c r="C55" s="10" t="s">
        <v>2</v>
      </c>
      <c r="D55" s="10" t="s">
        <v>37</v>
      </c>
      <c r="E55" s="10" t="s">
        <v>19</v>
      </c>
      <c r="F55" s="11">
        <v>238</v>
      </c>
      <c r="G55" s="14">
        <v>18</v>
      </c>
    </row>
    <row r="56" spans="3:7" x14ac:dyDescent="0.25">
      <c r="C56" s="12" t="s">
        <v>6</v>
      </c>
      <c r="D56" s="12" t="s">
        <v>37</v>
      </c>
      <c r="E56" s="12" t="s">
        <v>23</v>
      </c>
      <c r="F56" s="13">
        <v>4949</v>
      </c>
      <c r="G56" s="15">
        <v>189</v>
      </c>
    </row>
    <row r="57" spans="3:7" x14ac:dyDescent="0.25">
      <c r="C57" s="10" t="s">
        <v>5</v>
      </c>
      <c r="D57" s="10" t="s">
        <v>38</v>
      </c>
      <c r="E57" s="10" t="s">
        <v>32</v>
      </c>
      <c r="F57" s="11">
        <v>5075</v>
      </c>
      <c r="G57" s="14">
        <v>21</v>
      </c>
    </row>
    <row r="58" spans="3:7" x14ac:dyDescent="0.25">
      <c r="C58" s="12" t="s">
        <v>3</v>
      </c>
      <c r="D58" s="12" t="s">
        <v>36</v>
      </c>
      <c r="E58" s="12" t="s">
        <v>16</v>
      </c>
      <c r="F58" s="13">
        <v>9198</v>
      </c>
      <c r="G58" s="15">
        <v>36</v>
      </c>
    </row>
    <row r="59" spans="3:7" x14ac:dyDescent="0.25">
      <c r="C59" s="10" t="s">
        <v>6</v>
      </c>
      <c r="D59" s="10" t="s">
        <v>34</v>
      </c>
      <c r="E59" s="10" t="s">
        <v>29</v>
      </c>
      <c r="F59" s="11">
        <v>3339</v>
      </c>
      <c r="G59" s="14">
        <v>75</v>
      </c>
    </row>
    <row r="60" spans="3:7" x14ac:dyDescent="0.25">
      <c r="C60" s="12" t="s">
        <v>40</v>
      </c>
      <c r="D60" s="12" t="s">
        <v>34</v>
      </c>
      <c r="E60" s="12" t="s">
        <v>17</v>
      </c>
      <c r="F60" s="13">
        <v>5019</v>
      </c>
      <c r="G60" s="15">
        <v>156</v>
      </c>
    </row>
    <row r="61" spans="3:7" x14ac:dyDescent="0.25">
      <c r="C61" s="10" t="s">
        <v>5</v>
      </c>
      <c r="D61" s="10" t="s">
        <v>36</v>
      </c>
      <c r="E61" s="10" t="s">
        <v>16</v>
      </c>
      <c r="F61" s="11">
        <v>16184</v>
      </c>
      <c r="G61" s="14">
        <v>39</v>
      </c>
    </row>
    <row r="62" spans="3:7" x14ac:dyDescent="0.25">
      <c r="C62" s="12" t="s">
        <v>6</v>
      </c>
      <c r="D62" s="12" t="s">
        <v>36</v>
      </c>
      <c r="E62" s="12" t="s">
        <v>21</v>
      </c>
      <c r="F62" s="13">
        <v>497</v>
      </c>
      <c r="G62" s="15">
        <v>63</v>
      </c>
    </row>
    <row r="63" spans="3:7" x14ac:dyDescent="0.25">
      <c r="C63" s="10" t="s">
        <v>2</v>
      </c>
      <c r="D63" s="10" t="s">
        <v>36</v>
      </c>
      <c r="E63" s="10" t="s">
        <v>29</v>
      </c>
      <c r="F63" s="11">
        <v>8211</v>
      </c>
      <c r="G63" s="14">
        <v>75</v>
      </c>
    </row>
    <row r="64" spans="3:7" x14ac:dyDescent="0.25">
      <c r="C64" s="12" t="s">
        <v>2</v>
      </c>
      <c r="D64" s="12" t="s">
        <v>38</v>
      </c>
      <c r="E64" s="12" t="s">
        <v>28</v>
      </c>
      <c r="F64" s="13">
        <v>6580</v>
      </c>
      <c r="G64" s="15">
        <v>183</v>
      </c>
    </row>
    <row r="65" spans="3:7" x14ac:dyDescent="0.25">
      <c r="C65" s="10" t="s">
        <v>41</v>
      </c>
      <c r="D65" s="10" t="s">
        <v>35</v>
      </c>
      <c r="E65" s="10" t="s">
        <v>13</v>
      </c>
      <c r="F65" s="11">
        <v>4760</v>
      </c>
      <c r="G65" s="14">
        <v>69</v>
      </c>
    </row>
    <row r="66" spans="3:7" x14ac:dyDescent="0.25">
      <c r="C66" s="12" t="s">
        <v>40</v>
      </c>
      <c r="D66" s="12" t="s">
        <v>36</v>
      </c>
      <c r="E66" s="12" t="s">
        <v>25</v>
      </c>
      <c r="F66" s="13">
        <v>5439</v>
      </c>
      <c r="G66" s="15">
        <v>30</v>
      </c>
    </row>
    <row r="67" spans="3:7" x14ac:dyDescent="0.25">
      <c r="C67" s="10" t="s">
        <v>41</v>
      </c>
      <c r="D67" s="10" t="s">
        <v>34</v>
      </c>
      <c r="E67" s="10" t="s">
        <v>17</v>
      </c>
      <c r="F67" s="11">
        <v>1463</v>
      </c>
      <c r="G67" s="14">
        <v>39</v>
      </c>
    </row>
    <row r="68" spans="3:7" x14ac:dyDescent="0.25">
      <c r="C68" s="12" t="s">
        <v>3</v>
      </c>
      <c r="D68" s="12" t="s">
        <v>34</v>
      </c>
      <c r="E68" s="12" t="s">
        <v>32</v>
      </c>
      <c r="F68" s="13">
        <v>7777</v>
      </c>
      <c r="G68" s="15">
        <v>504</v>
      </c>
    </row>
    <row r="69" spans="3:7" x14ac:dyDescent="0.25">
      <c r="C69" s="10" t="s">
        <v>9</v>
      </c>
      <c r="D69" s="10" t="s">
        <v>37</v>
      </c>
      <c r="E69" s="10" t="s">
        <v>29</v>
      </c>
      <c r="F69" s="11">
        <v>1085</v>
      </c>
      <c r="G69" s="14">
        <v>273</v>
      </c>
    </row>
    <row r="70" spans="3:7" x14ac:dyDescent="0.25">
      <c r="C70" s="12" t="s">
        <v>5</v>
      </c>
      <c r="D70" s="12" t="s">
        <v>37</v>
      </c>
      <c r="E70" s="12" t="s">
        <v>31</v>
      </c>
      <c r="F70" s="13">
        <v>182</v>
      </c>
      <c r="G70" s="15">
        <v>48</v>
      </c>
    </row>
    <row r="71" spans="3:7" x14ac:dyDescent="0.25">
      <c r="C71" s="10" t="s">
        <v>6</v>
      </c>
      <c r="D71" s="10" t="s">
        <v>34</v>
      </c>
      <c r="E71" s="10" t="s">
        <v>27</v>
      </c>
      <c r="F71" s="11">
        <v>4242</v>
      </c>
      <c r="G71" s="14">
        <v>207</v>
      </c>
    </row>
    <row r="72" spans="3:7" x14ac:dyDescent="0.25">
      <c r="C72" s="12" t="s">
        <v>6</v>
      </c>
      <c r="D72" s="12" t="s">
        <v>36</v>
      </c>
      <c r="E72" s="12" t="s">
        <v>32</v>
      </c>
      <c r="F72" s="13">
        <v>6118</v>
      </c>
      <c r="G72" s="15">
        <v>9</v>
      </c>
    </row>
    <row r="73" spans="3:7" x14ac:dyDescent="0.25">
      <c r="C73" s="10" t="s">
        <v>10</v>
      </c>
      <c r="D73" s="10" t="s">
        <v>36</v>
      </c>
      <c r="E73" s="10" t="s">
        <v>23</v>
      </c>
      <c r="F73" s="11">
        <v>2317</v>
      </c>
      <c r="G73" s="14">
        <v>261</v>
      </c>
    </row>
    <row r="74" spans="3:7" x14ac:dyDescent="0.25">
      <c r="C74" s="12" t="s">
        <v>6</v>
      </c>
      <c r="D74" s="12" t="s">
        <v>38</v>
      </c>
      <c r="E74" s="12" t="s">
        <v>16</v>
      </c>
      <c r="F74" s="13">
        <v>938</v>
      </c>
      <c r="G74" s="15">
        <v>6</v>
      </c>
    </row>
    <row r="75" spans="3:7" x14ac:dyDescent="0.25">
      <c r="C75" s="10" t="s">
        <v>8</v>
      </c>
      <c r="D75" s="10" t="s">
        <v>37</v>
      </c>
      <c r="E75" s="10" t="s">
        <v>15</v>
      </c>
      <c r="F75" s="11">
        <v>9709</v>
      </c>
      <c r="G75" s="14">
        <v>30</v>
      </c>
    </row>
    <row r="76" spans="3:7" x14ac:dyDescent="0.25">
      <c r="C76" s="12" t="s">
        <v>7</v>
      </c>
      <c r="D76" s="12" t="s">
        <v>34</v>
      </c>
      <c r="E76" s="12" t="s">
        <v>20</v>
      </c>
      <c r="F76" s="13">
        <v>2205</v>
      </c>
      <c r="G76" s="15">
        <v>138</v>
      </c>
    </row>
    <row r="77" spans="3:7" x14ac:dyDescent="0.25">
      <c r="C77" s="10" t="s">
        <v>7</v>
      </c>
      <c r="D77" s="10" t="s">
        <v>37</v>
      </c>
      <c r="E77" s="10" t="s">
        <v>17</v>
      </c>
      <c r="F77" s="11">
        <v>4487</v>
      </c>
      <c r="G77" s="14">
        <v>111</v>
      </c>
    </row>
    <row r="78" spans="3:7" x14ac:dyDescent="0.25">
      <c r="C78" s="12" t="s">
        <v>5</v>
      </c>
      <c r="D78" s="12" t="s">
        <v>35</v>
      </c>
      <c r="E78" s="12" t="s">
        <v>18</v>
      </c>
      <c r="F78" s="13">
        <v>2415</v>
      </c>
      <c r="G78" s="15">
        <v>15</v>
      </c>
    </row>
    <row r="79" spans="3:7" x14ac:dyDescent="0.25">
      <c r="C79" s="10" t="s">
        <v>40</v>
      </c>
      <c r="D79" s="10" t="s">
        <v>34</v>
      </c>
      <c r="E79" s="10" t="s">
        <v>19</v>
      </c>
      <c r="F79" s="11">
        <v>4018</v>
      </c>
      <c r="G79" s="14">
        <v>162</v>
      </c>
    </row>
    <row r="80" spans="3:7" x14ac:dyDescent="0.25">
      <c r="C80" s="12" t="s">
        <v>5</v>
      </c>
      <c r="D80" s="12" t="s">
        <v>34</v>
      </c>
      <c r="E80" s="12" t="s">
        <v>19</v>
      </c>
      <c r="F80" s="13">
        <v>861</v>
      </c>
      <c r="G80" s="15">
        <v>195</v>
      </c>
    </row>
    <row r="81" spans="3:7" x14ac:dyDescent="0.25">
      <c r="C81" s="10" t="s">
        <v>10</v>
      </c>
      <c r="D81" s="10" t="s">
        <v>38</v>
      </c>
      <c r="E81" s="10" t="s">
        <v>14</v>
      </c>
      <c r="F81" s="11">
        <v>5586</v>
      </c>
      <c r="G81" s="14">
        <v>525</v>
      </c>
    </row>
    <row r="82" spans="3:7" x14ac:dyDescent="0.25">
      <c r="C82" s="12" t="s">
        <v>7</v>
      </c>
      <c r="D82" s="12" t="s">
        <v>34</v>
      </c>
      <c r="E82" s="12" t="s">
        <v>33</v>
      </c>
      <c r="F82" s="13">
        <v>2226</v>
      </c>
      <c r="G82" s="15">
        <v>48</v>
      </c>
    </row>
    <row r="83" spans="3:7" x14ac:dyDescent="0.25">
      <c r="C83" s="10" t="s">
        <v>9</v>
      </c>
      <c r="D83" s="10" t="s">
        <v>34</v>
      </c>
      <c r="E83" s="10" t="s">
        <v>28</v>
      </c>
      <c r="F83" s="11">
        <v>14329</v>
      </c>
      <c r="G83" s="14">
        <v>150</v>
      </c>
    </row>
    <row r="84" spans="3:7" x14ac:dyDescent="0.25">
      <c r="C84" s="12" t="s">
        <v>9</v>
      </c>
      <c r="D84" s="12" t="s">
        <v>34</v>
      </c>
      <c r="E84" s="12" t="s">
        <v>20</v>
      </c>
      <c r="F84" s="13">
        <v>8463</v>
      </c>
      <c r="G84" s="15">
        <v>492</v>
      </c>
    </row>
    <row r="85" spans="3:7" x14ac:dyDescent="0.25">
      <c r="C85" s="10" t="s">
        <v>5</v>
      </c>
      <c r="D85" s="10" t="s">
        <v>34</v>
      </c>
      <c r="E85" s="10" t="s">
        <v>29</v>
      </c>
      <c r="F85" s="11">
        <v>2891</v>
      </c>
      <c r="G85" s="14">
        <v>102</v>
      </c>
    </row>
    <row r="86" spans="3:7" x14ac:dyDescent="0.25">
      <c r="C86" s="12" t="s">
        <v>3</v>
      </c>
      <c r="D86" s="12" t="s">
        <v>36</v>
      </c>
      <c r="E86" s="12" t="s">
        <v>23</v>
      </c>
      <c r="F86" s="13">
        <v>3773</v>
      </c>
      <c r="G86" s="15">
        <v>165</v>
      </c>
    </row>
    <row r="87" spans="3:7" x14ac:dyDescent="0.25">
      <c r="C87" s="10" t="s">
        <v>41</v>
      </c>
      <c r="D87" s="10" t="s">
        <v>36</v>
      </c>
      <c r="E87" s="10" t="s">
        <v>28</v>
      </c>
      <c r="F87" s="11">
        <v>854</v>
      </c>
      <c r="G87" s="14">
        <v>309</v>
      </c>
    </row>
    <row r="88" spans="3:7" x14ac:dyDescent="0.25">
      <c r="C88" s="12" t="s">
        <v>6</v>
      </c>
      <c r="D88" s="12" t="s">
        <v>36</v>
      </c>
      <c r="E88" s="12" t="s">
        <v>17</v>
      </c>
      <c r="F88" s="13">
        <v>4970</v>
      </c>
      <c r="G88" s="15">
        <v>156</v>
      </c>
    </row>
    <row r="89" spans="3:7" x14ac:dyDescent="0.25">
      <c r="C89" s="10" t="s">
        <v>9</v>
      </c>
      <c r="D89" s="10" t="s">
        <v>35</v>
      </c>
      <c r="E89" s="10" t="s">
        <v>26</v>
      </c>
      <c r="F89" s="11">
        <v>98</v>
      </c>
      <c r="G89" s="14">
        <v>159</v>
      </c>
    </row>
    <row r="90" spans="3:7" x14ac:dyDescent="0.25">
      <c r="C90" s="12" t="s">
        <v>5</v>
      </c>
      <c r="D90" s="12" t="s">
        <v>35</v>
      </c>
      <c r="E90" s="12" t="s">
        <v>15</v>
      </c>
      <c r="F90" s="13">
        <v>13391</v>
      </c>
      <c r="G90" s="15">
        <v>201</v>
      </c>
    </row>
    <row r="91" spans="3:7" x14ac:dyDescent="0.25">
      <c r="C91" s="10" t="s">
        <v>8</v>
      </c>
      <c r="D91" s="10" t="s">
        <v>39</v>
      </c>
      <c r="E91" s="10" t="s">
        <v>31</v>
      </c>
      <c r="F91" s="11">
        <v>8890</v>
      </c>
      <c r="G91" s="14">
        <v>210</v>
      </c>
    </row>
    <row r="92" spans="3:7" x14ac:dyDescent="0.25">
      <c r="C92" s="12" t="s">
        <v>2</v>
      </c>
      <c r="D92" s="12" t="s">
        <v>38</v>
      </c>
      <c r="E92" s="12" t="s">
        <v>13</v>
      </c>
      <c r="F92" s="13">
        <v>56</v>
      </c>
      <c r="G92" s="15">
        <v>51</v>
      </c>
    </row>
    <row r="93" spans="3:7" x14ac:dyDescent="0.25">
      <c r="C93" s="10" t="s">
        <v>3</v>
      </c>
      <c r="D93" s="10" t="s">
        <v>36</v>
      </c>
      <c r="E93" s="10" t="s">
        <v>25</v>
      </c>
      <c r="F93" s="11">
        <v>3339</v>
      </c>
      <c r="G93" s="14">
        <v>39</v>
      </c>
    </row>
    <row r="94" spans="3:7" x14ac:dyDescent="0.25">
      <c r="C94" s="12" t="s">
        <v>10</v>
      </c>
      <c r="D94" s="12" t="s">
        <v>35</v>
      </c>
      <c r="E94" s="12" t="s">
        <v>18</v>
      </c>
      <c r="F94" s="13">
        <v>3808</v>
      </c>
      <c r="G94" s="15">
        <v>279</v>
      </c>
    </row>
    <row r="95" spans="3:7" x14ac:dyDescent="0.25">
      <c r="C95" s="10" t="s">
        <v>10</v>
      </c>
      <c r="D95" s="10" t="s">
        <v>38</v>
      </c>
      <c r="E95" s="10" t="s">
        <v>13</v>
      </c>
      <c r="F95" s="11">
        <v>63</v>
      </c>
      <c r="G95" s="14">
        <v>123</v>
      </c>
    </row>
    <row r="96" spans="3:7" x14ac:dyDescent="0.25">
      <c r="C96" s="12" t="s">
        <v>2</v>
      </c>
      <c r="D96" s="12" t="s">
        <v>39</v>
      </c>
      <c r="E96" s="12" t="s">
        <v>27</v>
      </c>
      <c r="F96" s="13">
        <v>7812</v>
      </c>
      <c r="G96" s="15">
        <v>81</v>
      </c>
    </row>
    <row r="97" spans="3:7" x14ac:dyDescent="0.25">
      <c r="C97" s="10" t="s">
        <v>40</v>
      </c>
      <c r="D97" s="10" t="s">
        <v>37</v>
      </c>
      <c r="E97" s="10" t="s">
        <v>19</v>
      </c>
      <c r="F97" s="11">
        <v>7693</v>
      </c>
      <c r="G97" s="14">
        <v>21</v>
      </c>
    </row>
    <row r="98" spans="3:7" x14ac:dyDescent="0.25">
      <c r="C98" s="12" t="s">
        <v>3</v>
      </c>
      <c r="D98" s="12" t="s">
        <v>36</v>
      </c>
      <c r="E98" s="12" t="s">
        <v>28</v>
      </c>
      <c r="F98" s="13">
        <v>973</v>
      </c>
      <c r="G98" s="15">
        <v>162</v>
      </c>
    </row>
    <row r="99" spans="3:7" x14ac:dyDescent="0.25">
      <c r="C99" s="10" t="s">
        <v>10</v>
      </c>
      <c r="D99" s="10" t="s">
        <v>35</v>
      </c>
      <c r="E99" s="10" t="s">
        <v>21</v>
      </c>
      <c r="F99" s="11">
        <v>567</v>
      </c>
      <c r="G99" s="14">
        <v>228</v>
      </c>
    </row>
    <row r="100" spans="3:7" x14ac:dyDescent="0.25">
      <c r="C100" s="12" t="s">
        <v>10</v>
      </c>
      <c r="D100" s="12" t="s">
        <v>36</v>
      </c>
      <c r="E100" s="12" t="s">
        <v>29</v>
      </c>
      <c r="F100" s="13">
        <v>2471</v>
      </c>
      <c r="G100" s="15">
        <v>342</v>
      </c>
    </row>
    <row r="101" spans="3:7" x14ac:dyDescent="0.25">
      <c r="C101" s="10" t="s">
        <v>5</v>
      </c>
      <c r="D101" s="10" t="s">
        <v>38</v>
      </c>
      <c r="E101" s="10" t="s">
        <v>13</v>
      </c>
      <c r="F101" s="11">
        <v>7189</v>
      </c>
      <c r="G101" s="14">
        <v>54</v>
      </c>
    </row>
    <row r="102" spans="3:7" x14ac:dyDescent="0.25">
      <c r="C102" s="12" t="s">
        <v>41</v>
      </c>
      <c r="D102" s="12" t="s">
        <v>35</v>
      </c>
      <c r="E102" s="12" t="s">
        <v>28</v>
      </c>
      <c r="F102" s="13">
        <v>7455</v>
      </c>
      <c r="G102" s="15">
        <v>216</v>
      </c>
    </row>
    <row r="103" spans="3:7" x14ac:dyDescent="0.25">
      <c r="C103" s="10" t="s">
        <v>3</v>
      </c>
      <c r="D103" s="10" t="s">
        <v>34</v>
      </c>
      <c r="E103" s="10" t="s">
        <v>26</v>
      </c>
      <c r="F103" s="11">
        <v>3108</v>
      </c>
      <c r="G103" s="14">
        <v>54</v>
      </c>
    </row>
    <row r="104" spans="3:7" x14ac:dyDescent="0.25">
      <c r="C104" s="12" t="s">
        <v>6</v>
      </c>
      <c r="D104" s="12" t="s">
        <v>38</v>
      </c>
      <c r="E104" s="12" t="s">
        <v>25</v>
      </c>
      <c r="F104" s="13">
        <v>469</v>
      </c>
      <c r="G104" s="15">
        <v>75</v>
      </c>
    </row>
    <row r="105" spans="3:7" x14ac:dyDescent="0.25">
      <c r="C105" s="10" t="s">
        <v>9</v>
      </c>
      <c r="D105" s="10" t="s">
        <v>37</v>
      </c>
      <c r="E105" s="10" t="s">
        <v>23</v>
      </c>
      <c r="F105" s="11">
        <v>2737</v>
      </c>
      <c r="G105" s="14">
        <v>93</v>
      </c>
    </row>
    <row r="106" spans="3:7" x14ac:dyDescent="0.25">
      <c r="C106" s="12" t="s">
        <v>9</v>
      </c>
      <c r="D106" s="12" t="s">
        <v>37</v>
      </c>
      <c r="E106" s="12" t="s">
        <v>25</v>
      </c>
      <c r="F106" s="13">
        <v>4305</v>
      </c>
      <c r="G106" s="15">
        <v>156</v>
      </c>
    </row>
    <row r="107" spans="3:7" x14ac:dyDescent="0.25">
      <c r="C107" s="10" t="s">
        <v>9</v>
      </c>
      <c r="D107" s="10" t="s">
        <v>38</v>
      </c>
      <c r="E107" s="10" t="s">
        <v>17</v>
      </c>
      <c r="F107" s="11">
        <v>2408</v>
      </c>
      <c r="G107" s="14">
        <v>9</v>
      </c>
    </row>
    <row r="108" spans="3:7" x14ac:dyDescent="0.25">
      <c r="C108" s="12" t="s">
        <v>3</v>
      </c>
      <c r="D108" s="12" t="s">
        <v>36</v>
      </c>
      <c r="E108" s="12" t="s">
        <v>19</v>
      </c>
      <c r="F108" s="13">
        <v>1281</v>
      </c>
      <c r="G108" s="15">
        <v>18</v>
      </c>
    </row>
    <row r="109" spans="3:7" x14ac:dyDescent="0.25">
      <c r="C109" s="10" t="s">
        <v>40</v>
      </c>
      <c r="D109" s="10" t="s">
        <v>35</v>
      </c>
      <c r="E109" s="10" t="s">
        <v>32</v>
      </c>
      <c r="F109" s="11">
        <v>12348</v>
      </c>
      <c r="G109" s="14">
        <v>234</v>
      </c>
    </row>
    <row r="110" spans="3:7" x14ac:dyDescent="0.25">
      <c r="C110" s="12" t="s">
        <v>3</v>
      </c>
      <c r="D110" s="12" t="s">
        <v>34</v>
      </c>
      <c r="E110" s="12" t="s">
        <v>28</v>
      </c>
      <c r="F110" s="13">
        <v>3689</v>
      </c>
      <c r="G110" s="15">
        <v>312</v>
      </c>
    </row>
    <row r="111" spans="3:7" x14ac:dyDescent="0.25">
      <c r="C111" s="10" t="s">
        <v>7</v>
      </c>
      <c r="D111" s="10" t="s">
        <v>36</v>
      </c>
      <c r="E111" s="10" t="s">
        <v>19</v>
      </c>
      <c r="F111" s="11">
        <v>2870</v>
      </c>
      <c r="G111" s="14">
        <v>300</v>
      </c>
    </row>
    <row r="112" spans="3:7" x14ac:dyDescent="0.25">
      <c r="C112" s="12" t="s">
        <v>2</v>
      </c>
      <c r="D112" s="12" t="s">
        <v>36</v>
      </c>
      <c r="E112" s="12" t="s">
        <v>27</v>
      </c>
      <c r="F112" s="13">
        <v>798</v>
      </c>
      <c r="G112" s="15">
        <v>519</v>
      </c>
    </row>
    <row r="113" spans="3:7" x14ac:dyDescent="0.25">
      <c r="C113" s="10" t="s">
        <v>41</v>
      </c>
      <c r="D113" s="10" t="s">
        <v>37</v>
      </c>
      <c r="E113" s="10" t="s">
        <v>21</v>
      </c>
      <c r="F113" s="11">
        <v>2933</v>
      </c>
      <c r="G113" s="14">
        <v>9</v>
      </c>
    </row>
    <row r="114" spans="3:7" x14ac:dyDescent="0.25">
      <c r="C114" s="12" t="s">
        <v>5</v>
      </c>
      <c r="D114" s="12" t="s">
        <v>35</v>
      </c>
      <c r="E114" s="12" t="s">
        <v>4</v>
      </c>
      <c r="F114" s="13">
        <v>2744</v>
      </c>
      <c r="G114" s="15">
        <v>9</v>
      </c>
    </row>
    <row r="115" spans="3:7" x14ac:dyDescent="0.25">
      <c r="C115" s="10" t="s">
        <v>40</v>
      </c>
      <c r="D115" s="10" t="s">
        <v>36</v>
      </c>
      <c r="E115" s="10" t="s">
        <v>33</v>
      </c>
      <c r="F115" s="11">
        <v>9772</v>
      </c>
      <c r="G115" s="14">
        <v>90</v>
      </c>
    </row>
    <row r="116" spans="3:7" x14ac:dyDescent="0.25">
      <c r="C116" s="12" t="s">
        <v>7</v>
      </c>
      <c r="D116" s="12" t="s">
        <v>34</v>
      </c>
      <c r="E116" s="12" t="s">
        <v>25</v>
      </c>
      <c r="F116" s="13">
        <v>1568</v>
      </c>
      <c r="G116" s="15">
        <v>96</v>
      </c>
    </row>
    <row r="117" spans="3:7" x14ac:dyDescent="0.25">
      <c r="C117" s="10" t="s">
        <v>2</v>
      </c>
      <c r="D117" s="10" t="s">
        <v>36</v>
      </c>
      <c r="E117" s="10" t="s">
        <v>16</v>
      </c>
      <c r="F117" s="11">
        <v>11417</v>
      </c>
      <c r="G117" s="14">
        <v>21</v>
      </c>
    </row>
    <row r="118" spans="3:7" x14ac:dyDescent="0.25">
      <c r="C118" s="12" t="s">
        <v>40</v>
      </c>
      <c r="D118" s="12" t="s">
        <v>34</v>
      </c>
      <c r="E118" s="12" t="s">
        <v>26</v>
      </c>
      <c r="F118" s="13">
        <v>6748</v>
      </c>
      <c r="G118" s="15">
        <v>48</v>
      </c>
    </row>
    <row r="119" spans="3:7" x14ac:dyDescent="0.25">
      <c r="C119" s="10" t="s">
        <v>10</v>
      </c>
      <c r="D119" s="10" t="s">
        <v>36</v>
      </c>
      <c r="E119" s="10" t="s">
        <v>27</v>
      </c>
      <c r="F119" s="11">
        <v>1407</v>
      </c>
      <c r="G119" s="14">
        <v>72</v>
      </c>
    </row>
    <row r="120" spans="3:7" x14ac:dyDescent="0.25">
      <c r="C120" s="12" t="s">
        <v>8</v>
      </c>
      <c r="D120" s="12" t="s">
        <v>35</v>
      </c>
      <c r="E120" s="12" t="s">
        <v>29</v>
      </c>
      <c r="F120" s="13">
        <v>2023</v>
      </c>
      <c r="G120" s="15">
        <v>168</v>
      </c>
    </row>
    <row r="121" spans="3:7" x14ac:dyDescent="0.25">
      <c r="C121" s="10" t="s">
        <v>5</v>
      </c>
      <c r="D121" s="10" t="s">
        <v>39</v>
      </c>
      <c r="E121" s="10" t="s">
        <v>26</v>
      </c>
      <c r="F121" s="11">
        <v>5236</v>
      </c>
      <c r="G121" s="14">
        <v>51</v>
      </c>
    </row>
    <row r="122" spans="3:7" x14ac:dyDescent="0.25">
      <c r="C122" s="12" t="s">
        <v>41</v>
      </c>
      <c r="D122" s="12" t="s">
        <v>36</v>
      </c>
      <c r="E122" s="12" t="s">
        <v>19</v>
      </c>
      <c r="F122" s="13">
        <v>1925</v>
      </c>
      <c r="G122" s="15">
        <v>192</v>
      </c>
    </row>
    <row r="123" spans="3:7" x14ac:dyDescent="0.25">
      <c r="C123" s="10" t="s">
        <v>7</v>
      </c>
      <c r="D123" s="10" t="s">
        <v>37</v>
      </c>
      <c r="E123" s="10" t="s">
        <v>14</v>
      </c>
      <c r="F123" s="11">
        <v>6608</v>
      </c>
      <c r="G123" s="14">
        <v>225</v>
      </c>
    </row>
    <row r="124" spans="3:7" x14ac:dyDescent="0.25">
      <c r="C124" s="12" t="s">
        <v>6</v>
      </c>
      <c r="D124" s="12" t="s">
        <v>34</v>
      </c>
      <c r="E124" s="12" t="s">
        <v>26</v>
      </c>
      <c r="F124" s="13">
        <v>8008</v>
      </c>
      <c r="G124" s="15">
        <v>456</v>
      </c>
    </row>
    <row r="125" spans="3:7" x14ac:dyDescent="0.25">
      <c r="C125" s="10" t="s">
        <v>10</v>
      </c>
      <c r="D125" s="10" t="s">
        <v>34</v>
      </c>
      <c r="E125" s="10" t="s">
        <v>25</v>
      </c>
      <c r="F125" s="11">
        <v>1428</v>
      </c>
      <c r="G125" s="14">
        <v>93</v>
      </c>
    </row>
    <row r="126" spans="3:7" x14ac:dyDescent="0.25">
      <c r="C126" s="12" t="s">
        <v>6</v>
      </c>
      <c r="D126" s="12" t="s">
        <v>34</v>
      </c>
      <c r="E126" s="12" t="s">
        <v>4</v>
      </c>
      <c r="F126" s="13">
        <v>525</v>
      </c>
      <c r="G126" s="15">
        <v>48</v>
      </c>
    </row>
    <row r="127" spans="3:7" x14ac:dyDescent="0.25">
      <c r="C127" s="10" t="s">
        <v>6</v>
      </c>
      <c r="D127" s="10" t="s">
        <v>37</v>
      </c>
      <c r="E127" s="10" t="s">
        <v>18</v>
      </c>
      <c r="F127" s="11">
        <v>1505</v>
      </c>
      <c r="G127" s="14">
        <v>102</v>
      </c>
    </row>
    <row r="128" spans="3:7" x14ac:dyDescent="0.25">
      <c r="C128" s="12" t="s">
        <v>7</v>
      </c>
      <c r="D128" s="12" t="s">
        <v>35</v>
      </c>
      <c r="E128" s="12" t="s">
        <v>30</v>
      </c>
      <c r="F128" s="13">
        <v>6755</v>
      </c>
      <c r="G128" s="15">
        <v>252</v>
      </c>
    </row>
    <row r="129" spans="3:7" x14ac:dyDescent="0.25">
      <c r="C129" s="10" t="s">
        <v>2</v>
      </c>
      <c r="D129" s="10" t="s">
        <v>37</v>
      </c>
      <c r="E129" s="10" t="s">
        <v>18</v>
      </c>
      <c r="F129" s="11">
        <v>11571</v>
      </c>
      <c r="G129" s="14">
        <v>138</v>
      </c>
    </row>
    <row r="130" spans="3:7" x14ac:dyDescent="0.25">
      <c r="C130" s="12" t="s">
        <v>40</v>
      </c>
      <c r="D130" s="12" t="s">
        <v>38</v>
      </c>
      <c r="E130" s="12" t="s">
        <v>25</v>
      </c>
      <c r="F130" s="13">
        <v>2541</v>
      </c>
      <c r="G130" s="15">
        <v>90</v>
      </c>
    </row>
    <row r="131" spans="3:7" x14ac:dyDescent="0.25">
      <c r="C131" s="10" t="s">
        <v>41</v>
      </c>
      <c r="D131" s="10" t="s">
        <v>37</v>
      </c>
      <c r="E131" s="10" t="s">
        <v>30</v>
      </c>
      <c r="F131" s="11">
        <v>1526</v>
      </c>
      <c r="G131" s="14">
        <v>240</v>
      </c>
    </row>
    <row r="132" spans="3:7" x14ac:dyDescent="0.25">
      <c r="C132" s="12" t="s">
        <v>40</v>
      </c>
      <c r="D132" s="12" t="s">
        <v>38</v>
      </c>
      <c r="E132" s="12" t="s">
        <v>4</v>
      </c>
      <c r="F132" s="13">
        <v>6125</v>
      </c>
      <c r="G132" s="15">
        <v>102</v>
      </c>
    </row>
    <row r="133" spans="3:7" x14ac:dyDescent="0.25">
      <c r="C133" s="10" t="s">
        <v>41</v>
      </c>
      <c r="D133" s="10" t="s">
        <v>35</v>
      </c>
      <c r="E133" s="10" t="s">
        <v>27</v>
      </c>
      <c r="F133" s="11">
        <v>847</v>
      </c>
      <c r="G133" s="14">
        <v>129</v>
      </c>
    </row>
    <row r="134" spans="3:7" x14ac:dyDescent="0.25">
      <c r="C134" s="12" t="s">
        <v>8</v>
      </c>
      <c r="D134" s="12" t="s">
        <v>35</v>
      </c>
      <c r="E134" s="12" t="s">
        <v>27</v>
      </c>
      <c r="F134" s="13">
        <v>4753</v>
      </c>
      <c r="G134" s="15">
        <v>300</v>
      </c>
    </row>
    <row r="135" spans="3:7" x14ac:dyDescent="0.25">
      <c r="C135" s="10" t="s">
        <v>6</v>
      </c>
      <c r="D135" s="10" t="s">
        <v>38</v>
      </c>
      <c r="E135" s="10" t="s">
        <v>33</v>
      </c>
      <c r="F135" s="11">
        <v>959</v>
      </c>
      <c r="G135" s="14">
        <v>135</v>
      </c>
    </row>
    <row r="136" spans="3:7" x14ac:dyDescent="0.25">
      <c r="C136" s="12" t="s">
        <v>7</v>
      </c>
      <c r="D136" s="12" t="s">
        <v>35</v>
      </c>
      <c r="E136" s="12" t="s">
        <v>24</v>
      </c>
      <c r="F136" s="13">
        <v>2793</v>
      </c>
      <c r="G136" s="15">
        <v>114</v>
      </c>
    </row>
    <row r="137" spans="3:7" x14ac:dyDescent="0.25">
      <c r="C137" s="10" t="s">
        <v>7</v>
      </c>
      <c r="D137" s="10" t="s">
        <v>35</v>
      </c>
      <c r="E137" s="10" t="s">
        <v>14</v>
      </c>
      <c r="F137" s="11">
        <v>4606</v>
      </c>
      <c r="G137" s="14">
        <v>63</v>
      </c>
    </row>
    <row r="138" spans="3:7" x14ac:dyDescent="0.25">
      <c r="C138" s="12" t="s">
        <v>7</v>
      </c>
      <c r="D138" s="12" t="s">
        <v>36</v>
      </c>
      <c r="E138" s="12" t="s">
        <v>29</v>
      </c>
      <c r="F138" s="13">
        <v>5551</v>
      </c>
      <c r="G138" s="15">
        <v>252</v>
      </c>
    </row>
    <row r="139" spans="3:7" x14ac:dyDescent="0.25">
      <c r="C139" s="10" t="s">
        <v>10</v>
      </c>
      <c r="D139" s="10" t="s">
        <v>36</v>
      </c>
      <c r="E139" s="10" t="s">
        <v>32</v>
      </c>
      <c r="F139" s="11">
        <v>6657</v>
      </c>
      <c r="G139" s="14">
        <v>303</v>
      </c>
    </row>
    <row r="140" spans="3:7" x14ac:dyDescent="0.25">
      <c r="C140" s="12" t="s">
        <v>7</v>
      </c>
      <c r="D140" s="12" t="s">
        <v>39</v>
      </c>
      <c r="E140" s="12" t="s">
        <v>17</v>
      </c>
      <c r="F140" s="13">
        <v>4438</v>
      </c>
      <c r="G140" s="15">
        <v>246</v>
      </c>
    </row>
    <row r="141" spans="3:7" x14ac:dyDescent="0.25">
      <c r="C141" s="10" t="s">
        <v>8</v>
      </c>
      <c r="D141" s="10" t="s">
        <v>38</v>
      </c>
      <c r="E141" s="10" t="s">
        <v>22</v>
      </c>
      <c r="F141" s="11">
        <v>168</v>
      </c>
      <c r="G141" s="14">
        <v>84</v>
      </c>
    </row>
    <row r="142" spans="3:7" x14ac:dyDescent="0.25">
      <c r="C142" s="12" t="s">
        <v>7</v>
      </c>
      <c r="D142" s="12" t="s">
        <v>34</v>
      </c>
      <c r="E142" s="12" t="s">
        <v>17</v>
      </c>
      <c r="F142" s="13">
        <v>7777</v>
      </c>
      <c r="G142" s="15">
        <v>39</v>
      </c>
    </row>
    <row r="143" spans="3:7" x14ac:dyDescent="0.25">
      <c r="C143" s="10" t="s">
        <v>5</v>
      </c>
      <c r="D143" s="10" t="s">
        <v>36</v>
      </c>
      <c r="E143" s="10" t="s">
        <v>17</v>
      </c>
      <c r="F143" s="11">
        <v>3339</v>
      </c>
      <c r="G143" s="14">
        <v>348</v>
      </c>
    </row>
    <row r="144" spans="3:7" x14ac:dyDescent="0.25">
      <c r="C144" s="12" t="s">
        <v>7</v>
      </c>
      <c r="D144" s="12" t="s">
        <v>37</v>
      </c>
      <c r="E144" s="12" t="s">
        <v>33</v>
      </c>
      <c r="F144" s="13">
        <v>6391</v>
      </c>
      <c r="G144" s="15">
        <v>48</v>
      </c>
    </row>
    <row r="145" spans="3:7" x14ac:dyDescent="0.25">
      <c r="C145" s="10" t="s">
        <v>5</v>
      </c>
      <c r="D145" s="10" t="s">
        <v>37</v>
      </c>
      <c r="E145" s="10" t="s">
        <v>22</v>
      </c>
      <c r="F145" s="11">
        <v>518</v>
      </c>
      <c r="G145" s="14">
        <v>75</v>
      </c>
    </row>
    <row r="146" spans="3:7" x14ac:dyDescent="0.25">
      <c r="C146" s="12" t="s">
        <v>7</v>
      </c>
      <c r="D146" s="12" t="s">
        <v>38</v>
      </c>
      <c r="E146" s="12" t="s">
        <v>28</v>
      </c>
      <c r="F146" s="13">
        <v>5677</v>
      </c>
      <c r="G146" s="15">
        <v>258</v>
      </c>
    </row>
    <row r="147" spans="3:7" x14ac:dyDescent="0.25">
      <c r="C147" s="10" t="s">
        <v>6</v>
      </c>
      <c r="D147" s="10" t="s">
        <v>39</v>
      </c>
      <c r="E147" s="10" t="s">
        <v>17</v>
      </c>
      <c r="F147" s="11">
        <v>6048</v>
      </c>
      <c r="G147" s="14">
        <v>27</v>
      </c>
    </row>
    <row r="148" spans="3:7" x14ac:dyDescent="0.25">
      <c r="C148" s="12" t="s">
        <v>8</v>
      </c>
      <c r="D148" s="12" t="s">
        <v>38</v>
      </c>
      <c r="E148" s="12" t="s">
        <v>32</v>
      </c>
      <c r="F148" s="13">
        <v>3752</v>
      </c>
      <c r="G148" s="15">
        <v>213</v>
      </c>
    </row>
    <row r="149" spans="3:7" x14ac:dyDescent="0.25">
      <c r="C149" s="10" t="s">
        <v>5</v>
      </c>
      <c r="D149" s="10" t="s">
        <v>35</v>
      </c>
      <c r="E149" s="10" t="s">
        <v>29</v>
      </c>
      <c r="F149" s="11">
        <v>4480</v>
      </c>
      <c r="G149" s="14">
        <v>357</v>
      </c>
    </row>
    <row r="150" spans="3:7" x14ac:dyDescent="0.25">
      <c r="C150" s="12" t="s">
        <v>9</v>
      </c>
      <c r="D150" s="12" t="s">
        <v>37</v>
      </c>
      <c r="E150" s="12" t="s">
        <v>4</v>
      </c>
      <c r="F150" s="13">
        <v>259</v>
      </c>
      <c r="G150" s="15">
        <v>207</v>
      </c>
    </row>
    <row r="151" spans="3:7" x14ac:dyDescent="0.25">
      <c r="C151" s="10" t="s">
        <v>8</v>
      </c>
      <c r="D151" s="10" t="s">
        <v>37</v>
      </c>
      <c r="E151" s="10" t="s">
        <v>30</v>
      </c>
      <c r="F151" s="11">
        <v>42</v>
      </c>
      <c r="G151" s="14">
        <v>150</v>
      </c>
    </row>
    <row r="152" spans="3:7" x14ac:dyDescent="0.25">
      <c r="C152" s="12" t="s">
        <v>41</v>
      </c>
      <c r="D152" s="12" t="s">
        <v>36</v>
      </c>
      <c r="E152" s="12" t="s">
        <v>26</v>
      </c>
      <c r="F152" s="13">
        <v>98</v>
      </c>
      <c r="G152" s="15">
        <v>204</v>
      </c>
    </row>
    <row r="153" spans="3:7" x14ac:dyDescent="0.25">
      <c r="C153" s="10" t="s">
        <v>7</v>
      </c>
      <c r="D153" s="10" t="s">
        <v>35</v>
      </c>
      <c r="E153" s="10" t="s">
        <v>27</v>
      </c>
      <c r="F153" s="11">
        <v>2478</v>
      </c>
      <c r="G153" s="14">
        <v>21</v>
      </c>
    </row>
    <row r="154" spans="3:7" x14ac:dyDescent="0.25">
      <c r="C154" s="12" t="s">
        <v>41</v>
      </c>
      <c r="D154" s="12" t="s">
        <v>34</v>
      </c>
      <c r="E154" s="12" t="s">
        <v>33</v>
      </c>
      <c r="F154" s="13">
        <v>7847</v>
      </c>
      <c r="G154" s="15">
        <v>174</v>
      </c>
    </row>
    <row r="155" spans="3:7" x14ac:dyDescent="0.25">
      <c r="C155" s="10" t="s">
        <v>2</v>
      </c>
      <c r="D155" s="10" t="s">
        <v>37</v>
      </c>
      <c r="E155" s="10" t="s">
        <v>17</v>
      </c>
      <c r="F155" s="11">
        <v>9926</v>
      </c>
      <c r="G155" s="14">
        <v>201</v>
      </c>
    </row>
    <row r="156" spans="3:7" x14ac:dyDescent="0.25">
      <c r="C156" s="12" t="s">
        <v>8</v>
      </c>
      <c r="D156" s="12" t="s">
        <v>38</v>
      </c>
      <c r="E156" s="12" t="s">
        <v>13</v>
      </c>
      <c r="F156" s="13">
        <v>819</v>
      </c>
      <c r="G156" s="15">
        <v>510</v>
      </c>
    </row>
    <row r="157" spans="3:7" x14ac:dyDescent="0.25">
      <c r="C157" s="10" t="s">
        <v>6</v>
      </c>
      <c r="D157" s="10" t="s">
        <v>39</v>
      </c>
      <c r="E157" s="10" t="s">
        <v>29</v>
      </c>
      <c r="F157" s="11">
        <v>3052</v>
      </c>
      <c r="G157" s="14">
        <v>378</v>
      </c>
    </row>
    <row r="158" spans="3:7" x14ac:dyDescent="0.25">
      <c r="C158" s="12" t="s">
        <v>9</v>
      </c>
      <c r="D158" s="12" t="s">
        <v>34</v>
      </c>
      <c r="E158" s="12" t="s">
        <v>21</v>
      </c>
      <c r="F158" s="13">
        <v>6832</v>
      </c>
      <c r="G158" s="15">
        <v>27</v>
      </c>
    </row>
    <row r="159" spans="3:7" x14ac:dyDescent="0.25">
      <c r="C159" s="10" t="s">
        <v>2</v>
      </c>
      <c r="D159" s="10" t="s">
        <v>39</v>
      </c>
      <c r="E159" s="10" t="s">
        <v>16</v>
      </c>
      <c r="F159" s="11">
        <v>2016</v>
      </c>
      <c r="G159" s="14">
        <v>117</v>
      </c>
    </row>
    <row r="160" spans="3:7" x14ac:dyDescent="0.25">
      <c r="C160" s="12" t="s">
        <v>6</v>
      </c>
      <c r="D160" s="12" t="s">
        <v>38</v>
      </c>
      <c r="E160" s="12" t="s">
        <v>21</v>
      </c>
      <c r="F160" s="13">
        <v>7322</v>
      </c>
      <c r="G160" s="15">
        <v>36</v>
      </c>
    </row>
    <row r="161" spans="3:7" x14ac:dyDescent="0.25">
      <c r="C161" s="10" t="s">
        <v>8</v>
      </c>
      <c r="D161" s="10" t="s">
        <v>35</v>
      </c>
      <c r="E161" s="10" t="s">
        <v>33</v>
      </c>
      <c r="F161" s="11">
        <v>357</v>
      </c>
      <c r="G161" s="14">
        <v>126</v>
      </c>
    </row>
    <row r="162" spans="3:7" x14ac:dyDescent="0.25">
      <c r="C162" s="12" t="s">
        <v>9</v>
      </c>
      <c r="D162" s="12" t="s">
        <v>39</v>
      </c>
      <c r="E162" s="12" t="s">
        <v>25</v>
      </c>
      <c r="F162" s="13">
        <v>3192</v>
      </c>
      <c r="G162" s="15">
        <v>72</v>
      </c>
    </row>
    <row r="163" spans="3:7" x14ac:dyDescent="0.25">
      <c r="C163" s="10" t="s">
        <v>7</v>
      </c>
      <c r="D163" s="10" t="s">
        <v>36</v>
      </c>
      <c r="E163" s="10" t="s">
        <v>22</v>
      </c>
      <c r="F163" s="11">
        <v>8435</v>
      </c>
      <c r="G163" s="14">
        <v>42</v>
      </c>
    </row>
    <row r="164" spans="3:7" x14ac:dyDescent="0.25">
      <c r="C164" s="12" t="s">
        <v>40</v>
      </c>
      <c r="D164" s="12" t="s">
        <v>39</v>
      </c>
      <c r="E164" s="12" t="s">
        <v>29</v>
      </c>
      <c r="F164" s="13">
        <v>0</v>
      </c>
      <c r="G164" s="15">
        <v>135</v>
      </c>
    </row>
    <row r="165" spans="3:7" x14ac:dyDescent="0.25">
      <c r="C165" s="10" t="s">
        <v>7</v>
      </c>
      <c r="D165" s="10" t="s">
        <v>34</v>
      </c>
      <c r="E165" s="10" t="s">
        <v>24</v>
      </c>
      <c r="F165" s="11">
        <v>8862</v>
      </c>
      <c r="G165" s="14">
        <v>189</v>
      </c>
    </row>
    <row r="166" spans="3:7" x14ac:dyDescent="0.25">
      <c r="C166" s="12" t="s">
        <v>6</v>
      </c>
      <c r="D166" s="12" t="s">
        <v>37</v>
      </c>
      <c r="E166" s="12" t="s">
        <v>28</v>
      </c>
      <c r="F166" s="13">
        <v>3556</v>
      </c>
      <c r="G166" s="15">
        <v>459</v>
      </c>
    </row>
    <row r="167" spans="3:7" x14ac:dyDescent="0.25">
      <c r="C167" s="10" t="s">
        <v>5</v>
      </c>
      <c r="D167" s="10" t="s">
        <v>34</v>
      </c>
      <c r="E167" s="10" t="s">
        <v>15</v>
      </c>
      <c r="F167" s="11">
        <v>7280</v>
      </c>
      <c r="G167" s="14">
        <v>201</v>
      </c>
    </row>
    <row r="168" spans="3:7" x14ac:dyDescent="0.25">
      <c r="C168" s="12" t="s">
        <v>6</v>
      </c>
      <c r="D168" s="12" t="s">
        <v>34</v>
      </c>
      <c r="E168" s="12" t="s">
        <v>30</v>
      </c>
      <c r="F168" s="13">
        <v>3402</v>
      </c>
      <c r="G168" s="15">
        <v>366</v>
      </c>
    </row>
    <row r="169" spans="3:7" x14ac:dyDescent="0.25">
      <c r="C169" s="10" t="s">
        <v>3</v>
      </c>
      <c r="D169" s="10" t="s">
        <v>37</v>
      </c>
      <c r="E169" s="10" t="s">
        <v>29</v>
      </c>
      <c r="F169" s="11">
        <v>4592</v>
      </c>
      <c r="G169" s="14">
        <v>324</v>
      </c>
    </row>
    <row r="170" spans="3:7" x14ac:dyDescent="0.25">
      <c r="C170" s="12" t="s">
        <v>9</v>
      </c>
      <c r="D170" s="12" t="s">
        <v>35</v>
      </c>
      <c r="E170" s="12" t="s">
        <v>15</v>
      </c>
      <c r="F170" s="13">
        <v>7833</v>
      </c>
      <c r="G170" s="15">
        <v>243</v>
      </c>
    </row>
    <row r="171" spans="3:7" x14ac:dyDescent="0.25">
      <c r="C171" s="10" t="s">
        <v>2</v>
      </c>
      <c r="D171" s="10" t="s">
        <v>39</v>
      </c>
      <c r="E171" s="10" t="s">
        <v>21</v>
      </c>
      <c r="F171" s="11">
        <v>7651</v>
      </c>
      <c r="G171" s="14">
        <v>213</v>
      </c>
    </row>
    <row r="172" spans="3:7" x14ac:dyDescent="0.25">
      <c r="C172" s="12" t="s">
        <v>40</v>
      </c>
      <c r="D172" s="12" t="s">
        <v>35</v>
      </c>
      <c r="E172" s="12" t="s">
        <v>30</v>
      </c>
      <c r="F172" s="13">
        <v>2275</v>
      </c>
      <c r="G172" s="15">
        <v>447</v>
      </c>
    </row>
    <row r="173" spans="3:7" x14ac:dyDescent="0.25">
      <c r="C173" s="10" t="s">
        <v>40</v>
      </c>
      <c r="D173" s="10" t="s">
        <v>38</v>
      </c>
      <c r="E173" s="10" t="s">
        <v>13</v>
      </c>
      <c r="F173" s="11">
        <v>5670</v>
      </c>
      <c r="G173" s="14">
        <v>297</v>
      </c>
    </row>
    <row r="174" spans="3:7" x14ac:dyDescent="0.25">
      <c r="C174" s="12" t="s">
        <v>7</v>
      </c>
      <c r="D174" s="12" t="s">
        <v>35</v>
      </c>
      <c r="E174" s="12" t="s">
        <v>16</v>
      </c>
      <c r="F174" s="13">
        <v>2135</v>
      </c>
      <c r="G174" s="15">
        <v>27</v>
      </c>
    </row>
    <row r="175" spans="3:7" x14ac:dyDescent="0.25">
      <c r="C175" s="10" t="s">
        <v>40</v>
      </c>
      <c r="D175" s="10" t="s">
        <v>34</v>
      </c>
      <c r="E175" s="10" t="s">
        <v>23</v>
      </c>
      <c r="F175" s="11">
        <v>2779</v>
      </c>
      <c r="G175" s="14">
        <v>75</v>
      </c>
    </row>
    <row r="176" spans="3:7" x14ac:dyDescent="0.25">
      <c r="C176" s="12" t="s">
        <v>10</v>
      </c>
      <c r="D176" s="12" t="s">
        <v>39</v>
      </c>
      <c r="E176" s="12" t="s">
        <v>33</v>
      </c>
      <c r="F176" s="13">
        <v>12950</v>
      </c>
      <c r="G176" s="15">
        <v>30</v>
      </c>
    </row>
    <row r="177" spans="3:7" x14ac:dyDescent="0.25">
      <c r="C177" s="10" t="s">
        <v>7</v>
      </c>
      <c r="D177" s="10" t="s">
        <v>36</v>
      </c>
      <c r="E177" s="10" t="s">
        <v>18</v>
      </c>
      <c r="F177" s="11">
        <v>2646</v>
      </c>
      <c r="G177" s="14">
        <v>177</v>
      </c>
    </row>
    <row r="178" spans="3:7" x14ac:dyDescent="0.25">
      <c r="C178" s="12" t="s">
        <v>40</v>
      </c>
      <c r="D178" s="12" t="s">
        <v>34</v>
      </c>
      <c r="E178" s="12" t="s">
        <v>33</v>
      </c>
      <c r="F178" s="13">
        <v>3794</v>
      </c>
      <c r="G178" s="15">
        <v>159</v>
      </c>
    </row>
    <row r="179" spans="3:7" x14ac:dyDescent="0.25">
      <c r="C179" s="10" t="s">
        <v>3</v>
      </c>
      <c r="D179" s="10" t="s">
        <v>35</v>
      </c>
      <c r="E179" s="10" t="s">
        <v>33</v>
      </c>
      <c r="F179" s="11">
        <v>819</v>
      </c>
      <c r="G179" s="14">
        <v>306</v>
      </c>
    </row>
    <row r="180" spans="3:7" x14ac:dyDescent="0.25">
      <c r="C180" s="12" t="s">
        <v>3</v>
      </c>
      <c r="D180" s="12" t="s">
        <v>34</v>
      </c>
      <c r="E180" s="12" t="s">
        <v>20</v>
      </c>
      <c r="F180" s="13">
        <v>2583</v>
      </c>
      <c r="G180" s="15">
        <v>18</v>
      </c>
    </row>
    <row r="181" spans="3:7" x14ac:dyDescent="0.25">
      <c r="C181" s="10" t="s">
        <v>7</v>
      </c>
      <c r="D181" s="10" t="s">
        <v>35</v>
      </c>
      <c r="E181" s="10" t="s">
        <v>19</v>
      </c>
      <c r="F181" s="11">
        <v>4585</v>
      </c>
      <c r="G181" s="14">
        <v>240</v>
      </c>
    </row>
    <row r="182" spans="3:7" x14ac:dyDescent="0.25">
      <c r="C182" s="12" t="s">
        <v>5</v>
      </c>
      <c r="D182" s="12" t="s">
        <v>34</v>
      </c>
      <c r="E182" s="12" t="s">
        <v>33</v>
      </c>
      <c r="F182" s="13">
        <v>1652</v>
      </c>
      <c r="G182" s="15">
        <v>93</v>
      </c>
    </row>
    <row r="183" spans="3:7" x14ac:dyDescent="0.25">
      <c r="C183" s="10" t="s">
        <v>10</v>
      </c>
      <c r="D183" s="10" t="s">
        <v>34</v>
      </c>
      <c r="E183" s="10" t="s">
        <v>26</v>
      </c>
      <c r="F183" s="11">
        <v>4991</v>
      </c>
      <c r="G183" s="14">
        <v>9</v>
      </c>
    </row>
    <row r="184" spans="3:7" x14ac:dyDescent="0.25">
      <c r="C184" s="12" t="s">
        <v>8</v>
      </c>
      <c r="D184" s="12" t="s">
        <v>34</v>
      </c>
      <c r="E184" s="12" t="s">
        <v>16</v>
      </c>
      <c r="F184" s="13">
        <v>2009</v>
      </c>
      <c r="G184" s="15">
        <v>219</v>
      </c>
    </row>
    <row r="185" spans="3:7" x14ac:dyDescent="0.25">
      <c r="C185" s="10" t="s">
        <v>2</v>
      </c>
      <c r="D185" s="10" t="s">
        <v>39</v>
      </c>
      <c r="E185" s="10" t="s">
        <v>22</v>
      </c>
      <c r="F185" s="11">
        <v>1568</v>
      </c>
      <c r="G185" s="14">
        <v>141</v>
      </c>
    </row>
    <row r="186" spans="3:7" x14ac:dyDescent="0.25">
      <c r="C186" s="12" t="s">
        <v>41</v>
      </c>
      <c r="D186" s="12" t="s">
        <v>37</v>
      </c>
      <c r="E186" s="12" t="s">
        <v>20</v>
      </c>
      <c r="F186" s="13">
        <v>3388</v>
      </c>
      <c r="G186" s="15">
        <v>123</v>
      </c>
    </row>
    <row r="187" spans="3:7" x14ac:dyDescent="0.25">
      <c r="C187" s="10" t="s">
        <v>40</v>
      </c>
      <c r="D187" s="10" t="s">
        <v>38</v>
      </c>
      <c r="E187" s="10" t="s">
        <v>24</v>
      </c>
      <c r="F187" s="11">
        <v>623</v>
      </c>
      <c r="G187" s="14">
        <v>51</v>
      </c>
    </row>
    <row r="188" spans="3:7" x14ac:dyDescent="0.25">
      <c r="C188" s="12" t="s">
        <v>6</v>
      </c>
      <c r="D188" s="12" t="s">
        <v>36</v>
      </c>
      <c r="E188" s="12" t="s">
        <v>4</v>
      </c>
      <c r="F188" s="13">
        <v>10073</v>
      </c>
      <c r="G188" s="15">
        <v>120</v>
      </c>
    </row>
    <row r="189" spans="3:7" x14ac:dyDescent="0.25">
      <c r="C189" s="10" t="s">
        <v>8</v>
      </c>
      <c r="D189" s="10" t="s">
        <v>39</v>
      </c>
      <c r="E189" s="10" t="s">
        <v>26</v>
      </c>
      <c r="F189" s="11">
        <v>1561</v>
      </c>
      <c r="G189" s="14">
        <v>27</v>
      </c>
    </row>
    <row r="190" spans="3:7" x14ac:dyDescent="0.25">
      <c r="C190" s="12" t="s">
        <v>9</v>
      </c>
      <c r="D190" s="12" t="s">
        <v>36</v>
      </c>
      <c r="E190" s="12" t="s">
        <v>27</v>
      </c>
      <c r="F190" s="13">
        <v>11522</v>
      </c>
      <c r="G190" s="15">
        <v>204</v>
      </c>
    </row>
    <row r="191" spans="3:7" x14ac:dyDescent="0.25">
      <c r="C191" s="10" t="s">
        <v>6</v>
      </c>
      <c r="D191" s="10" t="s">
        <v>38</v>
      </c>
      <c r="E191" s="10" t="s">
        <v>13</v>
      </c>
      <c r="F191" s="11">
        <v>2317</v>
      </c>
      <c r="G191" s="14">
        <v>123</v>
      </c>
    </row>
    <row r="192" spans="3:7" x14ac:dyDescent="0.25">
      <c r="C192" s="12" t="s">
        <v>10</v>
      </c>
      <c r="D192" s="12" t="s">
        <v>37</v>
      </c>
      <c r="E192" s="12" t="s">
        <v>28</v>
      </c>
      <c r="F192" s="13">
        <v>3059</v>
      </c>
      <c r="G192" s="15">
        <v>27</v>
      </c>
    </row>
    <row r="193" spans="3:7" x14ac:dyDescent="0.25">
      <c r="C193" s="10" t="s">
        <v>41</v>
      </c>
      <c r="D193" s="10" t="s">
        <v>37</v>
      </c>
      <c r="E193" s="10" t="s">
        <v>26</v>
      </c>
      <c r="F193" s="11">
        <v>2324</v>
      </c>
      <c r="G193" s="14">
        <v>177</v>
      </c>
    </row>
    <row r="194" spans="3:7" x14ac:dyDescent="0.25">
      <c r="C194" s="12" t="s">
        <v>3</v>
      </c>
      <c r="D194" s="12" t="s">
        <v>39</v>
      </c>
      <c r="E194" s="12" t="s">
        <v>26</v>
      </c>
      <c r="F194" s="13">
        <v>4956</v>
      </c>
      <c r="G194" s="15">
        <v>171</v>
      </c>
    </row>
    <row r="195" spans="3:7" x14ac:dyDescent="0.25">
      <c r="C195" s="10" t="s">
        <v>10</v>
      </c>
      <c r="D195" s="10" t="s">
        <v>34</v>
      </c>
      <c r="E195" s="10" t="s">
        <v>19</v>
      </c>
      <c r="F195" s="11">
        <v>5355</v>
      </c>
      <c r="G195" s="14">
        <v>204</v>
      </c>
    </row>
    <row r="196" spans="3:7" x14ac:dyDescent="0.25">
      <c r="C196" s="12" t="s">
        <v>3</v>
      </c>
      <c r="D196" s="12" t="s">
        <v>34</v>
      </c>
      <c r="E196" s="12" t="s">
        <v>14</v>
      </c>
      <c r="F196" s="13">
        <v>7259</v>
      </c>
      <c r="G196" s="15">
        <v>276</v>
      </c>
    </row>
    <row r="197" spans="3:7" x14ac:dyDescent="0.25">
      <c r="C197" s="10" t="s">
        <v>8</v>
      </c>
      <c r="D197" s="10" t="s">
        <v>37</v>
      </c>
      <c r="E197" s="10" t="s">
        <v>26</v>
      </c>
      <c r="F197" s="11">
        <v>6279</v>
      </c>
      <c r="G197" s="14">
        <v>45</v>
      </c>
    </row>
    <row r="198" spans="3:7" x14ac:dyDescent="0.25">
      <c r="C198" s="12" t="s">
        <v>40</v>
      </c>
      <c r="D198" s="12" t="s">
        <v>38</v>
      </c>
      <c r="E198" s="12" t="s">
        <v>29</v>
      </c>
      <c r="F198" s="13">
        <v>2541</v>
      </c>
      <c r="G198" s="15">
        <v>45</v>
      </c>
    </row>
    <row r="199" spans="3:7" x14ac:dyDescent="0.25">
      <c r="C199" s="10" t="s">
        <v>6</v>
      </c>
      <c r="D199" s="10" t="s">
        <v>35</v>
      </c>
      <c r="E199" s="10" t="s">
        <v>27</v>
      </c>
      <c r="F199" s="11">
        <v>3864</v>
      </c>
      <c r="G199" s="14">
        <v>177</v>
      </c>
    </row>
    <row r="200" spans="3:7" x14ac:dyDescent="0.25">
      <c r="C200" s="12" t="s">
        <v>5</v>
      </c>
      <c r="D200" s="12" t="s">
        <v>36</v>
      </c>
      <c r="E200" s="12" t="s">
        <v>13</v>
      </c>
      <c r="F200" s="13">
        <v>6146</v>
      </c>
      <c r="G200" s="15">
        <v>63</v>
      </c>
    </row>
    <row r="201" spans="3:7" x14ac:dyDescent="0.25">
      <c r="C201" s="10" t="s">
        <v>9</v>
      </c>
      <c r="D201" s="10" t="s">
        <v>39</v>
      </c>
      <c r="E201" s="10" t="s">
        <v>18</v>
      </c>
      <c r="F201" s="11">
        <v>2639</v>
      </c>
      <c r="G201" s="14">
        <v>204</v>
      </c>
    </row>
    <row r="202" spans="3:7" x14ac:dyDescent="0.25">
      <c r="C202" s="12" t="s">
        <v>8</v>
      </c>
      <c r="D202" s="12" t="s">
        <v>37</v>
      </c>
      <c r="E202" s="12" t="s">
        <v>22</v>
      </c>
      <c r="F202" s="13">
        <v>1890</v>
      </c>
      <c r="G202" s="15">
        <v>195</v>
      </c>
    </row>
    <row r="203" spans="3:7" x14ac:dyDescent="0.25">
      <c r="C203" s="10" t="s">
        <v>7</v>
      </c>
      <c r="D203" s="10" t="s">
        <v>34</v>
      </c>
      <c r="E203" s="10" t="s">
        <v>14</v>
      </c>
      <c r="F203" s="11">
        <v>1932</v>
      </c>
      <c r="G203" s="14">
        <v>369</v>
      </c>
    </row>
    <row r="204" spans="3:7" x14ac:dyDescent="0.25">
      <c r="C204" s="12" t="s">
        <v>3</v>
      </c>
      <c r="D204" s="12" t="s">
        <v>34</v>
      </c>
      <c r="E204" s="12" t="s">
        <v>25</v>
      </c>
      <c r="F204" s="13">
        <v>6300</v>
      </c>
      <c r="G204" s="15">
        <v>42</v>
      </c>
    </row>
    <row r="205" spans="3:7" x14ac:dyDescent="0.25">
      <c r="C205" s="10" t="s">
        <v>6</v>
      </c>
      <c r="D205" s="10" t="s">
        <v>37</v>
      </c>
      <c r="E205" s="10" t="s">
        <v>30</v>
      </c>
      <c r="F205" s="11">
        <v>560</v>
      </c>
      <c r="G205" s="14">
        <v>81</v>
      </c>
    </row>
    <row r="206" spans="3:7" x14ac:dyDescent="0.25">
      <c r="C206" s="12" t="s">
        <v>9</v>
      </c>
      <c r="D206" s="12" t="s">
        <v>37</v>
      </c>
      <c r="E206" s="12" t="s">
        <v>26</v>
      </c>
      <c r="F206" s="13">
        <v>2856</v>
      </c>
      <c r="G206" s="15">
        <v>246</v>
      </c>
    </row>
    <row r="207" spans="3:7" x14ac:dyDescent="0.25">
      <c r="C207" s="10" t="s">
        <v>9</v>
      </c>
      <c r="D207" s="10" t="s">
        <v>34</v>
      </c>
      <c r="E207" s="10" t="s">
        <v>17</v>
      </c>
      <c r="F207" s="11">
        <v>707</v>
      </c>
      <c r="G207" s="14">
        <v>174</v>
      </c>
    </row>
    <row r="208" spans="3:7" x14ac:dyDescent="0.25">
      <c r="C208" s="12" t="s">
        <v>8</v>
      </c>
      <c r="D208" s="12" t="s">
        <v>35</v>
      </c>
      <c r="E208" s="12" t="s">
        <v>30</v>
      </c>
      <c r="F208" s="13">
        <v>3598</v>
      </c>
      <c r="G208" s="15">
        <v>81</v>
      </c>
    </row>
    <row r="209" spans="3:7" x14ac:dyDescent="0.25">
      <c r="C209" s="10" t="s">
        <v>40</v>
      </c>
      <c r="D209" s="10" t="s">
        <v>35</v>
      </c>
      <c r="E209" s="10" t="s">
        <v>22</v>
      </c>
      <c r="F209" s="11">
        <v>6853</v>
      </c>
      <c r="G209" s="14">
        <v>372</v>
      </c>
    </row>
    <row r="210" spans="3:7" x14ac:dyDescent="0.25">
      <c r="C210" s="12" t="s">
        <v>40</v>
      </c>
      <c r="D210" s="12" t="s">
        <v>35</v>
      </c>
      <c r="E210" s="12" t="s">
        <v>16</v>
      </c>
      <c r="F210" s="13">
        <v>4725</v>
      </c>
      <c r="G210" s="15">
        <v>174</v>
      </c>
    </row>
    <row r="211" spans="3:7" x14ac:dyDescent="0.25">
      <c r="C211" s="10" t="s">
        <v>41</v>
      </c>
      <c r="D211" s="10" t="s">
        <v>36</v>
      </c>
      <c r="E211" s="10" t="s">
        <v>32</v>
      </c>
      <c r="F211" s="11">
        <v>10304</v>
      </c>
      <c r="G211" s="14">
        <v>84</v>
      </c>
    </row>
    <row r="212" spans="3:7" x14ac:dyDescent="0.25">
      <c r="C212" s="12" t="s">
        <v>41</v>
      </c>
      <c r="D212" s="12" t="s">
        <v>34</v>
      </c>
      <c r="E212" s="12" t="s">
        <v>16</v>
      </c>
      <c r="F212" s="13">
        <v>1274</v>
      </c>
      <c r="G212" s="15">
        <v>225</v>
      </c>
    </row>
    <row r="213" spans="3:7" x14ac:dyDescent="0.25">
      <c r="C213" s="10" t="s">
        <v>5</v>
      </c>
      <c r="D213" s="10" t="s">
        <v>36</v>
      </c>
      <c r="E213" s="10" t="s">
        <v>30</v>
      </c>
      <c r="F213" s="11">
        <v>1526</v>
      </c>
      <c r="G213" s="14">
        <v>105</v>
      </c>
    </row>
    <row r="214" spans="3:7" x14ac:dyDescent="0.25">
      <c r="C214" s="12" t="s">
        <v>40</v>
      </c>
      <c r="D214" s="12" t="s">
        <v>39</v>
      </c>
      <c r="E214" s="12" t="s">
        <v>28</v>
      </c>
      <c r="F214" s="13">
        <v>3101</v>
      </c>
      <c r="G214" s="15">
        <v>225</v>
      </c>
    </row>
    <row r="215" spans="3:7" x14ac:dyDescent="0.25">
      <c r="C215" s="10" t="s">
        <v>2</v>
      </c>
      <c r="D215" s="10" t="s">
        <v>37</v>
      </c>
      <c r="E215" s="10" t="s">
        <v>14</v>
      </c>
      <c r="F215" s="11">
        <v>1057</v>
      </c>
      <c r="G215" s="14">
        <v>54</v>
      </c>
    </row>
    <row r="216" spans="3:7" x14ac:dyDescent="0.25">
      <c r="C216" s="12" t="s">
        <v>7</v>
      </c>
      <c r="D216" s="12" t="s">
        <v>37</v>
      </c>
      <c r="E216" s="12" t="s">
        <v>26</v>
      </c>
      <c r="F216" s="13">
        <v>5306</v>
      </c>
      <c r="G216" s="15">
        <v>0</v>
      </c>
    </row>
    <row r="217" spans="3:7" x14ac:dyDescent="0.25">
      <c r="C217" s="10" t="s">
        <v>5</v>
      </c>
      <c r="D217" s="10" t="s">
        <v>39</v>
      </c>
      <c r="E217" s="10" t="s">
        <v>24</v>
      </c>
      <c r="F217" s="11">
        <v>4018</v>
      </c>
      <c r="G217" s="14">
        <v>171</v>
      </c>
    </row>
    <row r="218" spans="3:7" x14ac:dyDescent="0.25">
      <c r="C218" s="12" t="s">
        <v>9</v>
      </c>
      <c r="D218" s="12" t="s">
        <v>34</v>
      </c>
      <c r="E218" s="12" t="s">
        <v>16</v>
      </c>
      <c r="F218" s="13">
        <v>938</v>
      </c>
      <c r="G218" s="15">
        <v>189</v>
      </c>
    </row>
    <row r="219" spans="3:7" x14ac:dyDescent="0.25">
      <c r="C219" s="10" t="s">
        <v>7</v>
      </c>
      <c r="D219" s="10" t="s">
        <v>38</v>
      </c>
      <c r="E219" s="10" t="s">
        <v>18</v>
      </c>
      <c r="F219" s="11">
        <v>1778</v>
      </c>
      <c r="G219" s="14">
        <v>270</v>
      </c>
    </row>
    <row r="220" spans="3:7" x14ac:dyDescent="0.25">
      <c r="C220" s="12" t="s">
        <v>6</v>
      </c>
      <c r="D220" s="12" t="s">
        <v>39</v>
      </c>
      <c r="E220" s="12" t="s">
        <v>30</v>
      </c>
      <c r="F220" s="13">
        <v>1638</v>
      </c>
      <c r="G220" s="15">
        <v>63</v>
      </c>
    </row>
    <row r="221" spans="3:7" x14ac:dyDescent="0.25">
      <c r="C221" s="10" t="s">
        <v>41</v>
      </c>
      <c r="D221" s="10" t="s">
        <v>38</v>
      </c>
      <c r="E221" s="10" t="s">
        <v>25</v>
      </c>
      <c r="F221" s="11">
        <v>154</v>
      </c>
      <c r="G221" s="14">
        <v>21</v>
      </c>
    </row>
    <row r="222" spans="3:7" x14ac:dyDescent="0.25">
      <c r="C222" s="12" t="s">
        <v>7</v>
      </c>
      <c r="D222" s="12" t="s">
        <v>37</v>
      </c>
      <c r="E222" s="12" t="s">
        <v>22</v>
      </c>
      <c r="F222" s="13">
        <v>9835</v>
      </c>
      <c r="G222" s="15">
        <v>207</v>
      </c>
    </row>
    <row r="223" spans="3:7" x14ac:dyDescent="0.25">
      <c r="C223" s="10" t="s">
        <v>9</v>
      </c>
      <c r="D223" s="10" t="s">
        <v>37</v>
      </c>
      <c r="E223" s="10" t="s">
        <v>20</v>
      </c>
      <c r="F223" s="11">
        <v>7273</v>
      </c>
      <c r="G223" s="14">
        <v>96</v>
      </c>
    </row>
    <row r="224" spans="3:7" x14ac:dyDescent="0.25">
      <c r="C224" s="12" t="s">
        <v>5</v>
      </c>
      <c r="D224" s="12" t="s">
        <v>39</v>
      </c>
      <c r="E224" s="12" t="s">
        <v>22</v>
      </c>
      <c r="F224" s="13">
        <v>6909</v>
      </c>
      <c r="G224" s="15">
        <v>81</v>
      </c>
    </row>
    <row r="225" spans="3:7" x14ac:dyDescent="0.25">
      <c r="C225" s="10" t="s">
        <v>9</v>
      </c>
      <c r="D225" s="10" t="s">
        <v>39</v>
      </c>
      <c r="E225" s="10" t="s">
        <v>24</v>
      </c>
      <c r="F225" s="11">
        <v>3920</v>
      </c>
      <c r="G225" s="14">
        <v>306</v>
      </c>
    </row>
    <row r="226" spans="3:7" x14ac:dyDescent="0.25">
      <c r="C226" s="12" t="s">
        <v>10</v>
      </c>
      <c r="D226" s="12" t="s">
        <v>39</v>
      </c>
      <c r="E226" s="12" t="s">
        <v>21</v>
      </c>
      <c r="F226" s="13">
        <v>4858</v>
      </c>
      <c r="G226" s="15">
        <v>279</v>
      </c>
    </row>
    <row r="227" spans="3:7" x14ac:dyDescent="0.25">
      <c r="C227" s="10" t="s">
        <v>2</v>
      </c>
      <c r="D227" s="10" t="s">
        <v>38</v>
      </c>
      <c r="E227" s="10" t="s">
        <v>4</v>
      </c>
      <c r="F227" s="11">
        <v>3549</v>
      </c>
      <c r="G227" s="14">
        <v>3</v>
      </c>
    </row>
    <row r="228" spans="3:7" x14ac:dyDescent="0.25">
      <c r="C228" s="12" t="s">
        <v>7</v>
      </c>
      <c r="D228" s="12" t="s">
        <v>39</v>
      </c>
      <c r="E228" s="12" t="s">
        <v>27</v>
      </c>
      <c r="F228" s="13">
        <v>966</v>
      </c>
      <c r="G228" s="15">
        <v>198</v>
      </c>
    </row>
    <row r="229" spans="3:7" x14ac:dyDescent="0.25">
      <c r="C229" s="10" t="s">
        <v>5</v>
      </c>
      <c r="D229" s="10" t="s">
        <v>39</v>
      </c>
      <c r="E229" s="10" t="s">
        <v>18</v>
      </c>
      <c r="F229" s="11">
        <v>385</v>
      </c>
      <c r="G229" s="14">
        <v>249</v>
      </c>
    </row>
    <row r="230" spans="3:7" x14ac:dyDescent="0.25">
      <c r="C230" s="12" t="s">
        <v>6</v>
      </c>
      <c r="D230" s="12" t="s">
        <v>34</v>
      </c>
      <c r="E230" s="12" t="s">
        <v>16</v>
      </c>
      <c r="F230" s="13">
        <v>2219</v>
      </c>
      <c r="G230" s="15">
        <v>75</v>
      </c>
    </row>
    <row r="231" spans="3:7" x14ac:dyDescent="0.25">
      <c r="C231" s="10" t="s">
        <v>9</v>
      </c>
      <c r="D231" s="10" t="s">
        <v>36</v>
      </c>
      <c r="E231" s="10" t="s">
        <v>32</v>
      </c>
      <c r="F231" s="11">
        <v>2954</v>
      </c>
      <c r="G231" s="14">
        <v>189</v>
      </c>
    </row>
    <row r="232" spans="3:7" x14ac:dyDescent="0.25">
      <c r="C232" s="12" t="s">
        <v>7</v>
      </c>
      <c r="D232" s="12" t="s">
        <v>36</v>
      </c>
      <c r="E232" s="12" t="s">
        <v>32</v>
      </c>
      <c r="F232" s="13">
        <v>280</v>
      </c>
      <c r="G232" s="15">
        <v>87</v>
      </c>
    </row>
    <row r="233" spans="3:7" x14ac:dyDescent="0.25">
      <c r="C233" s="10" t="s">
        <v>41</v>
      </c>
      <c r="D233" s="10" t="s">
        <v>36</v>
      </c>
      <c r="E233" s="10" t="s">
        <v>30</v>
      </c>
      <c r="F233" s="11">
        <v>6118</v>
      </c>
      <c r="G233" s="14">
        <v>174</v>
      </c>
    </row>
    <row r="234" spans="3:7" x14ac:dyDescent="0.25">
      <c r="C234" s="12" t="s">
        <v>2</v>
      </c>
      <c r="D234" s="12" t="s">
        <v>39</v>
      </c>
      <c r="E234" s="12" t="s">
        <v>15</v>
      </c>
      <c r="F234" s="13">
        <v>4802</v>
      </c>
      <c r="G234" s="15">
        <v>36</v>
      </c>
    </row>
    <row r="235" spans="3:7" x14ac:dyDescent="0.25">
      <c r="C235" s="10" t="s">
        <v>9</v>
      </c>
      <c r="D235" s="10" t="s">
        <v>38</v>
      </c>
      <c r="E235" s="10" t="s">
        <v>24</v>
      </c>
      <c r="F235" s="11">
        <v>4137</v>
      </c>
      <c r="G235" s="14">
        <v>60</v>
      </c>
    </row>
    <row r="236" spans="3:7" x14ac:dyDescent="0.25">
      <c r="C236" s="12" t="s">
        <v>3</v>
      </c>
      <c r="D236" s="12" t="s">
        <v>35</v>
      </c>
      <c r="E236" s="12" t="s">
        <v>23</v>
      </c>
      <c r="F236" s="13">
        <v>2023</v>
      </c>
      <c r="G236" s="15">
        <v>78</v>
      </c>
    </row>
    <row r="237" spans="3:7" x14ac:dyDescent="0.25">
      <c r="C237" s="10" t="s">
        <v>9</v>
      </c>
      <c r="D237" s="10" t="s">
        <v>36</v>
      </c>
      <c r="E237" s="10" t="s">
        <v>30</v>
      </c>
      <c r="F237" s="11">
        <v>9051</v>
      </c>
      <c r="G237" s="14">
        <v>57</v>
      </c>
    </row>
    <row r="238" spans="3:7" x14ac:dyDescent="0.25">
      <c r="C238" s="12" t="s">
        <v>9</v>
      </c>
      <c r="D238" s="12" t="s">
        <v>37</v>
      </c>
      <c r="E238" s="12" t="s">
        <v>28</v>
      </c>
      <c r="F238" s="13">
        <v>2919</v>
      </c>
      <c r="G238" s="15">
        <v>45</v>
      </c>
    </row>
    <row r="239" spans="3:7" x14ac:dyDescent="0.25">
      <c r="C239" s="10" t="s">
        <v>41</v>
      </c>
      <c r="D239" s="10" t="s">
        <v>38</v>
      </c>
      <c r="E239" s="10" t="s">
        <v>22</v>
      </c>
      <c r="F239" s="11">
        <v>5915</v>
      </c>
      <c r="G239" s="14">
        <v>3</v>
      </c>
    </row>
    <row r="240" spans="3:7" x14ac:dyDescent="0.25">
      <c r="C240" s="12" t="s">
        <v>10</v>
      </c>
      <c r="D240" s="12" t="s">
        <v>35</v>
      </c>
      <c r="E240" s="12" t="s">
        <v>15</v>
      </c>
      <c r="F240" s="13">
        <v>2562</v>
      </c>
      <c r="G240" s="15">
        <v>6</v>
      </c>
    </row>
    <row r="241" spans="3:7" x14ac:dyDescent="0.25">
      <c r="C241" s="10" t="s">
        <v>5</v>
      </c>
      <c r="D241" s="10" t="s">
        <v>37</v>
      </c>
      <c r="E241" s="10" t="s">
        <v>25</v>
      </c>
      <c r="F241" s="11">
        <v>8813</v>
      </c>
      <c r="G241" s="14">
        <v>21</v>
      </c>
    </row>
    <row r="242" spans="3:7" x14ac:dyDescent="0.25">
      <c r="C242" s="12" t="s">
        <v>5</v>
      </c>
      <c r="D242" s="12" t="s">
        <v>36</v>
      </c>
      <c r="E242" s="12" t="s">
        <v>18</v>
      </c>
      <c r="F242" s="13">
        <v>6111</v>
      </c>
      <c r="G242" s="15">
        <v>3</v>
      </c>
    </row>
    <row r="243" spans="3:7" x14ac:dyDescent="0.25">
      <c r="C243" s="10" t="s">
        <v>8</v>
      </c>
      <c r="D243" s="10" t="s">
        <v>34</v>
      </c>
      <c r="E243" s="10" t="s">
        <v>31</v>
      </c>
      <c r="F243" s="11">
        <v>3507</v>
      </c>
      <c r="G243" s="14">
        <v>288</v>
      </c>
    </row>
    <row r="244" spans="3:7" x14ac:dyDescent="0.25">
      <c r="C244" s="12" t="s">
        <v>6</v>
      </c>
      <c r="D244" s="12" t="s">
        <v>36</v>
      </c>
      <c r="E244" s="12" t="s">
        <v>13</v>
      </c>
      <c r="F244" s="13">
        <v>4319</v>
      </c>
      <c r="G244" s="15">
        <v>30</v>
      </c>
    </row>
    <row r="245" spans="3:7" x14ac:dyDescent="0.25">
      <c r="C245" s="10" t="s">
        <v>40</v>
      </c>
      <c r="D245" s="10" t="s">
        <v>38</v>
      </c>
      <c r="E245" s="10" t="s">
        <v>26</v>
      </c>
      <c r="F245" s="11">
        <v>609</v>
      </c>
      <c r="G245" s="14">
        <v>87</v>
      </c>
    </row>
    <row r="246" spans="3:7" x14ac:dyDescent="0.25">
      <c r="C246" s="12" t="s">
        <v>40</v>
      </c>
      <c r="D246" s="12" t="s">
        <v>39</v>
      </c>
      <c r="E246" s="12" t="s">
        <v>27</v>
      </c>
      <c r="F246" s="13">
        <v>6370</v>
      </c>
      <c r="G246" s="15">
        <v>30</v>
      </c>
    </row>
    <row r="247" spans="3:7" x14ac:dyDescent="0.25">
      <c r="C247" s="10" t="s">
        <v>5</v>
      </c>
      <c r="D247" s="10" t="s">
        <v>38</v>
      </c>
      <c r="E247" s="10" t="s">
        <v>19</v>
      </c>
      <c r="F247" s="11">
        <v>5474</v>
      </c>
      <c r="G247" s="14">
        <v>168</v>
      </c>
    </row>
    <row r="248" spans="3:7" x14ac:dyDescent="0.25">
      <c r="C248" s="12" t="s">
        <v>40</v>
      </c>
      <c r="D248" s="12" t="s">
        <v>36</v>
      </c>
      <c r="E248" s="12" t="s">
        <v>27</v>
      </c>
      <c r="F248" s="13">
        <v>3164</v>
      </c>
      <c r="G248" s="15">
        <v>306</v>
      </c>
    </row>
    <row r="249" spans="3:7" x14ac:dyDescent="0.25">
      <c r="C249" s="10" t="s">
        <v>6</v>
      </c>
      <c r="D249" s="10" t="s">
        <v>35</v>
      </c>
      <c r="E249" s="10" t="s">
        <v>4</v>
      </c>
      <c r="F249" s="11">
        <v>1302</v>
      </c>
      <c r="G249" s="14">
        <v>402</v>
      </c>
    </row>
    <row r="250" spans="3:7" x14ac:dyDescent="0.25">
      <c r="C250" s="12" t="s">
        <v>3</v>
      </c>
      <c r="D250" s="12" t="s">
        <v>37</v>
      </c>
      <c r="E250" s="12" t="s">
        <v>28</v>
      </c>
      <c r="F250" s="13">
        <v>7308</v>
      </c>
      <c r="G250" s="15">
        <v>327</v>
      </c>
    </row>
    <row r="251" spans="3:7" x14ac:dyDescent="0.25">
      <c r="C251" s="10" t="s">
        <v>40</v>
      </c>
      <c r="D251" s="10" t="s">
        <v>37</v>
      </c>
      <c r="E251" s="10" t="s">
        <v>27</v>
      </c>
      <c r="F251" s="11">
        <v>6132</v>
      </c>
      <c r="G251" s="14">
        <v>93</v>
      </c>
    </row>
    <row r="252" spans="3:7" x14ac:dyDescent="0.25">
      <c r="C252" s="12" t="s">
        <v>10</v>
      </c>
      <c r="D252" s="12" t="s">
        <v>35</v>
      </c>
      <c r="E252" s="12" t="s">
        <v>14</v>
      </c>
      <c r="F252" s="13">
        <v>3472</v>
      </c>
      <c r="G252" s="15">
        <v>96</v>
      </c>
    </row>
    <row r="253" spans="3:7" x14ac:dyDescent="0.25">
      <c r="C253" s="10" t="s">
        <v>8</v>
      </c>
      <c r="D253" s="10" t="s">
        <v>39</v>
      </c>
      <c r="E253" s="10" t="s">
        <v>18</v>
      </c>
      <c r="F253" s="11">
        <v>9660</v>
      </c>
      <c r="G253" s="14">
        <v>27</v>
      </c>
    </row>
    <row r="254" spans="3:7" x14ac:dyDescent="0.25">
      <c r="C254" s="12" t="s">
        <v>9</v>
      </c>
      <c r="D254" s="12" t="s">
        <v>38</v>
      </c>
      <c r="E254" s="12" t="s">
        <v>26</v>
      </c>
      <c r="F254" s="13">
        <v>2436</v>
      </c>
      <c r="G254" s="15">
        <v>99</v>
      </c>
    </row>
    <row r="255" spans="3:7" x14ac:dyDescent="0.25">
      <c r="C255" s="10" t="s">
        <v>9</v>
      </c>
      <c r="D255" s="10" t="s">
        <v>38</v>
      </c>
      <c r="E255" s="10" t="s">
        <v>33</v>
      </c>
      <c r="F255" s="11">
        <v>9506</v>
      </c>
      <c r="G255" s="14">
        <v>87</v>
      </c>
    </row>
    <row r="256" spans="3:7" x14ac:dyDescent="0.25">
      <c r="C256" s="12" t="s">
        <v>10</v>
      </c>
      <c r="D256" s="12" t="s">
        <v>37</v>
      </c>
      <c r="E256" s="12" t="s">
        <v>21</v>
      </c>
      <c r="F256" s="13">
        <v>245</v>
      </c>
      <c r="G256" s="15">
        <v>288</v>
      </c>
    </row>
    <row r="257" spans="3:7" x14ac:dyDescent="0.25">
      <c r="C257" s="10" t="s">
        <v>8</v>
      </c>
      <c r="D257" s="10" t="s">
        <v>35</v>
      </c>
      <c r="E257" s="10" t="s">
        <v>20</v>
      </c>
      <c r="F257" s="11">
        <v>2702</v>
      </c>
      <c r="G257" s="14">
        <v>363</v>
      </c>
    </row>
    <row r="258" spans="3:7" x14ac:dyDescent="0.25">
      <c r="C258" s="12" t="s">
        <v>10</v>
      </c>
      <c r="D258" s="12" t="s">
        <v>34</v>
      </c>
      <c r="E258" s="12" t="s">
        <v>17</v>
      </c>
      <c r="F258" s="13">
        <v>700</v>
      </c>
      <c r="G258" s="15">
        <v>87</v>
      </c>
    </row>
    <row r="259" spans="3:7" x14ac:dyDescent="0.25">
      <c r="C259" s="10" t="s">
        <v>6</v>
      </c>
      <c r="D259" s="10" t="s">
        <v>34</v>
      </c>
      <c r="E259" s="10" t="s">
        <v>17</v>
      </c>
      <c r="F259" s="11">
        <v>3759</v>
      </c>
      <c r="G259" s="14">
        <v>150</v>
      </c>
    </row>
    <row r="260" spans="3:7" x14ac:dyDescent="0.25">
      <c r="C260" s="12" t="s">
        <v>2</v>
      </c>
      <c r="D260" s="12" t="s">
        <v>35</v>
      </c>
      <c r="E260" s="12" t="s">
        <v>17</v>
      </c>
      <c r="F260" s="13">
        <v>1589</v>
      </c>
      <c r="G260" s="15">
        <v>303</v>
      </c>
    </row>
    <row r="261" spans="3:7" x14ac:dyDescent="0.25">
      <c r="C261" s="10" t="s">
        <v>7</v>
      </c>
      <c r="D261" s="10" t="s">
        <v>35</v>
      </c>
      <c r="E261" s="10" t="s">
        <v>28</v>
      </c>
      <c r="F261" s="11">
        <v>5194</v>
      </c>
      <c r="G261" s="14">
        <v>288</v>
      </c>
    </row>
    <row r="262" spans="3:7" x14ac:dyDescent="0.25">
      <c r="C262" s="12" t="s">
        <v>10</v>
      </c>
      <c r="D262" s="12" t="s">
        <v>36</v>
      </c>
      <c r="E262" s="12" t="s">
        <v>13</v>
      </c>
      <c r="F262" s="13">
        <v>945</v>
      </c>
      <c r="G262" s="15">
        <v>75</v>
      </c>
    </row>
    <row r="263" spans="3:7" x14ac:dyDescent="0.25">
      <c r="C263" s="10" t="s">
        <v>40</v>
      </c>
      <c r="D263" s="10" t="s">
        <v>38</v>
      </c>
      <c r="E263" s="10" t="s">
        <v>31</v>
      </c>
      <c r="F263" s="11">
        <v>1988</v>
      </c>
      <c r="G263" s="14">
        <v>39</v>
      </c>
    </row>
    <row r="264" spans="3:7" x14ac:dyDescent="0.25">
      <c r="C264" s="12" t="s">
        <v>6</v>
      </c>
      <c r="D264" s="12" t="s">
        <v>34</v>
      </c>
      <c r="E264" s="12" t="s">
        <v>32</v>
      </c>
      <c r="F264" s="13">
        <v>6734</v>
      </c>
      <c r="G264" s="15">
        <v>123</v>
      </c>
    </row>
    <row r="265" spans="3:7" x14ac:dyDescent="0.25">
      <c r="C265" s="10" t="s">
        <v>40</v>
      </c>
      <c r="D265" s="10" t="s">
        <v>36</v>
      </c>
      <c r="E265" s="10" t="s">
        <v>4</v>
      </c>
      <c r="F265" s="11">
        <v>217</v>
      </c>
      <c r="G265" s="14">
        <v>36</v>
      </c>
    </row>
    <row r="266" spans="3:7" x14ac:dyDescent="0.25">
      <c r="C266" s="12" t="s">
        <v>5</v>
      </c>
      <c r="D266" s="12" t="s">
        <v>34</v>
      </c>
      <c r="E266" s="12" t="s">
        <v>22</v>
      </c>
      <c r="F266" s="13">
        <v>6279</v>
      </c>
      <c r="G266" s="15">
        <v>237</v>
      </c>
    </row>
    <row r="267" spans="3:7" x14ac:dyDescent="0.25">
      <c r="C267" s="10" t="s">
        <v>40</v>
      </c>
      <c r="D267" s="10" t="s">
        <v>36</v>
      </c>
      <c r="E267" s="10" t="s">
        <v>13</v>
      </c>
      <c r="F267" s="11">
        <v>4424</v>
      </c>
      <c r="G267" s="14">
        <v>201</v>
      </c>
    </row>
    <row r="268" spans="3:7" x14ac:dyDescent="0.25">
      <c r="C268" s="12" t="s">
        <v>2</v>
      </c>
      <c r="D268" s="12" t="s">
        <v>36</v>
      </c>
      <c r="E268" s="12" t="s">
        <v>17</v>
      </c>
      <c r="F268" s="13">
        <v>189</v>
      </c>
      <c r="G268" s="15">
        <v>48</v>
      </c>
    </row>
    <row r="269" spans="3:7" x14ac:dyDescent="0.25">
      <c r="C269" s="10" t="s">
        <v>5</v>
      </c>
      <c r="D269" s="10" t="s">
        <v>35</v>
      </c>
      <c r="E269" s="10" t="s">
        <v>22</v>
      </c>
      <c r="F269" s="11">
        <v>490</v>
      </c>
      <c r="G269" s="14">
        <v>84</v>
      </c>
    </row>
    <row r="270" spans="3:7" x14ac:dyDescent="0.25">
      <c r="C270" s="12" t="s">
        <v>8</v>
      </c>
      <c r="D270" s="12" t="s">
        <v>37</v>
      </c>
      <c r="E270" s="12" t="s">
        <v>21</v>
      </c>
      <c r="F270" s="13">
        <v>434</v>
      </c>
      <c r="G270" s="15">
        <v>87</v>
      </c>
    </row>
    <row r="271" spans="3:7" x14ac:dyDescent="0.25">
      <c r="C271" s="10" t="s">
        <v>7</v>
      </c>
      <c r="D271" s="10" t="s">
        <v>38</v>
      </c>
      <c r="E271" s="10" t="s">
        <v>30</v>
      </c>
      <c r="F271" s="11">
        <v>10129</v>
      </c>
      <c r="G271" s="14">
        <v>312</v>
      </c>
    </row>
    <row r="272" spans="3:7" x14ac:dyDescent="0.25">
      <c r="C272" s="12" t="s">
        <v>3</v>
      </c>
      <c r="D272" s="12" t="s">
        <v>39</v>
      </c>
      <c r="E272" s="12" t="s">
        <v>28</v>
      </c>
      <c r="F272" s="13">
        <v>1652</v>
      </c>
      <c r="G272" s="15">
        <v>102</v>
      </c>
    </row>
    <row r="273" spans="3:7" x14ac:dyDescent="0.25">
      <c r="C273" s="10" t="s">
        <v>8</v>
      </c>
      <c r="D273" s="10" t="s">
        <v>38</v>
      </c>
      <c r="E273" s="10" t="s">
        <v>21</v>
      </c>
      <c r="F273" s="11">
        <v>6433</v>
      </c>
      <c r="G273" s="14">
        <v>78</v>
      </c>
    </row>
    <row r="274" spans="3:7" x14ac:dyDescent="0.25">
      <c r="C274" s="12" t="s">
        <v>3</v>
      </c>
      <c r="D274" s="12" t="s">
        <v>34</v>
      </c>
      <c r="E274" s="12" t="s">
        <v>23</v>
      </c>
      <c r="F274" s="13">
        <v>2212</v>
      </c>
      <c r="G274" s="15">
        <v>117</v>
      </c>
    </row>
    <row r="275" spans="3:7" x14ac:dyDescent="0.25">
      <c r="C275" s="10" t="s">
        <v>41</v>
      </c>
      <c r="D275" s="10" t="s">
        <v>35</v>
      </c>
      <c r="E275" s="10" t="s">
        <v>19</v>
      </c>
      <c r="F275" s="11">
        <v>609</v>
      </c>
      <c r="G275" s="14">
        <v>99</v>
      </c>
    </row>
    <row r="276" spans="3:7" x14ac:dyDescent="0.25">
      <c r="C276" s="12" t="s">
        <v>40</v>
      </c>
      <c r="D276" s="12" t="s">
        <v>35</v>
      </c>
      <c r="E276" s="12" t="s">
        <v>24</v>
      </c>
      <c r="F276" s="13">
        <v>1638</v>
      </c>
      <c r="G276" s="15">
        <v>48</v>
      </c>
    </row>
    <row r="277" spans="3:7" x14ac:dyDescent="0.25">
      <c r="C277" s="10" t="s">
        <v>7</v>
      </c>
      <c r="D277" s="10" t="s">
        <v>34</v>
      </c>
      <c r="E277" s="10" t="s">
        <v>15</v>
      </c>
      <c r="F277" s="11">
        <v>3829</v>
      </c>
      <c r="G277" s="14">
        <v>24</v>
      </c>
    </row>
    <row r="278" spans="3:7" x14ac:dyDescent="0.25">
      <c r="C278" s="12" t="s">
        <v>40</v>
      </c>
      <c r="D278" s="12" t="s">
        <v>39</v>
      </c>
      <c r="E278" s="12" t="s">
        <v>15</v>
      </c>
      <c r="F278" s="13">
        <v>5775</v>
      </c>
      <c r="G278" s="15">
        <v>42</v>
      </c>
    </row>
    <row r="279" spans="3:7" x14ac:dyDescent="0.25">
      <c r="C279" s="10" t="s">
        <v>6</v>
      </c>
      <c r="D279" s="10" t="s">
        <v>35</v>
      </c>
      <c r="E279" s="10" t="s">
        <v>20</v>
      </c>
      <c r="F279" s="11">
        <v>1071</v>
      </c>
      <c r="G279" s="14">
        <v>270</v>
      </c>
    </row>
    <row r="280" spans="3:7" x14ac:dyDescent="0.25">
      <c r="C280" s="12" t="s">
        <v>8</v>
      </c>
      <c r="D280" s="12" t="s">
        <v>36</v>
      </c>
      <c r="E280" s="12" t="s">
        <v>23</v>
      </c>
      <c r="F280" s="13">
        <v>5019</v>
      </c>
      <c r="G280" s="15">
        <v>150</v>
      </c>
    </row>
    <row r="281" spans="3:7" x14ac:dyDescent="0.25">
      <c r="C281" s="10" t="s">
        <v>2</v>
      </c>
      <c r="D281" s="10" t="s">
        <v>37</v>
      </c>
      <c r="E281" s="10" t="s">
        <v>15</v>
      </c>
      <c r="F281" s="11">
        <v>2863</v>
      </c>
      <c r="G281" s="14">
        <v>42</v>
      </c>
    </row>
    <row r="282" spans="3:7" x14ac:dyDescent="0.25">
      <c r="C282" s="12" t="s">
        <v>40</v>
      </c>
      <c r="D282" s="12" t="s">
        <v>35</v>
      </c>
      <c r="E282" s="12" t="s">
        <v>29</v>
      </c>
      <c r="F282" s="13">
        <v>1617</v>
      </c>
      <c r="G282" s="15">
        <v>126</v>
      </c>
    </row>
    <row r="283" spans="3:7" x14ac:dyDescent="0.25">
      <c r="C283" s="10" t="s">
        <v>6</v>
      </c>
      <c r="D283" s="10" t="s">
        <v>37</v>
      </c>
      <c r="E283" s="10" t="s">
        <v>26</v>
      </c>
      <c r="F283" s="11">
        <v>6818</v>
      </c>
      <c r="G283" s="14">
        <v>6</v>
      </c>
    </row>
    <row r="284" spans="3:7" x14ac:dyDescent="0.25">
      <c r="C284" s="12" t="s">
        <v>3</v>
      </c>
      <c r="D284" s="12" t="s">
        <v>35</v>
      </c>
      <c r="E284" s="12" t="s">
        <v>15</v>
      </c>
      <c r="F284" s="13">
        <v>6657</v>
      </c>
      <c r="G284" s="15">
        <v>276</v>
      </c>
    </row>
    <row r="285" spans="3:7" x14ac:dyDescent="0.25">
      <c r="C285" s="10" t="s">
        <v>3</v>
      </c>
      <c r="D285" s="10" t="s">
        <v>34</v>
      </c>
      <c r="E285" s="10" t="s">
        <v>17</v>
      </c>
      <c r="F285" s="11">
        <v>2919</v>
      </c>
      <c r="G285" s="14">
        <v>93</v>
      </c>
    </row>
    <row r="286" spans="3:7" x14ac:dyDescent="0.25">
      <c r="C286" s="12" t="s">
        <v>2</v>
      </c>
      <c r="D286" s="12" t="s">
        <v>36</v>
      </c>
      <c r="E286" s="12" t="s">
        <v>31</v>
      </c>
      <c r="F286" s="13">
        <v>3094</v>
      </c>
      <c r="G286" s="15">
        <v>246</v>
      </c>
    </row>
    <row r="287" spans="3:7" x14ac:dyDescent="0.25">
      <c r="C287" s="10" t="s">
        <v>6</v>
      </c>
      <c r="D287" s="10" t="s">
        <v>39</v>
      </c>
      <c r="E287" s="10" t="s">
        <v>24</v>
      </c>
      <c r="F287" s="11">
        <v>2989</v>
      </c>
      <c r="G287" s="14">
        <v>3</v>
      </c>
    </row>
    <row r="288" spans="3:7" x14ac:dyDescent="0.25">
      <c r="C288" s="12" t="s">
        <v>8</v>
      </c>
      <c r="D288" s="12" t="s">
        <v>38</v>
      </c>
      <c r="E288" s="12" t="s">
        <v>27</v>
      </c>
      <c r="F288" s="13">
        <v>2268</v>
      </c>
      <c r="G288" s="15">
        <v>63</v>
      </c>
    </row>
    <row r="289" spans="3:7" x14ac:dyDescent="0.25">
      <c r="C289" s="10" t="s">
        <v>5</v>
      </c>
      <c r="D289" s="10" t="s">
        <v>35</v>
      </c>
      <c r="E289" s="10" t="s">
        <v>31</v>
      </c>
      <c r="F289" s="11">
        <v>4753</v>
      </c>
      <c r="G289" s="14">
        <v>246</v>
      </c>
    </row>
    <row r="290" spans="3:7" x14ac:dyDescent="0.25">
      <c r="C290" s="12" t="s">
        <v>2</v>
      </c>
      <c r="D290" s="12" t="s">
        <v>34</v>
      </c>
      <c r="E290" s="12" t="s">
        <v>19</v>
      </c>
      <c r="F290" s="13">
        <v>7511</v>
      </c>
      <c r="G290" s="15">
        <v>120</v>
      </c>
    </row>
    <row r="291" spans="3:7" x14ac:dyDescent="0.25">
      <c r="C291" s="10" t="s">
        <v>2</v>
      </c>
      <c r="D291" s="10" t="s">
        <v>38</v>
      </c>
      <c r="E291" s="10" t="s">
        <v>31</v>
      </c>
      <c r="F291" s="11">
        <v>4326</v>
      </c>
      <c r="G291" s="14">
        <v>348</v>
      </c>
    </row>
    <row r="292" spans="3:7" x14ac:dyDescent="0.25">
      <c r="C292" s="12" t="s">
        <v>41</v>
      </c>
      <c r="D292" s="12" t="s">
        <v>34</v>
      </c>
      <c r="E292" s="12" t="s">
        <v>23</v>
      </c>
      <c r="F292" s="13">
        <v>4935</v>
      </c>
      <c r="G292" s="15">
        <v>126</v>
      </c>
    </row>
    <row r="293" spans="3:7" x14ac:dyDescent="0.25">
      <c r="C293" s="10" t="s">
        <v>6</v>
      </c>
      <c r="D293" s="10" t="s">
        <v>35</v>
      </c>
      <c r="E293" s="10" t="s">
        <v>30</v>
      </c>
      <c r="F293" s="11">
        <v>4781</v>
      </c>
      <c r="G293" s="14">
        <v>123</v>
      </c>
    </row>
    <row r="294" spans="3:7" x14ac:dyDescent="0.25">
      <c r="C294" s="12" t="s">
        <v>5</v>
      </c>
      <c r="D294" s="12" t="s">
        <v>38</v>
      </c>
      <c r="E294" s="12" t="s">
        <v>25</v>
      </c>
      <c r="F294" s="13">
        <v>7483</v>
      </c>
      <c r="G294" s="15">
        <v>45</v>
      </c>
    </row>
    <row r="295" spans="3:7" x14ac:dyDescent="0.25">
      <c r="C295" s="10" t="s">
        <v>10</v>
      </c>
      <c r="D295" s="10" t="s">
        <v>38</v>
      </c>
      <c r="E295" s="10" t="s">
        <v>4</v>
      </c>
      <c r="F295" s="11">
        <v>6860</v>
      </c>
      <c r="G295" s="14">
        <v>126</v>
      </c>
    </row>
    <row r="296" spans="3:7" x14ac:dyDescent="0.25">
      <c r="C296" s="12" t="s">
        <v>40</v>
      </c>
      <c r="D296" s="12" t="s">
        <v>37</v>
      </c>
      <c r="E296" s="12" t="s">
        <v>29</v>
      </c>
      <c r="F296" s="13">
        <v>9002</v>
      </c>
      <c r="G296" s="15">
        <v>72</v>
      </c>
    </row>
    <row r="297" spans="3:7" x14ac:dyDescent="0.25">
      <c r="C297" s="10" t="s">
        <v>6</v>
      </c>
      <c r="D297" s="10" t="s">
        <v>36</v>
      </c>
      <c r="E297" s="10" t="s">
        <v>29</v>
      </c>
      <c r="F297" s="11">
        <v>1400</v>
      </c>
      <c r="G297" s="14">
        <v>135</v>
      </c>
    </row>
    <row r="298" spans="3:7" x14ac:dyDescent="0.25">
      <c r="C298" s="12" t="s">
        <v>10</v>
      </c>
      <c r="D298" s="12" t="s">
        <v>34</v>
      </c>
      <c r="E298" s="12" t="s">
        <v>22</v>
      </c>
      <c r="F298" s="13">
        <v>4053</v>
      </c>
      <c r="G298" s="15">
        <v>24</v>
      </c>
    </row>
    <row r="299" spans="3:7" x14ac:dyDescent="0.25">
      <c r="C299" s="10" t="s">
        <v>7</v>
      </c>
      <c r="D299" s="10" t="s">
        <v>36</v>
      </c>
      <c r="E299" s="10" t="s">
        <v>31</v>
      </c>
      <c r="F299" s="11">
        <v>2149</v>
      </c>
      <c r="G299" s="14">
        <v>117</v>
      </c>
    </row>
    <row r="300" spans="3:7" x14ac:dyDescent="0.25">
      <c r="C300" s="12" t="s">
        <v>3</v>
      </c>
      <c r="D300" s="12" t="s">
        <v>39</v>
      </c>
      <c r="E300" s="12" t="s">
        <v>29</v>
      </c>
      <c r="F300" s="13">
        <v>3640</v>
      </c>
      <c r="G300" s="15">
        <v>51</v>
      </c>
    </row>
    <row r="301" spans="3:7" x14ac:dyDescent="0.25">
      <c r="C301" s="10" t="s">
        <v>2</v>
      </c>
      <c r="D301" s="10" t="s">
        <v>39</v>
      </c>
      <c r="E301" s="10" t="s">
        <v>23</v>
      </c>
      <c r="F301" s="11">
        <v>630</v>
      </c>
      <c r="G301" s="14">
        <v>36</v>
      </c>
    </row>
    <row r="302" spans="3:7" x14ac:dyDescent="0.25">
      <c r="C302" s="12" t="s">
        <v>9</v>
      </c>
      <c r="D302" s="12" t="s">
        <v>35</v>
      </c>
      <c r="E302" s="12" t="s">
        <v>27</v>
      </c>
      <c r="F302" s="13">
        <v>2429</v>
      </c>
      <c r="G302" s="15">
        <v>144</v>
      </c>
    </row>
    <row r="303" spans="3:7" x14ac:dyDescent="0.25">
      <c r="C303" s="10" t="s">
        <v>9</v>
      </c>
      <c r="D303" s="10" t="s">
        <v>36</v>
      </c>
      <c r="E303" s="10" t="s">
        <v>25</v>
      </c>
      <c r="F303" s="11">
        <v>2142</v>
      </c>
      <c r="G303" s="14">
        <v>114</v>
      </c>
    </row>
    <row r="304" spans="3:7" x14ac:dyDescent="0.25">
      <c r="C304" s="12" t="s">
        <v>7</v>
      </c>
      <c r="D304" s="12" t="s">
        <v>37</v>
      </c>
      <c r="E304" s="12" t="s">
        <v>30</v>
      </c>
      <c r="F304" s="13">
        <v>6454</v>
      </c>
      <c r="G304" s="15">
        <v>54</v>
      </c>
    </row>
    <row r="305" spans="3:7" x14ac:dyDescent="0.25">
      <c r="C305" s="10" t="s">
        <v>7</v>
      </c>
      <c r="D305" s="10" t="s">
        <v>37</v>
      </c>
      <c r="E305" s="10" t="s">
        <v>16</v>
      </c>
      <c r="F305" s="11">
        <v>4487</v>
      </c>
      <c r="G305" s="14">
        <v>333</v>
      </c>
    </row>
    <row r="306" spans="3:7" x14ac:dyDescent="0.25">
      <c r="C306" s="12" t="s">
        <v>3</v>
      </c>
      <c r="D306" s="12" t="s">
        <v>37</v>
      </c>
      <c r="E306" s="12" t="s">
        <v>4</v>
      </c>
      <c r="F306" s="13">
        <v>938</v>
      </c>
      <c r="G306" s="15">
        <v>366</v>
      </c>
    </row>
    <row r="307" spans="3:7" x14ac:dyDescent="0.25">
      <c r="C307" s="10" t="s">
        <v>3</v>
      </c>
      <c r="D307" s="10" t="s">
        <v>38</v>
      </c>
      <c r="E307" s="10" t="s">
        <v>26</v>
      </c>
      <c r="F307" s="11">
        <v>8841</v>
      </c>
      <c r="G307" s="14">
        <v>303</v>
      </c>
    </row>
    <row r="308" spans="3:7" x14ac:dyDescent="0.25">
      <c r="C308" s="12" t="s">
        <v>2</v>
      </c>
      <c r="D308" s="12" t="s">
        <v>39</v>
      </c>
      <c r="E308" s="12" t="s">
        <v>33</v>
      </c>
      <c r="F308" s="13">
        <v>4018</v>
      </c>
      <c r="G308" s="15">
        <v>126</v>
      </c>
    </row>
    <row r="309" spans="3:7" x14ac:dyDescent="0.25">
      <c r="C309" s="10" t="s">
        <v>41</v>
      </c>
      <c r="D309" s="10" t="s">
        <v>37</v>
      </c>
      <c r="E309" s="10" t="s">
        <v>15</v>
      </c>
      <c r="F309" s="11">
        <v>714</v>
      </c>
      <c r="G309" s="14">
        <v>231</v>
      </c>
    </row>
    <row r="310" spans="3:7" x14ac:dyDescent="0.25">
      <c r="C310" s="12" t="s">
        <v>9</v>
      </c>
      <c r="D310" s="12" t="s">
        <v>38</v>
      </c>
      <c r="E310" s="12" t="s">
        <v>25</v>
      </c>
      <c r="F310" s="13">
        <v>3850</v>
      </c>
      <c r="G310" s="15">
        <v>102</v>
      </c>
    </row>
    <row r="311" spans="3:7" x14ac:dyDescent="0.25">
      <c r="F311" s="2"/>
      <c r="G311" s="3"/>
    </row>
    <row r="312" spans="3:7" x14ac:dyDescent="0.25">
      <c r="F312" s="2"/>
      <c r="G312" s="3"/>
    </row>
    <row r="313" spans="3:7" x14ac:dyDescent="0.25">
      <c r="F313" s="2"/>
      <c r="G313" s="3"/>
    </row>
    <row r="314" spans="3:7" x14ac:dyDescent="0.25">
      <c r="F314" s="2"/>
      <c r="G314" s="3"/>
    </row>
    <row r="315" spans="3:7" x14ac:dyDescent="0.25">
      <c r="F315" s="2"/>
      <c r="G315" s="3"/>
    </row>
    <row r="316" spans="3:7" x14ac:dyDescent="0.25">
      <c r="F316" s="2"/>
      <c r="G316" s="3"/>
    </row>
    <row r="317" spans="3:7" x14ac:dyDescent="0.25">
      <c r="F317" s="2"/>
      <c r="G317" s="3"/>
    </row>
    <row r="318" spans="3:7" x14ac:dyDescent="0.25">
      <c r="F318" s="2"/>
      <c r="G318" s="3"/>
    </row>
    <row r="319" spans="3:7" x14ac:dyDescent="0.25">
      <c r="F319" s="2"/>
      <c r="G319" s="3"/>
    </row>
    <row r="320" spans="3:7" x14ac:dyDescent="0.25">
      <c r="F320" s="2"/>
      <c r="G320" s="3"/>
    </row>
    <row r="321" spans="6:7" x14ac:dyDescent="0.25">
      <c r="F321" s="2"/>
      <c r="G321" s="3"/>
    </row>
    <row r="322" spans="6:7" x14ac:dyDescent="0.25">
      <c r="F322" s="2"/>
      <c r="G322" s="3"/>
    </row>
    <row r="323" spans="6:7" x14ac:dyDescent="0.25">
      <c r="F323" s="2"/>
      <c r="G323" s="3"/>
    </row>
    <row r="324" spans="6:7" x14ac:dyDescent="0.25">
      <c r="F324" s="2"/>
      <c r="G324" s="3"/>
    </row>
    <row r="325" spans="6:7" x14ac:dyDescent="0.25">
      <c r="F325" s="2"/>
      <c r="G325" s="3"/>
    </row>
    <row r="326" spans="6:7" x14ac:dyDescent="0.25">
      <c r="F326" s="2"/>
      <c r="G326" s="3"/>
    </row>
    <row r="327" spans="6:7" x14ac:dyDescent="0.25">
      <c r="F327" s="2"/>
      <c r="G327" s="3"/>
    </row>
    <row r="328" spans="6:7" x14ac:dyDescent="0.25">
      <c r="F328" s="2"/>
      <c r="G328" s="3"/>
    </row>
    <row r="329" spans="6:7" x14ac:dyDescent="0.25">
      <c r="F329" s="2"/>
      <c r="G329" s="3"/>
    </row>
    <row r="330" spans="6:7" x14ac:dyDescent="0.25">
      <c r="F330" s="2"/>
      <c r="G330" s="3"/>
    </row>
    <row r="331" spans="6:7" x14ac:dyDescent="0.25">
      <c r="F331" s="2"/>
      <c r="G331" s="3"/>
    </row>
    <row r="332" spans="6:7" x14ac:dyDescent="0.25">
      <c r="F332" s="2"/>
      <c r="G332" s="3"/>
    </row>
    <row r="333" spans="6:7" x14ac:dyDescent="0.25">
      <c r="F333" s="2"/>
      <c r="G333" s="3"/>
    </row>
    <row r="334" spans="6:7" x14ac:dyDescent="0.25">
      <c r="F334" s="2"/>
      <c r="G334" s="3"/>
    </row>
    <row r="335" spans="6:7" x14ac:dyDescent="0.25">
      <c r="F335" s="2"/>
      <c r="G335" s="3"/>
    </row>
    <row r="336" spans="6:7" x14ac:dyDescent="0.25">
      <c r="F336" s="2"/>
      <c r="G336" s="3"/>
    </row>
    <row r="337" spans="6:7" x14ac:dyDescent="0.25">
      <c r="F337" s="2"/>
      <c r="G337" s="3"/>
    </row>
    <row r="338" spans="6:7" x14ac:dyDescent="0.25">
      <c r="F338" s="2"/>
      <c r="G338" s="3"/>
    </row>
    <row r="339" spans="6:7" x14ac:dyDescent="0.25">
      <c r="F339" s="2"/>
      <c r="G339" s="3"/>
    </row>
    <row r="340" spans="6:7" x14ac:dyDescent="0.25">
      <c r="F340" s="2"/>
      <c r="G340" s="3"/>
    </row>
    <row r="341" spans="6:7" x14ac:dyDescent="0.25">
      <c r="F341" s="2"/>
      <c r="G341" s="3"/>
    </row>
    <row r="342" spans="6:7" x14ac:dyDescent="0.25">
      <c r="F342" s="2"/>
      <c r="G342" s="3"/>
    </row>
    <row r="343" spans="6:7" x14ac:dyDescent="0.25">
      <c r="F343" s="2"/>
      <c r="G343" s="3"/>
    </row>
    <row r="344" spans="6:7" x14ac:dyDescent="0.25">
      <c r="F344" s="2"/>
      <c r="G344" s="3"/>
    </row>
    <row r="345" spans="6:7" x14ac:dyDescent="0.25">
      <c r="F345" s="2"/>
      <c r="G345" s="3"/>
    </row>
    <row r="346" spans="6:7" x14ac:dyDescent="0.25">
      <c r="F346" s="2"/>
      <c r="G346" s="3"/>
    </row>
    <row r="347" spans="6:7" x14ac:dyDescent="0.25">
      <c r="F347" s="2"/>
      <c r="G347" s="3"/>
    </row>
    <row r="348" spans="6:7" x14ac:dyDescent="0.25">
      <c r="F348" s="2"/>
      <c r="G348" s="3"/>
    </row>
    <row r="349" spans="6:7" x14ac:dyDescent="0.25">
      <c r="F349" s="2"/>
      <c r="G349" s="3"/>
    </row>
    <row r="350" spans="6:7" x14ac:dyDescent="0.25">
      <c r="F350" s="2"/>
      <c r="G350" s="3"/>
    </row>
    <row r="351" spans="6:7" x14ac:dyDescent="0.25">
      <c r="F351" s="2"/>
      <c r="G351" s="3"/>
    </row>
    <row r="352" spans="6:7" x14ac:dyDescent="0.25">
      <c r="F352" s="2"/>
      <c r="G352" s="3"/>
    </row>
    <row r="353" spans="6:7" x14ac:dyDescent="0.25">
      <c r="F353" s="2"/>
      <c r="G353" s="3"/>
    </row>
    <row r="354" spans="6:7" x14ac:dyDescent="0.25">
      <c r="F354" s="2"/>
      <c r="G354" s="3"/>
    </row>
    <row r="355" spans="6:7" x14ac:dyDescent="0.25">
      <c r="F355" s="2"/>
      <c r="G355" s="3"/>
    </row>
    <row r="356" spans="6:7" x14ac:dyDescent="0.25">
      <c r="F356" s="2"/>
      <c r="G356" s="3"/>
    </row>
    <row r="357" spans="6:7" x14ac:dyDescent="0.25">
      <c r="F357" s="2"/>
      <c r="G357" s="3"/>
    </row>
    <row r="358" spans="6:7" x14ac:dyDescent="0.25">
      <c r="F358" s="2"/>
      <c r="G358" s="3"/>
    </row>
    <row r="359" spans="6:7" x14ac:dyDescent="0.25">
      <c r="F359" s="2"/>
      <c r="G359" s="3"/>
    </row>
    <row r="360" spans="6:7" x14ac:dyDescent="0.25">
      <c r="F360" s="2"/>
      <c r="G360" s="3"/>
    </row>
    <row r="361" spans="6:7" x14ac:dyDescent="0.25">
      <c r="F361" s="2"/>
      <c r="G361" s="3"/>
    </row>
    <row r="362" spans="6:7" x14ac:dyDescent="0.25">
      <c r="F362" s="2"/>
      <c r="G362" s="3"/>
    </row>
    <row r="363" spans="6:7" x14ac:dyDescent="0.25">
      <c r="F363" s="2"/>
      <c r="G363" s="3"/>
    </row>
    <row r="364" spans="6:7" x14ac:dyDescent="0.25">
      <c r="F364" s="2"/>
      <c r="G364" s="3"/>
    </row>
    <row r="365" spans="6:7" x14ac:dyDescent="0.25">
      <c r="F365" s="2"/>
      <c r="G365" s="3"/>
    </row>
    <row r="366" spans="6:7" x14ac:dyDescent="0.25">
      <c r="F366" s="2"/>
      <c r="G366" s="3"/>
    </row>
    <row r="367" spans="6:7" x14ac:dyDescent="0.25">
      <c r="F367" s="2"/>
      <c r="G367" s="3"/>
    </row>
    <row r="368" spans="6:7" x14ac:dyDescent="0.25">
      <c r="F368" s="2"/>
      <c r="G368" s="3"/>
    </row>
    <row r="369" spans="6:7" x14ac:dyDescent="0.25">
      <c r="F369" s="2"/>
      <c r="G369" s="3"/>
    </row>
    <row r="370" spans="6:7" x14ac:dyDescent="0.25">
      <c r="F370" s="2"/>
      <c r="G370" s="3"/>
    </row>
    <row r="371" spans="6:7" x14ac:dyDescent="0.25">
      <c r="F371" s="2"/>
      <c r="G371" s="3"/>
    </row>
    <row r="372" spans="6:7" x14ac:dyDescent="0.25">
      <c r="F372" s="2"/>
      <c r="G372" s="3"/>
    </row>
    <row r="373" spans="6:7" x14ac:dyDescent="0.25">
      <c r="F373" s="2"/>
      <c r="G373" s="3"/>
    </row>
    <row r="374" spans="6:7" x14ac:dyDescent="0.25">
      <c r="F374" s="2"/>
      <c r="G374" s="3"/>
    </row>
    <row r="375" spans="6:7" x14ac:dyDescent="0.25">
      <c r="F375" s="2"/>
      <c r="G375" s="3"/>
    </row>
    <row r="376" spans="6:7" x14ac:dyDescent="0.25">
      <c r="F376" s="2"/>
      <c r="G376" s="3"/>
    </row>
    <row r="377" spans="6:7" x14ac:dyDescent="0.25">
      <c r="F377" s="2"/>
      <c r="G377" s="3"/>
    </row>
    <row r="378" spans="6:7" x14ac:dyDescent="0.25">
      <c r="F378" s="2"/>
      <c r="G378" s="3"/>
    </row>
    <row r="379" spans="6:7" x14ac:dyDescent="0.25">
      <c r="F379" s="2"/>
      <c r="G379" s="3"/>
    </row>
    <row r="380" spans="6:7" x14ac:dyDescent="0.25">
      <c r="F380" s="2"/>
      <c r="G380" s="3"/>
    </row>
    <row r="381" spans="6:7" x14ac:dyDescent="0.25">
      <c r="F381" s="2"/>
      <c r="G381" s="3"/>
    </row>
    <row r="382" spans="6:7" x14ac:dyDescent="0.25">
      <c r="F382" s="2"/>
      <c r="G382" s="3"/>
    </row>
    <row r="383" spans="6:7" x14ac:dyDescent="0.25">
      <c r="F383" s="2"/>
      <c r="G383" s="3"/>
    </row>
    <row r="384" spans="6:7" x14ac:dyDescent="0.25">
      <c r="F384" s="2"/>
      <c r="G384" s="3"/>
    </row>
    <row r="385" spans="6:7" x14ac:dyDescent="0.25">
      <c r="F385" s="2"/>
      <c r="G385" s="3"/>
    </row>
    <row r="386" spans="6:7" x14ac:dyDescent="0.25">
      <c r="F386" s="2"/>
      <c r="G386" s="3"/>
    </row>
    <row r="387" spans="6:7" x14ac:dyDescent="0.25">
      <c r="F387" s="2"/>
      <c r="G387" s="3"/>
    </row>
    <row r="388" spans="6:7" x14ac:dyDescent="0.25">
      <c r="F388" s="2"/>
      <c r="G388" s="3"/>
    </row>
    <row r="389" spans="6:7" x14ac:dyDescent="0.25">
      <c r="F389" s="2"/>
      <c r="G389" s="3"/>
    </row>
    <row r="390" spans="6:7" x14ac:dyDescent="0.25">
      <c r="F390" s="2"/>
      <c r="G390" s="3"/>
    </row>
    <row r="391" spans="6:7" x14ac:dyDescent="0.25">
      <c r="F391" s="2"/>
      <c r="G391" s="3"/>
    </row>
    <row r="392" spans="6:7" x14ac:dyDescent="0.25">
      <c r="F392" s="2"/>
      <c r="G392" s="3"/>
    </row>
    <row r="393" spans="6:7" x14ac:dyDescent="0.25">
      <c r="F393" s="2"/>
      <c r="G393" s="3"/>
    </row>
    <row r="394" spans="6:7" x14ac:dyDescent="0.25">
      <c r="F394" s="2"/>
      <c r="G394" s="3"/>
    </row>
    <row r="395" spans="6:7" x14ac:dyDescent="0.25">
      <c r="F395" s="2"/>
      <c r="G395" s="3"/>
    </row>
    <row r="396" spans="6:7" x14ac:dyDescent="0.25">
      <c r="F396" s="2"/>
      <c r="G396" s="3"/>
    </row>
    <row r="397" spans="6:7" x14ac:dyDescent="0.25">
      <c r="F397" s="2"/>
      <c r="G397" s="3"/>
    </row>
    <row r="398" spans="6:7" x14ac:dyDescent="0.25">
      <c r="F398" s="2"/>
      <c r="G398" s="3"/>
    </row>
    <row r="399" spans="6:7" x14ac:dyDescent="0.25">
      <c r="F399" s="2"/>
      <c r="G399" s="3"/>
    </row>
    <row r="400" spans="6:7" x14ac:dyDescent="0.25">
      <c r="F400" s="2"/>
      <c r="G400" s="3"/>
    </row>
    <row r="401" spans="6:7" x14ac:dyDescent="0.25">
      <c r="F401" s="2"/>
      <c r="G401" s="3"/>
    </row>
    <row r="402" spans="6:7" x14ac:dyDescent="0.25">
      <c r="F402" s="2"/>
      <c r="G402" s="3"/>
    </row>
    <row r="403" spans="6:7" x14ac:dyDescent="0.25">
      <c r="F403" s="2"/>
      <c r="G403" s="3"/>
    </row>
    <row r="404" spans="6:7" x14ac:dyDescent="0.25">
      <c r="F404" s="2"/>
      <c r="G404" s="3"/>
    </row>
    <row r="405" spans="6:7" x14ac:dyDescent="0.25">
      <c r="F405" s="2"/>
      <c r="G405" s="3"/>
    </row>
    <row r="406" spans="6:7" x14ac:dyDescent="0.25">
      <c r="F406" s="2"/>
      <c r="G406" s="3"/>
    </row>
    <row r="407" spans="6:7" x14ac:dyDescent="0.25">
      <c r="F407" s="2"/>
      <c r="G407" s="3"/>
    </row>
    <row r="408" spans="6:7" x14ac:dyDescent="0.25">
      <c r="F408" s="2"/>
      <c r="G408" s="3"/>
    </row>
    <row r="409" spans="6:7" x14ac:dyDescent="0.25">
      <c r="F409" s="2"/>
      <c r="G409" s="3"/>
    </row>
    <row r="410" spans="6:7" x14ac:dyDescent="0.25">
      <c r="F410" s="2"/>
      <c r="G410" s="3"/>
    </row>
    <row r="411" spans="6:7" x14ac:dyDescent="0.25">
      <c r="F411" s="2"/>
      <c r="G411" s="3"/>
    </row>
    <row r="412" spans="6:7" x14ac:dyDescent="0.25">
      <c r="F412" s="2"/>
      <c r="G412" s="3"/>
    </row>
    <row r="413" spans="6:7" x14ac:dyDescent="0.25">
      <c r="F413" s="2"/>
      <c r="G413" s="3"/>
    </row>
    <row r="414" spans="6:7" x14ac:dyDescent="0.25">
      <c r="F414" s="2"/>
      <c r="G414" s="3"/>
    </row>
    <row r="415" spans="6:7" x14ac:dyDescent="0.25">
      <c r="F415" s="2"/>
      <c r="G415" s="3"/>
    </row>
    <row r="416" spans="6:7" x14ac:dyDescent="0.25">
      <c r="F416" s="2"/>
      <c r="G416" s="3"/>
    </row>
    <row r="417" spans="6:7" x14ac:dyDescent="0.25">
      <c r="F417" s="2"/>
      <c r="G417" s="3"/>
    </row>
    <row r="418" spans="6:7" x14ac:dyDescent="0.25">
      <c r="F418" s="2"/>
      <c r="G418" s="3"/>
    </row>
    <row r="419" spans="6:7" x14ac:dyDescent="0.25">
      <c r="F419" s="2"/>
      <c r="G419" s="3"/>
    </row>
    <row r="420" spans="6:7" x14ac:dyDescent="0.25">
      <c r="F420" s="2"/>
      <c r="G420" s="3"/>
    </row>
    <row r="421" spans="6:7" x14ac:dyDescent="0.25">
      <c r="F421" s="2"/>
      <c r="G421" s="3"/>
    </row>
    <row r="422" spans="6:7" x14ac:dyDescent="0.25">
      <c r="F422" s="2"/>
      <c r="G422" s="3"/>
    </row>
    <row r="423" spans="6:7" x14ac:dyDescent="0.25">
      <c r="F423" s="2"/>
      <c r="G423" s="3"/>
    </row>
    <row r="424" spans="6:7" x14ac:dyDescent="0.25">
      <c r="F424" s="2"/>
      <c r="G424" s="3"/>
    </row>
    <row r="425" spans="6:7" x14ac:dyDescent="0.25">
      <c r="F425" s="2"/>
      <c r="G425" s="3"/>
    </row>
    <row r="426" spans="6:7" x14ac:dyDescent="0.25">
      <c r="F426" s="2"/>
      <c r="G426" s="3"/>
    </row>
    <row r="427" spans="6:7" x14ac:dyDescent="0.25">
      <c r="F427" s="2"/>
      <c r="G427" s="3"/>
    </row>
    <row r="428" spans="6:7" x14ac:dyDescent="0.25">
      <c r="F428" s="2"/>
      <c r="G428" s="3"/>
    </row>
    <row r="429" spans="6:7" x14ac:dyDescent="0.25">
      <c r="F429" s="2"/>
      <c r="G429" s="3"/>
    </row>
    <row r="430" spans="6:7" x14ac:dyDescent="0.25">
      <c r="F430" s="2"/>
      <c r="G430" s="3"/>
    </row>
    <row r="431" spans="6:7" x14ac:dyDescent="0.25">
      <c r="F431" s="2"/>
      <c r="G431" s="3"/>
    </row>
    <row r="432" spans="6:7" x14ac:dyDescent="0.25">
      <c r="F432" s="2"/>
      <c r="G432" s="3"/>
    </row>
    <row r="433" spans="6:7" x14ac:dyDescent="0.25">
      <c r="F433" s="2"/>
      <c r="G433" s="3"/>
    </row>
    <row r="434" spans="6:7" x14ac:dyDescent="0.25">
      <c r="F434" s="2"/>
      <c r="G434" s="3"/>
    </row>
    <row r="435" spans="6:7" x14ac:dyDescent="0.25">
      <c r="F435" s="2"/>
      <c r="G435" s="3"/>
    </row>
    <row r="436" spans="6:7" x14ac:dyDescent="0.25">
      <c r="F436" s="2"/>
      <c r="G436" s="3"/>
    </row>
    <row r="437" spans="6:7" x14ac:dyDescent="0.25">
      <c r="F437" s="2"/>
      <c r="G437" s="3"/>
    </row>
    <row r="438" spans="6:7" x14ac:dyDescent="0.25">
      <c r="F438" s="2"/>
      <c r="G438" s="3"/>
    </row>
    <row r="439" spans="6:7" x14ac:dyDescent="0.25">
      <c r="F439" s="2"/>
      <c r="G439" s="3"/>
    </row>
    <row r="440" spans="6:7" x14ac:dyDescent="0.25">
      <c r="F440" s="2"/>
      <c r="G440" s="3"/>
    </row>
    <row r="441" spans="6:7" x14ac:dyDescent="0.25">
      <c r="F441" s="2"/>
      <c r="G441" s="3"/>
    </row>
    <row r="442" spans="6:7" x14ac:dyDescent="0.25">
      <c r="F442" s="2"/>
      <c r="G442" s="3"/>
    </row>
    <row r="443" spans="6:7" x14ac:dyDescent="0.25">
      <c r="F443" s="2"/>
      <c r="G443" s="3"/>
    </row>
    <row r="444" spans="6:7" x14ac:dyDescent="0.25">
      <c r="F444" s="2"/>
      <c r="G444" s="3"/>
    </row>
    <row r="445" spans="6:7" x14ac:dyDescent="0.25">
      <c r="F445" s="2"/>
      <c r="G445" s="3"/>
    </row>
    <row r="446" spans="6:7" x14ac:dyDescent="0.25">
      <c r="F446" s="2"/>
      <c r="G446" s="3"/>
    </row>
    <row r="447" spans="6:7" x14ac:dyDescent="0.25">
      <c r="F447" s="2"/>
      <c r="G447" s="3"/>
    </row>
    <row r="448" spans="6:7" x14ac:dyDescent="0.25">
      <c r="F448" s="2"/>
      <c r="G448" s="3"/>
    </row>
    <row r="449" spans="6:7" x14ac:dyDescent="0.25">
      <c r="F449" s="2"/>
      <c r="G449" s="3"/>
    </row>
    <row r="450" spans="6:7" x14ac:dyDescent="0.25">
      <c r="F450" s="2"/>
      <c r="G450" s="3"/>
    </row>
    <row r="451" spans="6:7" x14ac:dyDescent="0.25">
      <c r="F451" s="2"/>
      <c r="G451" s="3"/>
    </row>
    <row r="452" spans="6:7" x14ac:dyDescent="0.25">
      <c r="F452" s="2"/>
      <c r="G452" s="3"/>
    </row>
    <row r="453" spans="6:7" x14ac:dyDescent="0.25">
      <c r="F453" s="2"/>
      <c r="G453" s="3"/>
    </row>
    <row r="454" spans="6:7" x14ac:dyDescent="0.25">
      <c r="F454" s="2"/>
      <c r="G454" s="3"/>
    </row>
    <row r="455" spans="6:7" x14ac:dyDescent="0.25">
      <c r="F455" s="2"/>
      <c r="G455" s="3"/>
    </row>
    <row r="456" spans="6:7" x14ac:dyDescent="0.25">
      <c r="F456" s="2"/>
      <c r="G456" s="3"/>
    </row>
    <row r="457" spans="6:7" x14ac:dyDescent="0.25">
      <c r="F457" s="2"/>
      <c r="G457" s="3"/>
    </row>
    <row r="458" spans="6:7" x14ac:dyDescent="0.25">
      <c r="F458" s="2"/>
      <c r="G458" s="3"/>
    </row>
    <row r="459" spans="6:7" x14ac:dyDescent="0.25">
      <c r="F459" s="2"/>
      <c r="G459" s="3"/>
    </row>
    <row r="460" spans="6:7" x14ac:dyDescent="0.25">
      <c r="F460" s="2"/>
      <c r="G460" s="3"/>
    </row>
    <row r="461" spans="6:7" x14ac:dyDescent="0.25">
      <c r="F461" s="2"/>
      <c r="G461" s="3"/>
    </row>
    <row r="462" spans="6:7" x14ac:dyDescent="0.25">
      <c r="F462" s="2"/>
      <c r="G462" s="3"/>
    </row>
    <row r="463" spans="6:7" x14ac:dyDescent="0.25">
      <c r="F463" s="2"/>
      <c r="G463" s="3"/>
    </row>
    <row r="464" spans="6:7" x14ac:dyDescent="0.25">
      <c r="F464" s="2"/>
      <c r="G464" s="3"/>
    </row>
    <row r="465" spans="6:7" x14ac:dyDescent="0.25">
      <c r="F465" s="2"/>
      <c r="G465" s="3"/>
    </row>
    <row r="466" spans="6:7" x14ac:dyDescent="0.25">
      <c r="F466" s="2"/>
      <c r="G466" s="3"/>
    </row>
    <row r="467" spans="6:7" x14ac:dyDescent="0.25">
      <c r="F467" s="2"/>
      <c r="G467" s="3"/>
    </row>
    <row r="468" spans="6:7" x14ac:dyDescent="0.25">
      <c r="F468" s="2"/>
      <c r="G468" s="3"/>
    </row>
    <row r="469" spans="6:7" x14ac:dyDescent="0.25">
      <c r="F469" s="2"/>
      <c r="G469" s="3"/>
    </row>
    <row r="470" spans="6:7" x14ac:dyDescent="0.25">
      <c r="F470" s="2"/>
      <c r="G470" s="3"/>
    </row>
    <row r="471" spans="6:7" x14ac:dyDescent="0.25">
      <c r="F471" s="2"/>
      <c r="G471" s="3"/>
    </row>
    <row r="472" spans="6:7" x14ac:dyDescent="0.25">
      <c r="F472" s="2"/>
      <c r="G472" s="3"/>
    </row>
    <row r="473" spans="6:7" x14ac:dyDescent="0.25">
      <c r="F473" s="2"/>
      <c r="G473" s="3"/>
    </row>
    <row r="474" spans="6:7" x14ac:dyDescent="0.25">
      <c r="F474" s="2"/>
      <c r="G474" s="3"/>
    </row>
    <row r="475" spans="6:7" x14ac:dyDescent="0.25">
      <c r="F475" s="2"/>
      <c r="G475" s="3"/>
    </row>
    <row r="476" spans="6:7" x14ac:dyDescent="0.25">
      <c r="F476" s="2"/>
      <c r="G476" s="3"/>
    </row>
    <row r="477" spans="6:7" x14ac:dyDescent="0.25">
      <c r="F477" s="2"/>
      <c r="G477" s="3"/>
    </row>
    <row r="478" spans="6:7" x14ac:dyDescent="0.25">
      <c r="F478" s="2"/>
      <c r="G478" s="3"/>
    </row>
    <row r="479" spans="6:7" x14ac:dyDescent="0.25">
      <c r="F479" s="2"/>
      <c r="G479" s="3"/>
    </row>
    <row r="480" spans="6:7" x14ac:dyDescent="0.25">
      <c r="F480" s="2"/>
      <c r="G480" s="3"/>
    </row>
    <row r="481" spans="6:7" x14ac:dyDescent="0.25">
      <c r="F481" s="2"/>
      <c r="G481" s="3"/>
    </row>
    <row r="482" spans="6:7" x14ac:dyDescent="0.25">
      <c r="F482" s="2"/>
      <c r="G482" s="3"/>
    </row>
    <row r="483" spans="6:7" x14ac:dyDescent="0.25">
      <c r="F483" s="2"/>
      <c r="G483" s="3"/>
    </row>
    <row r="484" spans="6:7" x14ac:dyDescent="0.25">
      <c r="F484" s="2"/>
      <c r="G484" s="3"/>
    </row>
    <row r="485" spans="6:7" x14ac:dyDescent="0.25">
      <c r="F485" s="2"/>
      <c r="G485" s="3"/>
    </row>
    <row r="486" spans="6:7" x14ac:dyDescent="0.25">
      <c r="F486" s="2"/>
      <c r="G486" s="3"/>
    </row>
    <row r="487" spans="6:7" x14ac:dyDescent="0.25">
      <c r="F487" s="2"/>
      <c r="G487" s="3"/>
    </row>
    <row r="488" spans="6:7" x14ac:dyDescent="0.25">
      <c r="F488" s="2"/>
      <c r="G488" s="3"/>
    </row>
    <row r="489" spans="6:7" x14ac:dyDescent="0.25">
      <c r="F489" s="2"/>
      <c r="G489" s="3"/>
    </row>
    <row r="490" spans="6:7" x14ac:dyDescent="0.25">
      <c r="F490" s="2"/>
      <c r="G490" s="3"/>
    </row>
    <row r="491" spans="6:7" x14ac:dyDescent="0.25">
      <c r="F491" s="2"/>
      <c r="G491" s="3"/>
    </row>
    <row r="492" spans="6:7" x14ac:dyDescent="0.25">
      <c r="F492" s="2"/>
      <c r="G492" s="3"/>
    </row>
    <row r="493" spans="6:7" x14ac:dyDescent="0.25">
      <c r="F493" s="2"/>
      <c r="G493" s="3"/>
    </row>
    <row r="494" spans="6:7" x14ac:dyDescent="0.25">
      <c r="F494" s="2"/>
      <c r="G494" s="3"/>
    </row>
    <row r="495" spans="6:7" x14ac:dyDescent="0.25">
      <c r="F495" s="2"/>
      <c r="G495" s="3"/>
    </row>
    <row r="496" spans="6:7" x14ac:dyDescent="0.25">
      <c r="F496" s="2"/>
      <c r="G496" s="3"/>
    </row>
    <row r="497" spans="6:7" x14ac:dyDescent="0.25">
      <c r="F497" s="2"/>
      <c r="G497" s="3"/>
    </row>
    <row r="498" spans="6:7" x14ac:dyDescent="0.25">
      <c r="F498" s="2"/>
      <c r="G498" s="3"/>
    </row>
    <row r="499" spans="6:7" x14ac:dyDescent="0.25">
      <c r="F499" s="2"/>
      <c r="G499" s="3"/>
    </row>
    <row r="500" spans="6:7" x14ac:dyDescent="0.25">
      <c r="F500" s="2"/>
      <c r="G500" s="3"/>
    </row>
    <row r="501" spans="6:7" x14ac:dyDescent="0.25">
      <c r="F501" s="2"/>
      <c r="G501" s="3"/>
    </row>
    <row r="502" spans="6:7" x14ac:dyDescent="0.25">
      <c r="F502" s="2"/>
      <c r="G502" s="3"/>
    </row>
    <row r="503" spans="6:7" x14ac:dyDescent="0.25">
      <c r="F503" s="2"/>
      <c r="G503" s="3"/>
    </row>
    <row r="504" spans="6:7" x14ac:dyDescent="0.25">
      <c r="F504" s="2"/>
      <c r="G504" s="3"/>
    </row>
    <row r="505" spans="6:7" x14ac:dyDescent="0.25">
      <c r="F505" s="2"/>
      <c r="G505" s="3"/>
    </row>
    <row r="506" spans="6:7" x14ac:dyDescent="0.25">
      <c r="F506" s="2"/>
      <c r="G506" s="3"/>
    </row>
    <row r="507" spans="6:7" x14ac:dyDescent="0.25">
      <c r="F507" s="2"/>
      <c r="G507" s="3"/>
    </row>
    <row r="508" spans="6:7" x14ac:dyDescent="0.25">
      <c r="F508" s="2"/>
      <c r="G508" s="3"/>
    </row>
    <row r="509" spans="6:7" x14ac:dyDescent="0.25">
      <c r="F509" s="2"/>
      <c r="G509" s="3"/>
    </row>
    <row r="510" spans="6:7" x14ac:dyDescent="0.25">
      <c r="F510" s="2"/>
      <c r="G510" s="3"/>
    </row>
    <row r="511" spans="6:7" x14ac:dyDescent="0.25">
      <c r="F511" s="2"/>
      <c r="G511" s="3"/>
    </row>
    <row r="512" spans="6:7" x14ac:dyDescent="0.25">
      <c r="F512" s="2"/>
      <c r="G512" s="3"/>
    </row>
    <row r="513" spans="6:7" x14ac:dyDescent="0.25">
      <c r="F513" s="2"/>
      <c r="G513" s="3"/>
    </row>
    <row r="514" spans="6:7" x14ac:dyDescent="0.25">
      <c r="F514" s="2"/>
      <c r="G514" s="3"/>
    </row>
    <row r="515" spans="6:7" x14ac:dyDescent="0.25">
      <c r="F515" s="2"/>
      <c r="G515" s="3"/>
    </row>
    <row r="516" spans="6:7" x14ac:dyDescent="0.25">
      <c r="F516" s="2"/>
      <c r="G516" s="3"/>
    </row>
    <row r="517" spans="6:7" x14ac:dyDescent="0.25">
      <c r="F517" s="2"/>
      <c r="G517" s="3"/>
    </row>
    <row r="518" spans="6:7" x14ac:dyDescent="0.25">
      <c r="F518" s="2"/>
      <c r="G518" s="3"/>
    </row>
    <row r="519" spans="6:7" x14ac:dyDescent="0.25">
      <c r="F519" s="2"/>
      <c r="G519" s="3"/>
    </row>
    <row r="520" spans="6:7" x14ac:dyDescent="0.25">
      <c r="F520" s="2"/>
      <c r="G520" s="3"/>
    </row>
    <row r="521" spans="6:7" x14ac:dyDescent="0.25">
      <c r="F521" s="2"/>
      <c r="G521" s="3"/>
    </row>
    <row r="522" spans="6:7" x14ac:dyDescent="0.25">
      <c r="F522" s="2"/>
      <c r="G522" s="3"/>
    </row>
    <row r="523" spans="6:7" x14ac:dyDescent="0.25">
      <c r="F523" s="2"/>
      <c r="G523" s="3"/>
    </row>
    <row r="524" spans="6:7" x14ac:dyDescent="0.25">
      <c r="F524" s="2"/>
      <c r="G524" s="3"/>
    </row>
    <row r="525" spans="6:7" x14ac:dyDescent="0.25">
      <c r="F525" s="2"/>
      <c r="G525" s="3"/>
    </row>
    <row r="526" spans="6:7" x14ac:dyDescent="0.25">
      <c r="F526" s="2"/>
      <c r="G526" s="3"/>
    </row>
    <row r="527" spans="6:7" x14ac:dyDescent="0.25">
      <c r="F527" s="2"/>
      <c r="G527" s="3"/>
    </row>
    <row r="528" spans="6:7" x14ac:dyDescent="0.25">
      <c r="F528" s="2"/>
      <c r="G528" s="3"/>
    </row>
    <row r="529" spans="6:7" x14ac:dyDescent="0.25">
      <c r="F529" s="2"/>
      <c r="G529" s="3"/>
    </row>
    <row r="530" spans="6:7" x14ac:dyDescent="0.25">
      <c r="F530" s="2"/>
      <c r="G530" s="3"/>
    </row>
    <row r="531" spans="6:7" x14ac:dyDescent="0.25">
      <c r="F531" s="2"/>
      <c r="G531" s="3"/>
    </row>
    <row r="532" spans="6:7" x14ac:dyDescent="0.25">
      <c r="F532" s="2"/>
      <c r="G532" s="3"/>
    </row>
    <row r="533" spans="6:7" x14ac:dyDescent="0.25">
      <c r="F533" s="2"/>
      <c r="G533" s="3"/>
    </row>
    <row r="534" spans="6:7" x14ac:dyDescent="0.25">
      <c r="F534" s="2"/>
      <c r="G534" s="3"/>
    </row>
    <row r="535" spans="6:7" x14ac:dyDescent="0.25">
      <c r="F535" s="2"/>
      <c r="G535" s="3"/>
    </row>
    <row r="536" spans="6:7" x14ac:dyDescent="0.25">
      <c r="F536" s="2"/>
      <c r="G536" s="3"/>
    </row>
    <row r="537" spans="6:7" x14ac:dyDescent="0.25">
      <c r="F537" s="2"/>
      <c r="G537" s="3"/>
    </row>
    <row r="538" spans="6:7" x14ac:dyDescent="0.25">
      <c r="F538" s="2"/>
      <c r="G538" s="3"/>
    </row>
    <row r="539" spans="6:7" x14ac:dyDescent="0.25">
      <c r="F539" s="2"/>
      <c r="G539" s="3"/>
    </row>
    <row r="540" spans="6:7" x14ac:dyDescent="0.25">
      <c r="F540" s="2"/>
      <c r="G540" s="3"/>
    </row>
    <row r="541" spans="6:7" x14ac:dyDescent="0.25">
      <c r="F541" s="2"/>
      <c r="G541" s="3"/>
    </row>
    <row r="542" spans="6:7" x14ac:dyDescent="0.25">
      <c r="F542" s="2"/>
      <c r="G542" s="3"/>
    </row>
    <row r="543" spans="6:7" x14ac:dyDescent="0.25">
      <c r="F543" s="2"/>
      <c r="G543" s="3"/>
    </row>
    <row r="544" spans="6:7" x14ac:dyDescent="0.25">
      <c r="F544" s="2"/>
      <c r="G544" s="3"/>
    </row>
    <row r="545" spans="6:7" x14ac:dyDescent="0.25">
      <c r="F545" s="2"/>
      <c r="G545" s="3"/>
    </row>
    <row r="546" spans="6:7" x14ac:dyDescent="0.25">
      <c r="F546" s="2"/>
      <c r="G546" s="3"/>
    </row>
    <row r="547" spans="6:7" x14ac:dyDescent="0.25">
      <c r="F547" s="2"/>
      <c r="G547" s="3"/>
    </row>
    <row r="548" spans="6:7" x14ac:dyDescent="0.25">
      <c r="F548" s="2"/>
      <c r="G548" s="3"/>
    </row>
    <row r="549" spans="6:7" x14ac:dyDescent="0.25">
      <c r="F549" s="2"/>
      <c r="G549" s="3"/>
    </row>
    <row r="550" spans="6:7" x14ac:dyDescent="0.25">
      <c r="F550" s="2"/>
      <c r="G550" s="3"/>
    </row>
    <row r="551" spans="6:7" x14ac:dyDescent="0.25">
      <c r="F551" s="2"/>
      <c r="G551" s="3"/>
    </row>
    <row r="552" spans="6:7" x14ac:dyDescent="0.25">
      <c r="F552" s="2"/>
      <c r="G552" s="3"/>
    </row>
    <row r="553" spans="6:7" x14ac:dyDescent="0.25">
      <c r="F553" s="2"/>
      <c r="G553" s="3"/>
    </row>
    <row r="554" spans="6:7" x14ac:dyDescent="0.25">
      <c r="F554" s="2"/>
      <c r="G554" s="3"/>
    </row>
    <row r="555" spans="6:7" x14ac:dyDescent="0.25">
      <c r="F555" s="2"/>
      <c r="G555" s="3"/>
    </row>
    <row r="556" spans="6:7" x14ac:dyDescent="0.25">
      <c r="F556" s="2"/>
      <c r="G556" s="3"/>
    </row>
    <row r="557" spans="6:7" x14ac:dyDescent="0.25">
      <c r="F557" s="2"/>
      <c r="G557" s="3"/>
    </row>
    <row r="558" spans="6:7" x14ac:dyDescent="0.25">
      <c r="F558" s="2"/>
      <c r="G558" s="3"/>
    </row>
    <row r="559" spans="6:7" x14ac:dyDescent="0.25">
      <c r="F559" s="2"/>
      <c r="G559" s="3"/>
    </row>
    <row r="560" spans="6:7" x14ac:dyDescent="0.25">
      <c r="F560" s="2"/>
      <c r="G560" s="3"/>
    </row>
    <row r="561" spans="6:7" x14ac:dyDescent="0.25">
      <c r="F561" s="2"/>
      <c r="G561" s="3"/>
    </row>
    <row r="562" spans="6:7" x14ac:dyDescent="0.25">
      <c r="F562" s="2"/>
      <c r="G562" s="3"/>
    </row>
    <row r="563" spans="6:7" x14ac:dyDescent="0.25">
      <c r="F563" s="2"/>
      <c r="G563" s="3"/>
    </row>
    <row r="564" spans="6:7" x14ac:dyDescent="0.25">
      <c r="F564" s="2"/>
      <c r="G564" s="3"/>
    </row>
    <row r="565" spans="6:7" x14ac:dyDescent="0.25">
      <c r="F565" s="2"/>
      <c r="G565" s="3"/>
    </row>
    <row r="566" spans="6:7" x14ac:dyDescent="0.25">
      <c r="F566" s="2"/>
      <c r="G566" s="3"/>
    </row>
    <row r="567" spans="6:7" x14ac:dyDescent="0.25">
      <c r="F567" s="2"/>
      <c r="G567" s="3"/>
    </row>
    <row r="568" spans="6:7" x14ac:dyDescent="0.25">
      <c r="F568" s="2"/>
      <c r="G568" s="3"/>
    </row>
    <row r="569" spans="6:7" x14ac:dyDescent="0.25">
      <c r="F569" s="2"/>
      <c r="G569" s="3"/>
    </row>
    <row r="570" spans="6:7" x14ac:dyDescent="0.25">
      <c r="F570" s="2"/>
      <c r="G570" s="3"/>
    </row>
    <row r="571" spans="6:7" x14ac:dyDescent="0.25">
      <c r="F571" s="2"/>
      <c r="G571" s="3"/>
    </row>
    <row r="572" spans="6:7" x14ac:dyDescent="0.25">
      <c r="F572" s="2"/>
      <c r="G572" s="3"/>
    </row>
    <row r="573" spans="6:7" x14ac:dyDescent="0.25">
      <c r="F573" s="2"/>
      <c r="G573" s="3"/>
    </row>
    <row r="574" spans="6:7" x14ac:dyDescent="0.25">
      <c r="F574" s="2"/>
      <c r="G574" s="3"/>
    </row>
    <row r="575" spans="6:7" x14ac:dyDescent="0.25">
      <c r="F575" s="2"/>
      <c r="G575" s="3"/>
    </row>
    <row r="576" spans="6:7" x14ac:dyDescent="0.25">
      <c r="F576" s="2"/>
      <c r="G576" s="3"/>
    </row>
    <row r="577" spans="6:7" x14ac:dyDescent="0.25">
      <c r="F577" s="2"/>
      <c r="G577" s="3"/>
    </row>
    <row r="578" spans="6:7" x14ac:dyDescent="0.25">
      <c r="F578" s="2"/>
      <c r="G578" s="3"/>
    </row>
    <row r="579" spans="6:7" x14ac:dyDescent="0.25">
      <c r="F579" s="2"/>
      <c r="G579" s="3"/>
    </row>
    <row r="580" spans="6:7" x14ac:dyDescent="0.25">
      <c r="F580" s="2"/>
      <c r="G580" s="3"/>
    </row>
    <row r="581" spans="6:7" x14ac:dyDescent="0.25">
      <c r="F581" s="2"/>
      <c r="G581" s="3"/>
    </row>
    <row r="582" spans="6:7" x14ac:dyDescent="0.25">
      <c r="F582" s="2"/>
      <c r="G582" s="3"/>
    </row>
    <row r="583" spans="6:7" x14ac:dyDescent="0.25">
      <c r="F583" s="2"/>
      <c r="G583" s="3"/>
    </row>
    <row r="584" spans="6:7" x14ac:dyDescent="0.25">
      <c r="F584" s="2"/>
      <c r="G584" s="3"/>
    </row>
    <row r="585" spans="6:7" x14ac:dyDescent="0.25">
      <c r="F585" s="2"/>
      <c r="G585" s="3"/>
    </row>
    <row r="586" spans="6:7" x14ac:dyDescent="0.25">
      <c r="F586" s="2"/>
      <c r="G586" s="3"/>
    </row>
    <row r="587" spans="6:7" x14ac:dyDescent="0.25">
      <c r="F587" s="2"/>
      <c r="G587" s="3"/>
    </row>
    <row r="588" spans="6:7" x14ac:dyDescent="0.25">
      <c r="F588" s="2"/>
      <c r="G588" s="3"/>
    </row>
    <row r="589" spans="6:7" x14ac:dyDescent="0.25">
      <c r="F589" s="2"/>
      <c r="G589" s="3"/>
    </row>
    <row r="590" spans="6:7" x14ac:dyDescent="0.25">
      <c r="F590" s="2"/>
      <c r="G590" s="3"/>
    </row>
    <row r="591" spans="6:7" x14ac:dyDescent="0.25">
      <c r="F591" s="2"/>
      <c r="G591" s="3"/>
    </row>
    <row r="592" spans="6:7" x14ac:dyDescent="0.25">
      <c r="F592" s="2"/>
      <c r="G592" s="3"/>
    </row>
    <row r="593" spans="6:7" x14ac:dyDescent="0.25">
      <c r="F593" s="2"/>
      <c r="G593" s="3"/>
    </row>
    <row r="594" spans="6:7" x14ac:dyDescent="0.25">
      <c r="F594" s="2"/>
      <c r="G594" s="3"/>
    </row>
    <row r="595" spans="6:7" x14ac:dyDescent="0.25">
      <c r="F595" s="2"/>
      <c r="G595" s="3"/>
    </row>
    <row r="596" spans="6:7" x14ac:dyDescent="0.25">
      <c r="F596" s="2"/>
      <c r="G596" s="3"/>
    </row>
    <row r="597" spans="6:7" x14ac:dyDescent="0.25">
      <c r="F597" s="2"/>
      <c r="G597" s="3"/>
    </row>
    <row r="598" spans="6:7" x14ac:dyDescent="0.25">
      <c r="F598" s="2"/>
      <c r="G598" s="3"/>
    </row>
    <row r="599" spans="6:7" x14ac:dyDescent="0.25">
      <c r="F599" s="2"/>
      <c r="G599" s="3"/>
    </row>
    <row r="600" spans="6:7" x14ac:dyDescent="0.25">
      <c r="F600" s="2"/>
      <c r="G600" s="3"/>
    </row>
    <row r="601" spans="6:7" x14ac:dyDescent="0.25">
      <c r="F601" s="2"/>
      <c r="G601" s="3"/>
    </row>
    <row r="602" spans="6:7" x14ac:dyDescent="0.25">
      <c r="F602" s="2"/>
      <c r="G602" s="3"/>
    </row>
    <row r="603" spans="6:7" x14ac:dyDescent="0.25">
      <c r="F603" s="2"/>
      <c r="G603" s="3"/>
    </row>
    <row r="604" spans="6:7" x14ac:dyDescent="0.25">
      <c r="F604" s="2"/>
      <c r="G604" s="3"/>
    </row>
    <row r="605" spans="6:7" x14ac:dyDescent="0.25">
      <c r="F605" s="2"/>
      <c r="G605" s="3"/>
    </row>
    <row r="606" spans="6:7" x14ac:dyDescent="0.25">
      <c r="F606" s="2"/>
      <c r="G606" s="3"/>
    </row>
    <row r="607" spans="6:7" x14ac:dyDescent="0.25">
      <c r="F607" s="2"/>
      <c r="G607" s="3"/>
    </row>
    <row r="608" spans="6:7" x14ac:dyDescent="0.25">
      <c r="F608" s="2"/>
      <c r="G608" s="3"/>
    </row>
    <row r="609" spans="6:7" x14ac:dyDescent="0.25">
      <c r="F609" s="2"/>
      <c r="G609" s="3"/>
    </row>
    <row r="610" spans="6:7" x14ac:dyDescent="0.25">
      <c r="F610" s="2"/>
      <c r="G610" s="3"/>
    </row>
    <row r="611" spans="6:7" x14ac:dyDescent="0.25">
      <c r="F611" s="2"/>
      <c r="G611" s="3"/>
    </row>
    <row r="612" spans="6:7" x14ac:dyDescent="0.25">
      <c r="F612" s="2"/>
      <c r="G612" s="3"/>
    </row>
    <row r="613" spans="6:7" x14ac:dyDescent="0.25">
      <c r="F613" s="2"/>
      <c r="G613" s="3"/>
    </row>
    <row r="614" spans="6:7" x14ac:dyDescent="0.25">
      <c r="F614" s="2"/>
      <c r="G614" s="3"/>
    </row>
    <row r="615" spans="6:7" x14ac:dyDescent="0.25">
      <c r="F615" s="2"/>
      <c r="G615" s="3"/>
    </row>
    <row r="616" spans="6:7" x14ac:dyDescent="0.25">
      <c r="F616" s="2"/>
      <c r="G616" s="3"/>
    </row>
    <row r="617" spans="6:7" x14ac:dyDescent="0.25">
      <c r="F617" s="2"/>
      <c r="G617" s="3"/>
    </row>
    <row r="618" spans="6:7" x14ac:dyDescent="0.25">
      <c r="F618" s="2"/>
      <c r="G618" s="3"/>
    </row>
    <row r="619" spans="6:7" x14ac:dyDescent="0.25">
      <c r="F619" s="2"/>
      <c r="G619" s="3"/>
    </row>
    <row r="620" spans="6:7" x14ac:dyDescent="0.25">
      <c r="F620" s="2"/>
      <c r="G620" s="3"/>
    </row>
    <row r="621" spans="6:7" x14ac:dyDescent="0.25">
      <c r="F621" s="2"/>
      <c r="G621" s="3"/>
    </row>
    <row r="622" spans="6:7" x14ac:dyDescent="0.25">
      <c r="F622" s="2"/>
      <c r="G622" s="3"/>
    </row>
    <row r="623" spans="6:7" x14ac:dyDescent="0.25">
      <c r="F623" s="2"/>
      <c r="G623" s="3"/>
    </row>
    <row r="624" spans="6:7" x14ac:dyDescent="0.25">
      <c r="F624" s="2"/>
      <c r="G624" s="3"/>
    </row>
    <row r="625" spans="6:7" x14ac:dyDescent="0.25">
      <c r="F625" s="2"/>
      <c r="G625" s="3"/>
    </row>
    <row r="626" spans="6:7" x14ac:dyDescent="0.25">
      <c r="F626" s="2"/>
      <c r="G626" s="3"/>
    </row>
    <row r="627" spans="6:7" x14ac:dyDescent="0.25">
      <c r="F627" s="2"/>
      <c r="G627" s="3"/>
    </row>
    <row r="628" spans="6:7" x14ac:dyDescent="0.25">
      <c r="F628" s="2"/>
      <c r="G628" s="3"/>
    </row>
    <row r="629" spans="6:7" x14ac:dyDescent="0.25">
      <c r="F629" s="2"/>
      <c r="G629" s="3"/>
    </row>
    <row r="630" spans="6:7" x14ac:dyDescent="0.25">
      <c r="F630" s="2"/>
      <c r="G630" s="3"/>
    </row>
    <row r="631" spans="6:7" x14ac:dyDescent="0.25">
      <c r="F631" s="2"/>
      <c r="G631" s="3"/>
    </row>
    <row r="632" spans="6:7" x14ac:dyDescent="0.25">
      <c r="F632" s="2"/>
      <c r="G632" s="3"/>
    </row>
    <row r="633" spans="6:7" x14ac:dyDescent="0.25">
      <c r="F633" s="2"/>
      <c r="G633" s="3"/>
    </row>
    <row r="634" spans="6:7" x14ac:dyDescent="0.25">
      <c r="F634" s="2"/>
      <c r="G634" s="3"/>
    </row>
    <row r="635" spans="6:7" x14ac:dyDescent="0.25">
      <c r="F635" s="2"/>
      <c r="G635" s="3"/>
    </row>
    <row r="636" spans="6:7" x14ac:dyDescent="0.25">
      <c r="F636" s="2"/>
      <c r="G636" s="3"/>
    </row>
    <row r="637" spans="6:7" x14ac:dyDescent="0.25">
      <c r="F637" s="2"/>
      <c r="G637" s="3"/>
    </row>
    <row r="638" spans="6:7" x14ac:dyDescent="0.25">
      <c r="F638" s="2"/>
      <c r="G638" s="3"/>
    </row>
    <row r="639" spans="6:7" x14ac:dyDescent="0.25">
      <c r="F639" s="2"/>
      <c r="G639" s="3"/>
    </row>
    <row r="640" spans="6:7" x14ac:dyDescent="0.25">
      <c r="F640" s="2"/>
      <c r="G640" s="3"/>
    </row>
    <row r="641" spans="6:7" x14ac:dyDescent="0.25">
      <c r="F641" s="2"/>
      <c r="G641" s="3"/>
    </row>
    <row r="642" spans="6:7" x14ac:dyDescent="0.25">
      <c r="F642" s="2"/>
      <c r="G642" s="3"/>
    </row>
    <row r="643" spans="6:7" x14ac:dyDescent="0.25">
      <c r="F643" s="2"/>
      <c r="G643" s="3"/>
    </row>
    <row r="644" spans="6:7" x14ac:dyDescent="0.25">
      <c r="F644" s="2"/>
      <c r="G644" s="3"/>
    </row>
    <row r="645" spans="6:7" x14ac:dyDescent="0.25">
      <c r="F645" s="2"/>
      <c r="G645" s="3"/>
    </row>
    <row r="646" spans="6:7" x14ac:dyDescent="0.25">
      <c r="F646" s="2"/>
      <c r="G646" s="3"/>
    </row>
    <row r="647" spans="6:7" x14ac:dyDescent="0.25">
      <c r="F647" s="2"/>
      <c r="G647" s="3"/>
    </row>
    <row r="648" spans="6:7" x14ac:dyDescent="0.25">
      <c r="F648" s="2"/>
      <c r="G648" s="3"/>
    </row>
    <row r="649" spans="6:7" x14ac:dyDescent="0.25">
      <c r="F649" s="2"/>
      <c r="G649" s="3"/>
    </row>
    <row r="650" spans="6:7" x14ac:dyDescent="0.25">
      <c r="F650" s="2"/>
      <c r="G650" s="3"/>
    </row>
    <row r="651" spans="6:7" x14ac:dyDescent="0.25">
      <c r="F651" s="2"/>
      <c r="G651" s="3"/>
    </row>
    <row r="652" spans="6:7" x14ac:dyDescent="0.25">
      <c r="F652" s="2"/>
      <c r="G652" s="3"/>
    </row>
    <row r="653" spans="6:7" x14ac:dyDescent="0.25">
      <c r="F653" s="2"/>
      <c r="G653" s="3"/>
    </row>
    <row r="654" spans="6:7" x14ac:dyDescent="0.25">
      <c r="F654" s="2"/>
      <c r="G654" s="3"/>
    </row>
    <row r="655" spans="6:7" x14ac:dyDescent="0.25">
      <c r="F655" s="2"/>
      <c r="G655" s="3"/>
    </row>
    <row r="656" spans="6:7" x14ac:dyDescent="0.25">
      <c r="F656" s="2"/>
      <c r="G656" s="3"/>
    </row>
    <row r="657" spans="6:7" x14ac:dyDescent="0.25">
      <c r="F657" s="2"/>
      <c r="G657" s="3"/>
    </row>
  </sheetData>
  <sheetProtection algorithmName="SHA-512" hashValue="Abp8waGfpMGZMfbEvCxd66yLJhX7BVEc+Ni7tV844lGORTApgefT0ROwIbMIH8jse9ztAO5putVKdlTFtyinEQ==" saltValue="Vyc0vT1AQICJIDlsX93zXw==" spinCount="100000" sheet="1" formatCells="0" formatColumns="0" formatRows="0" insertColumns="0" insertRows="0" insertHyperlinks="0" deleteColumns="0" deleteRows="0" sort="0" autoFilter="0" pivotTables="0"/>
  <customSheetViews>
    <customSheetView guid="{913238E5-119C-4A64-8694-C097E006CA1B}" scale="145" showGridLines="0">
      <selection activeCell="E5" sqref="E5"/>
      <pageMargins left="0.7" right="0.7" top="0.75" bottom="0.75" header="0.3" footer="0.3"/>
      <pageSetup orientation="portrait" r:id="rId1"/>
    </customSheetView>
  </customSheetViews>
  <mergeCells count="12">
    <mergeCell ref="C5:D5"/>
    <mergeCell ref="C7:D7"/>
    <mergeCell ref="J11:L11"/>
    <mergeCell ref="J12:L12"/>
    <mergeCell ref="J13:L13"/>
    <mergeCell ref="J19:L19"/>
    <mergeCell ref="J20:L20"/>
    <mergeCell ref="J18:L18"/>
    <mergeCell ref="J14:L14"/>
    <mergeCell ref="J15:L15"/>
    <mergeCell ref="J16:L16"/>
    <mergeCell ref="J17:L17"/>
  </mergeCells>
  <pageMargins left="0.7" right="0.7" top="0.75" bottom="0.75" header="0.3" footer="0.3"/>
  <pageSetup orientation="portrait"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966FC-B113-435C-9835-612BCB3E4CE1}">
  <dimension ref="A1:W29"/>
  <sheetViews>
    <sheetView showGridLines="0" zoomScale="85" zoomScaleNormal="85" workbookViewId="0">
      <selection activeCell="E23" sqref="E23"/>
    </sheetView>
  </sheetViews>
  <sheetFormatPr defaultRowHeight="15" x14ac:dyDescent="0.25"/>
  <cols>
    <col min="4" max="4" width="13.85546875" customWidth="1"/>
    <col min="5" max="5" width="12.85546875" customWidth="1"/>
    <col min="6" max="6" width="12.42578125" customWidth="1"/>
    <col min="7" max="7" width="4.85546875" customWidth="1"/>
    <col min="10" max="10" width="12.5703125" customWidth="1"/>
    <col min="11" max="11" width="11" customWidth="1"/>
    <col min="12" max="12" width="12.85546875" customWidth="1"/>
    <col min="16" max="16" width="16.7109375" customWidth="1"/>
    <col min="23" max="23" width="37" customWidth="1"/>
  </cols>
  <sheetData>
    <row r="1" spans="1:16" s="18" customFormat="1" ht="60" customHeight="1" x14ac:dyDescent="0.25">
      <c r="A1" s="6"/>
      <c r="C1" s="20" t="s">
        <v>142</v>
      </c>
    </row>
    <row r="4" spans="1:16" x14ac:dyDescent="0.25">
      <c r="C4" s="151" t="s">
        <v>128</v>
      </c>
      <c r="D4" s="151"/>
      <c r="E4" s="61" t="s">
        <v>39</v>
      </c>
    </row>
    <row r="5" spans="1:16" x14ac:dyDescent="0.25">
      <c r="N5" s="67" t="s">
        <v>126</v>
      </c>
      <c r="P5" s="67" t="s">
        <v>127</v>
      </c>
    </row>
    <row r="6" spans="1:16" x14ac:dyDescent="0.25">
      <c r="C6" s="152" t="s">
        <v>129</v>
      </c>
      <c r="D6" s="152"/>
      <c r="E6" s="152"/>
      <c r="F6" s="152"/>
      <c r="H6" s="66" t="s">
        <v>135</v>
      </c>
      <c r="I6" s="66"/>
      <c r="J6" s="66"/>
      <c r="K6" s="66"/>
      <c r="L6" s="66"/>
      <c r="N6" t="s">
        <v>38</v>
      </c>
      <c r="P6" t="s">
        <v>2</v>
      </c>
    </row>
    <row r="7" spans="1:16" x14ac:dyDescent="0.25">
      <c r="N7" t="s">
        <v>36</v>
      </c>
      <c r="P7" t="s">
        <v>8</v>
      </c>
    </row>
    <row r="8" spans="1:16" x14ac:dyDescent="0.25">
      <c r="C8" s="149" t="s">
        <v>130</v>
      </c>
      <c r="D8" s="149"/>
      <c r="E8" s="72"/>
      <c r="F8" s="73">
        <f>COUNTIFS(MainTable[Geography],E4)</f>
        <v>40</v>
      </c>
      <c r="H8" s="74"/>
      <c r="I8" s="74"/>
      <c r="J8" s="75" t="s">
        <v>1</v>
      </c>
      <c r="K8" s="75" t="s">
        <v>47</v>
      </c>
      <c r="L8" s="75" t="s">
        <v>136</v>
      </c>
      <c r="N8" t="s">
        <v>34</v>
      </c>
      <c r="P8" t="s">
        <v>41</v>
      </c>
    </row>
    <row r="9" spans="1:16" x14ac:dyDescent="0.25">
      <c r="H9" s="148" t="s">
        <v>2</v>
      </c>
      <c r="I9" s="148"/>
      <c r="J9" s="37">
        <f>SUMIFS(MainTable[Amount],MainTable[Sales Person],$P6,MainTable[Geography],E$4)</f>
        <v>45752</v>
      </c>
      <c r="K9">
        <f>SUMIFS(MainTable[Units],MainTable[Sales Person],$P6,MainTable[Geography],E$4)</f>
        <v>1518</v>
      </c>
      <c r="L9" s="56">
        <f>IF(J9&gt;12000,1,-1)</f>
        <v>1</v>
      </c>
      <c r="N9" t="s">
        <v>37</v>
      </c>
      <c r="P9" t="s">
        <v>7</v>
      </c>
    </row>
    <row r="10" spans="1:16" x14ac:dyDescent="0.25">
      <c r="E10" s="68" t="s">
        <v>94</v>
      </c>
      <c r="F10" s="65" t="s">
        <v>134</v>
      </c>
      <c r="H10" s="149" t="s">
        <v>8</v>
      </c>
      <c r="I10" s="149"/>
      <c r="J10" s="37">
        <f>SUMIFS(MainTable[Amount],MainTable[Sales Person],$P7,MainTable[Geography],E$4)</f>
        <v>27132</v>
      </c>
      <c r="K10">
        <f>SUMIFS(MainTable[Units],MainTable[Sales Person],$P7,MainTable[Geography],E$4)</f>
        <v>447</v>
      </c>
      <c r="L10" s="56">
        <f t="shared" ref="L10:L18" si="0">IF(J10&gt;12000,1,-1)</f>
        <v>1</v>
      </c>
      <c r="N10" t="s">
        <v>39</v>
      </c>
      <c r="P10" t="s">
        <v>6</v>
      </c>
    </row>
    <row r="11" spans="1:16" x14ac:dyDescent="0.25">
      <c r="C11" s="146" t="s">
        <v>131</v>
      </c>
      <c r="D11" s="147"/>
      <c r="E11" s="69">
        <f>SUMIFS(MainTable[Amount],MainTable[Geography],E$4)</f>
        <v>173530</v>
      </c>
      <c r="F11" s="69">
        <f>AVERAGEIFS(MainTable[Amount],MainTable[Geography],E$4)</f>
        <v>4338.25</v>
      </c>
      <c r="H11" s="149" t="s">
        <v>41</v>
      </c>
      <c r="I11" s="149"/>
      <c r="J11" s="37">
        <f>SUMIFS(MainTable[Amount],MainTable[Sales Person],$P8,MainTable[Geography],E$4)</f>
        <v>3976</v>
      </c>
      <c r="K11">
        <f>SUMIFS(MainTable[Units],MainTable[Sales Person],$P8,MainTable[Geography],E$4)</f>
        <v>72</v>
      </c>
      <c r="L11" s="56">
        <f t="shared" si="0"/>
        <v>-1</v>
      </c>
      <c r="N11" t="s">
        <v>35</v>
      </c>
      <c r="P11" t="s">
        <v>5</v>
      </c>
    </row>
    <row r="12" spans="1:16" x14ac:dyDescent="0.25">
      <c r="C12" s="146" t="s">
        <v>123</v>
      </c>
      <c r="D12" s="147"/>
      <c r="E12" s="69">
        <f>SUMIFS(MainTableForProfit[Cost],MainTableForProfit[Geography],E$4)</f>
        <v>53938.530000000028</v>
      </c>
      <c r="F12" s="69">
        <f>AVERAGEIFS(MainTableForProfit[Cost],MainTableForProfit[Geography],E$4)</f>
        <v>1348.4632500000007</v>
      </c>
      <c r="H12" s="149" t="s">
        <v>7</v>
      </c>
      <c r="I12" s="149"/>
      <c r="J12" s="37">
        <f>SUMIFS(MainTable[Amount],MainTable[Sales Person],$P9,MainTable[Geography],E$4)</f>
        <v>5404</v>
      </c>
      <c r="K12">
        <f>SUMIFS(MainTable[Units],MainTable[Sales Person],$P9,MainTable[Geography],E$4)</f>
        <v>444</v>
      </c>
      <c r="L12" s="56">
        <f t="shared" si="0"/>
        <v>-1</v>
      </c>
      <c r="P12" t="s">
        <v>3</v>
      </c>
    </row>
    <row r="13" spans="1:16" x14ac:dyDescent="0.25">
      <c r="C13" s="146" t="s">
        <v>132</v>
      </c>
      <c r="D13" s="147"/>
      <c r="E13" s="69">
        <f>SUMIFS(MainTableForProfit[Profit],MainTableForProfit[Geography],E$4)</f>
        <v>119591.47000000002</v>
      </c>
      <c r="F13" s="69">
        <f>AVERAGEIFS(MainTableForProfit[Profit],MainTableForProfit[Geography],E$4)</f>
        <v>2989.7867500000002</v>
      </c>
      <c r="H13" s="149" t="s">
        <v>6</v>
      </c>
      <c r="I13" s="149"/>
      <c r="J13" s="37">
        <f>SUMIFS(MainTable[Amount],MainTable[Sales Person],$P10,MainTable[Geography],E$4)</f>
        <v>15827</v>
      </c>
      <c r="K13">
        <f>SUMIFS(MainTable[Units],MainTable[Sales Person],$P10,MainTable[Geography],E$4)</f>
        <v>885</v>
      </c>
      <c r="L13" s="56">
        <f t="shared" si="0"/>
        <v>1</v>
      </c>
      <c r="P13" t="s">
        <v>9</v>
      </c>
    </row>
    <row r="14" spans="1:16" x14ac:dyDescent="0.25">
      <c r="C14" s="146" t="s">
        <v>133</v>
      </c>
      <c r="D14" s="147"/>
      <c r="E14" s="70">
        <f>SUMIFS(MainTableForProfit[Units],MainTableForProfit[Geography],E$4)</f>
        <v>5745</v>
      </c>
      <c r="F14" s="71">
        <f>AVERAGEIFS(MainTableForProfit[Units],MainTableForProfit[Geography],E$4)</f>
        <v>143.625</v>
      </c>
      <c r="H14" s="149" t="s">
        <v>5</v>
      </c>
      <c r="I14" s="149"/>
      <c r="J14" s="37">
        <f>SUMIFS(MainTable[Amount],MainTable[Sales Person],$P11,MainTable[Geography],E$4)</f>
        <v>16548</v>
      </c>
      <c r="K14">
        <f>SUMIFS(MainTable[Units],MainTable[Sales Person],$P11,MainTable[Geography],E$4)</f>
        <v>552</v>
      </c>
      <c r="L14" s="56">
        <f t="shared" si="0"/>
        <v>1</v>
      </c>
      <c r="P14" t="s">
        <v>10</v>
      </c>
    </row>
    <row r="15" spans="1:16" x14ac:dyDescent="0.25">
      <c r="H15" s="149" t="s">
        <v>3</v>
      </c>
      <c r="I15" s="149"/>
      <c r="J15" s="37">
        <f>SUMIFS(MainTable[Amount],MainTable[Sales Person],$P12,MainTable[Geography],E$4)</f>
        <v>10269</v>
      </c>
      <c r="K15">
        <f>SUMIFS(MainTable[Units],MainTable[Sales Person],$P12,MainTable[Geography],E$4)</f>
        <v>492</v>
      </c>
      <c r="L15" s="56">
        <f t="shared" si="0"/>
        <v>-1</v>
      </c>
      <c r="P15" t="s">
        <v>40</v>
      </c>
    </row>
    <row r="16" spans="1:16" x14ac:dyDescent="0.25">
      <c r="H16" s="149" t="s">
        <v>9</v>
      </c>
      <c r="I16" s="149"/>
      <c r="J16" s="37">
        <f>SUMIFS(MainTable[Amount],MainTable[Sales Person],$P13,MainTable[Geography],E$4)</f>
        <v>9751</v>
      </c>
      <c r="K16">
        <f>SUMIFS(MainTable[Units],MainTable[Sales Person],$P13,MainTable[Geography],E$4)</f>
        <v>582</v>
      </c>
      <c r="L16" s="56">
        <f t="shared" si="0"/>
        <v>-1</v>
      </c>
    </row>
    <row r="17" spans="8:23" x14ac:dyDescent="0.25">
      <c r="H17" s="149" t="s">
        <v>10</v>
      </c>
      <c r="I17" s="149"/>
      <c r="J17" s="37">
        <f>SUMIFS(MainTable[Amount],MainTable[Sales Person],$P14,MainTable[Geography],E$4)</f>
        <v>17808</v>
      </c>
      <c r="K17">
        <f>SUMIFS(MainTable[Units],MainTable[Sales Person],$P14,MainTable[Geography],E$4)</f>
        <v>309</v>
      </c>
      <c r="L17" s="56">
        <f t="shared" si="0"/>
        <v>1</v>
      </c>
    </row>
    <row r="18" spans="8:23" ht="18.75" x14ac:dyDescent="0.25">
      <c r="H18" s="149" t="s">
        <v>40</v>
      </c>
      <c r="I18" s="149"/>
      <c r="J18" s="37">
        <f>SUMIFS(MainTable[Amount],MainTable[Sales Person],$P15,MainTable[Geography],E$4)</f>
        <v>21063</v>
      </c>
      <c r="K18">
        <f>SUMIFS(MainTable[Units],MainTable[Sales Person],$P15,MainTable[Geography],E$4)</f>
        <v>444</v>
      </c>
      <c r="L18" s="56">
        <f t="shared" si="0"/>
        <v>1</v>
      </c>
      <c r="P18" s="118" t="s">
        <v>59</v>
      </c>
      <c r="Q18" s="119"/>
      <c r="R18" s="119"/>
      <c r="S18" s="119"/>
      <c r="T18" s="119"/>
      <c r="U18" s="119"/>
      <c r="V18" s="119"/>
      <c r="W18" s="120"/>
    </row>
    <row r="19" spans="8:23" x14ac:dyDescent="0.25">
      <c r="P19" s="121" t="s">
        <v>161</v>
      </c>
      <c r="Q19" s="122"/>
      <c r="R19" s="122"/>
      <c r="S19" s="122"/>
      <c r="T19" s="122"/>
      <c r="U19" s="122"/>
      <c r="V19" s="122"/>
      <c r="W19" s="123"/>
    </row>
    <row r="20" spans="8:23" x14ac:dyDescent="0.25">
      <c r="H20" s="150" t="s">
        <v>137</v>
      </c>
      <c r="I20" s="150"/>
      <c r="J20" s="76"/>
      <c r="K20" s="143" t="s">
        <v>139</v>
      </c>
      <c r="P20" s="127" t="s">
        <v>60</v>
      </c>
      <c r="Q20" s="128"/>
      <c r="R20" s="128"/>
      <c r="S20" s="128"/>
      <c r="T20" s="128"/>
      <c r="U20" s="128"/>
      <c r="V20" s="128"/>
      <c r="W20" s="129"/>
    </row>
    <row r="21" spans="8:23" x14ac:dyDescent="0.25">
      <c r="H21" t="s">
        <v>138</v>
      </c>
      <c r="J21" s="77"/>
      <c r="K21" s="144"/>
      <c r="P21" s="124">
        <v>44869</v>
      </c>
      <c r="Q21" s="125"/>
      <c r="R21" s="125"/>
      <c r="S21" s="125"/>
      <c r="T21" s="125"/>
      <c r="U21" s="125"/>
      <c r="V21" s="125"/>
      <c r="W21" s="126"/>
    </row>
    <row r="22" spans="8:23" x14ac:dyDescent="0.25">
      <c r="J22" s="78"/>
      <c r="K22" s="145"/>
      <c r="P22" s="130"/>
      <c r="Q22" s="131"/>
      <c r="R22" s="131"/>
      <c r="S22" s="131"/>
      <c r="T22" s="131"/>
      <c r="U22" s="131"/>
      <c r="V22" s="131"/>
      <c r="W22" s="132"/>
    </row>
    <row r="23" spans="8:23" x14ac:dyDescent="0.25">
      <c r="K23" s="33"/>
      <c r="P23" s="88" t="s">
        <v>162</v>
      </c>
      <c r="Q23" s="89"/>
      <c r="R23" s="89"/>
      <c r="S23" s="89"/>
      <c r="T23" s="89"/>
      <c r="U23" s="89"/>
      <c r="V23" s="89"/>
      <c r="W23" s="90"/>
    </row>
    <row r="24" spans="8:23" x14ac:dyDescent="0.25">
      <c r="J24" s="79"/>
      <c r="K24" s="143" t="s">
        <v>140</v>
      </c>
      <c r="P24" s="97"/>
      <c r="Q24" s="28" t="s">
        <v>163</v>
      </c>
      <c r="R24" s="28"/>
      <c r="S24" s="28"/>
      <c r="T24" s="28"/>
      <c r="U24" s="28"/>
      <c r="V24" s="28"/>
      <c r="W24" s="29"/>
    </row>
    <row r="25" spans="8:23" x14ac:dyDescent="0.25">
      <c r="J25" s="80"/>
      <c r="K25" s="144"/>
      <c r="P25" s="97"/>
      <c r="Q25" s="28" t="s">
        <v>164</v>
      </c>
      <c r="R25" s="28"/>
      <c r="S25" s="28"/>
      <c r="T25" s="28"/>
      <c r="U25" s="28"/>
      <c r="V25" s="28"/>
      <c r="W25" s="29"/>
    </row>
    <row r="26" spans="8:23" x14ac:dyDescent="0.25">
      <c r="J26" s="81"/>
      <c r="K26" s="145"/>
      <c r="P26" s="97"/>
      <c r="Q26" s="28" t="s">
        <v>165</v>
      </c>
      <c r="R26" s="28"/>
      <c r="S26" s="28"/>
      <c r="T26" s="28"/>
      <c r="U26" s="28"/>
      <c r="V26" s="28"/>
      <c r="W26" s="29"/>
    </row>
    <row r="27" spans="8:23" x14ac:dyDescent="0.25">
      <c r="P27" s="98"/>
      <c r="Q27" s="30" t="s">
        <v>166</v>
      </c>
      <c r="R27" s="30"/>
      <c r="S27" s="30"/>
      <c r="T27" s="30"/>
      <c r="U27" s="30"/>
      <c r="V27" s="30"/>
      <c r="W27" s="31"/>
    </row>
    <row r="28" spans="8:23" x14ac:dyDescent="0.25">
      <c r="J28" s="82"/>
      <c r="K28" s="83" t="s">
        <v>141</v>
      </c>
      <c r="P28" s="38"/>
      <c r="Q28" s="28"/>
      <c r="R28" s="28"/>
      <c r="S28" s="28"/>
      <c r="T28" s="28"/>
      <c r="U28" s="28"/>
      <c r="V28" s="28"/>
      <c r="W28" s="28"/>
    </row>
    <row r="29" spans="8:23" x14ac:dyDescent="0.25">
      <c r="P29" s="38"/>
      <c r="Q29" s="28"/>
      <c r="R29" s="28"/>
      <c r="S29" s="28"/>
      <c r="T29" s="28"/>
      <c r="U29" s="28"/>
      <c r="V29" s="28"/>
      <c r="W29" s="28"/>
    </row>
  </sheetData>
  <sheetProtection algorithmName="SHA-512" hashValue="MIqylX/4l5FLwvW6LQad6zcFYtBQ+W1TLLeRzcRDr+P6x96o3GicSIFNvf8coqGC6wAepzQvucvyJS8gJsTWgQ==" saltValue="y8yT6+fTKSFriJEeyChZsg==" spinCount="100000" sheet="1" formatCells="0" formatColumns="0" formatRows="0" insertColumns="0" insertRows="0" insertHyperlinks="0" deleteColumns="0" deleteRows="0" sort="0" autoFilter="0" pivotTables="0"/>
  <sortState xmlns:xlrd2="http://schemas.microsoft.com/office/spreadsheetml/2017/richdata2" ref="H9:H18">
    <sortCondition ref="H9:H18"/>
  </sortState>
  <mergeCells count="25">
    <mergeCell ref="C4:D4"/>
    <mergeCell ref="C6:F6"/>
    <mergeCell ref="C8:D8"/>
    <mergeCell ref="C11:D11"/>
    <mergeCell ref="C12:D12"/>
    <mergeCell ref="K24:K26"/>
    <mergeCell ref="C14:D14"/>
    <mergeCell ref="H9:I9"/>
    <mergeCell ref="H10:I10"/>
    <mergeCell ref="H11:I11"/>
    <mergeCell ref="H12:I12"/>
    <mergeCell ref="H13:I13"/>
    <mergeCell ref="H14:I14"/>
    <mergeCell ref="H15:I15"/>
    <mergeCell ref="C13:D13"/>
    <mergeCell ref="H16:I16"/>
    <mergeCell ref="H17:I17"/>
    <mergeCell ref="H18:I18"/>
    <mergeCell ref="H20:I20"/>
    <mergeCell ref="K20:K22"/>
    <mergeCell ref="P18:W18"/>
    <mergeCell ref="P19:W19"/>
    <mergeCell ref="P20:W20"/>
    <mergeCell ref="P21:W21"/>
    <mergeCell ref="P22:W22"/>
  </mergeCells>
  <conditionalFormatting sqref="J9:J18">
    <cfRule type="colorScale" priority="3">
      <colorScale>
        <cfvo type="min"/>
        <cfvo type="percentile" val="50"/>
        <cfvo type="max"/>
        <color rgb="FFF8696B"/>
        <color rgb="FFFFEB84"/>
        <color rgb="FF63BE7B"/>
      </colorScale>
    </cfRule>
  </conditionalFormatting>
  <conditionalFormatting sqref="J20">
    <cfRule type="colorScale" priority="2">
      <colorScale>
        <cfvo type="min"/>
        <cfvo type="percentile" val="50"/>
        <cfvo type="max"/>
        <color rgb="FFF8696B"/>
        <color rgb="FFFFEB84"/>
        <color rgb="FF63BE7B"/>
      </colorScale>
    </cfRule>
  </conditionalFormatting>
  <dataValidations count="1">
    <dataValidation type="list" allowBlank="1" showInputMessage="1" showErrorMessage="1" sqref="E4" xr:uid="{12907E27-00EF-4830-BCF3-DA94A5221AA9}">
      <formula1>$N$6:$N$11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9518E9C5-FBD7-4F48-9D79-2E5BF7D40DEE}">
            <x14:iconSet iconSet="3Symbols2" showValue="0" custom="1">
              <x14:cfvo type="percent">
                <xm:f>0</xm:f>
              </x14:cfvo>
              <x14:cfvo type="num">
                <xm:f>0</xm:f>
              </x14:cfvo>
              <x14:cfvo type="num">
                <xm:f>1</xm:f>
              </x14:cfvo>
              <x14:cfIcon iconSet="3Symbols2" iconId="0"/>
              <x14:cfIcon iconSet="NoIcons" iconId="0"/>
              <x14:cfIcon iconSet="3Symbols2"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475C5-721C-4714-B1C5-B76C49B4621C}">
  <dimension ref="A1:U25"/>
  <sheetViews>
    <sheetView showGridLines="0" tabSelected="1" zoomScale="70" zoomScaleNormal="70" workbookViewId="0">
      <selection activeCell="O20" sqref="O20"/>
    </sheetView>
  </sheetViews>
  <sheetFormatPr defaultRowHeight="15" x14ac:dyDescent="0.25"/>
  <cols>
    <col min="3" max="3" width="24" bestFit="1" customWidth="1"/>
    <col min="4" max="4" width="26.7109375" bestFit="1" customWidth="1"/>
    <col min="5" max="7" width="20.140625" bestFit="1" customWidth="1"/>
    <col min="8" max="8" width="14.140625" customWidth="1"/>
    <col min="9" max="9" width="14.28515625" customWidth="1"/>
    <col min="10" max="10" width="15.7109375" customWidth="1"/>
    <col min="11" max="11" width="16.28515625" customWidth="1"/>
    <col min="13" max="13" width="17.42578125" customWidth="1"/>
    <col min="21" max="21" width="23.85546875" customWidth="1"/>
  </cols>
  <sheetData>
    <row r="1" spans="1:21" s="18" customFormat="1" ht="60" customHeight="1" x14ac:dyDescent="0.25">
      <c r="A1" s="6"/>
      <c r="C1" s="20" t="s">
        <v>143</v>
      </c>
    </row>
    <row r="4" spans="1:21" x14ac:dyDescent="0.25">
      <c r="C4" s="47" t="s">
        <v>190</v>
      </c>
      <c r="D4" t="s">
        <v>144</v>
      </c>
    </row>
    <row r="5" spans="1:21" x14ac:dyDescent="0.25">
      <c r="C5" s="91" t="s">
        <v>14</v>
      </c>
      <c r="D5" s="92">
        <v>-2.2280471821756225E-2</v>
      </c>
      <c r="G5" s="95" t="s">
        <v>145</v>
      </c>
      <c r="H5" s="93"/>
      <c r="I5" s="94" t="s">
        <v>146</v>
      </c>
    </row>
    <row r="6" spans="1:21" ht="18.75" x14ac:dyDescent="0.25">
      <c r="C6" s="91" t="s">
        <v>30</v>
      </c>
      <c r="D6" s="92">
        <v>0.55366966136834828</v>
      </c>
      <c r="N6" s="118" t="s">
        <v>59</v>
      </c>
      <c r="O6" s="119"/>
      <c r="P6" s="119"/>
      <c r="Q6" s="119"/>
      <c r="R6" s="119"/>
      <c r="S6" s="119"/>
      <c r="T6" s="119"/>
      <c r="U6" s="120"/>
    </row>
    <row r="7" spans="1:21" ht="15.75" customHeight="1" x14ac:dyDescent="0.25">
      <c r="C7" s="91" t="s">
        <v>24</v>
      </c>
      <c r="D7" s="92">
        <v>0.88410294117647059</v>
      </c>
      <c r="H7" s="153" t="s">
        <v>152</v>
      </c>
      <c r="I7" s="154"/>
      <c r="J7" s="154"/>
      <c r="K7" s="154"/>
      <c r="N7" s="121" t="s">
        <v>153</v>
      </c>
      <c r="O7" s="122"/>
      <c r="P7" s="122"/>
      <c r="Q7" s="122"/>
      <c r="R7" s="122"/>
      <c r="S7" s="122"/>
      <c r="T7" s="122"/>
      <c r="U7" s="123"/>
    </row>
    <row r="8" spans="1:21" x14ac:dyDescent="0.25">
      <c r="C8" s="91" t="s">
        <v>19</v>
      </c>
      <c r="D8" s="92">
        <v>0.76552429667519173</v>
      </c>
      <c r="H8" s="153"/>
      <c r="I8" s="154"/>
      <c r="J8" s="154"/>
      <c r="K8" s="154"/>
      <c r="N8" s="127" t="s">
        <v>60</v>
      </c>
      <c r="O8" s="128"/>
      <c r="P8" s="128"/>
      <c r="Q8" s="128"/>
      <c r="R8" s="128"/>
      <c r="S8" s="128"/>
      <c r="T8" s="128"/>
      <c r="U8" s="129"/>
    </row>
    <row r="9" spans="1:21" x14ac:dyDescent="0.25">
      <c r="C9" s="91" t="s">
        <v>22</v>
      </c>
      <c r="D9" s="92">
        <v>0.73123069498069504</v>
      </c>
      <c r="H9" s="153"/>
      <c r="I9" s="154"/>
      <c r="J9" s="154"/>
      <c r="K9" s="154"/>
      <c r="N9" s="124">
        <v>44869</v>
      </c>
      <c r="O9" s="125"/>
      <c r="P9" s="125"/>
      <c r="Q9" s="125"/>
      <c r="R9" s="125"/>
      <c r="S9" s="125"/>
      <c r="T9" s="125"/>
      <c r="U9" s="126"/>
    </row>
    <row r="10" spans="1:21" x14ac:dyDescent="0.25">
      <c r="C10" s="91" t="s">
        <v>4</v>
      </c>
      <c r="D10" s="92">
        <v>0.83402201524132091</v>
      </c>
      <c r="H10" s="153"/>
      <c r="I10" s="154"/>
      <c r="J10" s="154"/>
      <c r="K10" s="154"/>
      <c r="N10" s="130"/>
      <c r="O10" s="131"/>
      <c r="P10" s="131"/>
      <c r="Q10" s="131"/>
      <c r="R10" s="131"/>
      <c r="S10" s="131"/>
      <c r="T10" s="131"/>
      <c r="U10" s="132"/>
    </row>
    <row r="11" spans="1:21" x14ac:dyDescent="0.25">
      <c r="C11" s="91" t="s">
        <v>26</v>
      </c>
      <c r="D11" s="92">
        <v>0.76961130742049477</v>
      </c>
      <c r="N11" s="88" t="s">
        <v>154</v>
      </c>
      <c r="O11" s="89"/>
      <c r="P11" s="89"/>
      <c r="Q11" s="89"/>
      <c r="R11" s="89"/>
      <c r="S11" s="89"/>
      <c r="T11" s="89"/>
      <c r="U11" s="90"/>
    </row>
    <row r="12" spans="1:21" x14ac:dyDescent="0.25">
      <c r="C12" s="91" t="s">
        <v>28</v>
      </c>
      <c r="D12" s="92">
        <v>0.6265334094802969</v>
      </c>
      <c r="H12" s="96" t="s">
        <v>147</v>
      </c>
      <c r="I12" s="96"/>
      <c r="N12" s="97"/>
      <c r="O12" s="28" t="s">
        <v>155</v>
      </c>
      <c r="P12" s="28"/>
      <c r="Q12" s="28"/>
      <c r="R12" s="28"/>
      <c r="S12" s="28"/>
      <c r="T12" s="28"/>
      <c r="U12" s="29"/>
    </row>
    <row r="13" spans="1:21" x14ac:dyDescent="0.25">
      <c r="C13" s="91" t="s">
        <v>32</v>
      </c>
      <c r="D13" s="92">
        <v>0.77069219440353454</v>
      </c>
      <c r="H13" s="96" t="s">
        <v>148</v>
      </c>
      <c r="I13" s="96"/>
      <c r="N13" s="97"/>
      <c r="O13" s="28" t="s">
        <v>156</v>
      </c>
      <c r="P13" s="28"/>
      <c r="Q13" s="28"/>
      <c r="R13" s="28"/>
      <c r="S13" s="28"/>
      <c r="T13" s="28"/>
      <c r="U13" s="29"/>
    </row>
    <row r="14" spans="1:21" x14ac:dyDescent="0.25">
      <c r="C14" s="91" t="s">
        <v>18</v>
      </c>
      <c r="D14" s="92">
        <v>1.7491563554555757E-2</v>
      </c>
      <c r="H14" s="96" t="s">
        <v>149</v>
      </c>
      <c r="I14" s="96"/>
      <c r="N14" s="97"/>
      <c r="O14" s="28" t="s">
        <v>157</v>
      </c>
      <c r="P14" s="28"/>
      <c r="Q14" s="28"/>
      <c r="R14" s="28"/>
      <c r="S14" s="28"/>
      <c r="T14" s="28"/>
      <c r="U14" s="29"/>
    </row>
    <row r="15" spans="1:21" x14ac:dyDescent="0.25">
      <c r="C15" s="91" t="s">
        <v>17</v>
      </c>
      <c r="D15" s="92">
        <v>0.9883762458471762</v>
      </c>
      <c r="H15" s="96" t="s">
        <v>150</v>
      </c>
      <c r="I15" s="96"/>
      <c r="N15" s="97"/>
      <c r="O15" s="28" t="s">
        <v>158</v>
      </c>
      <c r="P15" s="28"/>
      <c r="Q15" s="28"/>
      <c r="R15" s="28"/>
      <c r="S15" s="28"/>
      <c r="T15" s="28"/>
      <c r="U15" s="29"/>
    </row>
    <row r="16" spans="1:21" x14ac:dyDescent="0.25">
      <c r="C16" s="91" t="s">
        <v>23</v>
      </c>
      <c r="D16" s="92">
        <v>0.58946878064727037</v>
      </c>
      <c r="H16" s="96" t="s">
        <v>151</v>
      </c>
      <c r="I16" s="96"/>
      <c r="N16" s="97"/>
      <c r="O16" s="28" t="s">
        <v>159</v>
      </c>
      <c r="P16" s="28"/>
      <c r="Q16" s="28"/>
      <c r="R16" s="28"/>
      <c r="S16" s="28"/>
      <c r="T16" s="28"/>
      <c r="U16" s="29"/>
    </row>
    <row r="17" spans="3:21" x14ac:dyDescent="0.25">
      <c r="C17" s="91" t="s">
        <v>29</v>
      </c>
      <c r="D17" s="92">
        <v>0.87319952774498233</v>
      </c>
      <c r="N17" s="98"/>
      <c r="O17" s="30" t="s">
        <v>160</v>
      </c>
      <c r="P17" s="30"/>
      <c r="Q17" s="30"/>
      <c r="R17" s="30"/>
      <c r="S17" s="30"/>
      <c r="T17" s="30"/>
      <c r="U17" s="31"/>
    </row>
    <row r="18" spans="3:21" x14ac:dyDescent="0.25">
      <c r="C18" s="91" t="s">
        <v>13</v>
      </c>
      <c r="D18" s="92">
        <v>0.32951843117785778</v>
      </c>
      <c r="N18" s="38"/>
      <c r="O18" s="28"/>
      <c r="P18" s="28"/>
      <c r="Q18" s="28"/>
      <c r="R18" s="28"/>
      <c r="S18" s="28"/>
      <c r="T18" s="28"/>
      <c r="U18" s="28"/>
    </row>
    <row r="19" spans="3:21" x14ac:dyDescent="0.25">
      <c r="C19" s="91" t="s">
        <v>16</v>
      </c>
      <c r="D19" s="92">
        <v>0.69097656250000006</v>
      </c>
      <c r="N19" s="38"/>
      <c r="O19" s="28"/>
      <c r="P19" s="28"/>
      <c r="Q19" s="28"/>
      <c r="R19" s="28"/>
      <c r="S19" s="28"/>
      <c r="T19" s="28"/>
      <c r="U19" s="28"/>
    </row>
    <row r="20" spans="3:21" x14ac:dyDescent="0.25">
      <c r="C20" s="91" t="s">
        <v>27</v>
      </c>
      <c r="D20" s="92">
        <v>-0.69660493827160475</v>
      </c>
    </row>
    <row r="21" spans="3:21" x14ac:dyDescent="0.25">
      <c r="C21" s="91" t="s">
        <v>33</v>
      </c>
      <c r="D21" s="92">
        <v>0.7375881509794554</v>
      </c>
    </row>
    <row r="22" spans="3:21" x14ac:dyDescent="0.25">
      <c r="C22" s="91" t="s">
        <v>31</v>
      </c>
      <c r="D22" s="92">
        <v>0.71613229571984427</v>
      </c>
    </row>
    <row r="23" spans="3:21" x14ac:dyDescent="0.25">
      <c r="C23" s="91" t="s">
        <v>21</v>
      </c>
      <c r="D23" s="92">
        <v>0.92540894220283532</v>
      </c>
    </row>
    <row r="24" spans="3:21" x14ac:dyDescent="0.25">
      <c r="C24" s="91" t="s">
        <v>25</v>
      </c>
      <c r="D24" s="92">
        <v>0.69794095330068284</v>
      </c>
    </row>
    <row r="25" spans="3:21" x14ac:dyDescent="0.25">
      <c r="C25" s="91" t="s">
        <v>103</v>
      </c>
      <c r="D25" s="92">
        <v>0.64023547685248317</v>
      </c>
    </row>
  </sheetData>
  <sheetProtection algorithmName="SHA-512" hashValue="Mq+HVO3+7FbbDpD9/XqgmzXI98ATJTfZINMxEP0N1fmFVQHJGZ7HXHKAX0v//tkrlsdbrIMwT0D2IDcL7YCdxQ==" saltValue="8fp5HYN35sBu4WOEJWewmQ==" spinCount="100000" sheet="1" formatCells="0" formatColumns="0" formatRows="0" insertColumns="0" insertRows="0" insertHyperlinks="0" deleteColumns="0" deleteRows="0" sort="0" autoFilter="0" pivotTables="0"/>
  <mergeCells count="6">
    <mergeCell ref="H7:K10"/>
    <mergeCell ref="N6:U6"/>
    <mergeCell ref="N7:U7"/>
    <mergeCell ref="N8:U8"/>
    <mergeCell ref="N9:U9"/>
    <mergeCell ref="N10:U10"/>
  </mergeCells>
  <conditionalFormatting pivot="1" sqref="D5:D24">
    <cfRule type="cellIs" dxfId="0" priority="1" operator="greaterThan">
      <formula>0.584</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12083-1E3A-4ACA-BE2D-59A351E84430}">
  <dimension ref="A1:S20"/>
  <sheetViews>
    <sheetView topLeftCell="B7" workbookViewId="0">
      <selection activeCell="I15" sqref="I15"/>
    </sheetView>
  </sheetViews>
  <sheetFormatPr defaultRowHeight="15" x14ac:dyDescent="0.25"/>
  <cols>
    <col min="1" max="1" width="3" customWidth="1"/>
    <col min="4" max="4" width="20.85546875" customWidth="1"/>
    <col min="5" max="5" width="14.85546875" customWidth="1"/>
    <col min="6" max="6" width="13.28515625" customWidth="1"/>
    <col min="10" max="11" width="10.7109375" bestFit="1" customWidth="1"/>
    <col min="14" max="15" width="10.7109375" bestFit="1" customWidth="1"/>
  </cols>
  <sheetData>
    <row r="1" spans="1:17" s="18" customFormat="1" ht="60" customHeight="1" x14ac:dyDescent="0.25">
      <c r="A1" s="6"/>
      <c r="C1" s="20" t="s">
        <v>71</v>
      </c>
    </row>
    <row r="4" spans="1:17" ht="18.75" x14ac:dyDescent="0.25">
      <c r="C4" s="117" t="s">
        <v>72</v>
      </c>
      <c r="D4" s="117"/>
      <c r="E4" s="117" t="s">
        <v>1</v>
      </c>
      <c r="F4" s="117" t="s">
        <v>47</v>
      </c>
      <c r="J4" s="118" t="s">
        <v>59</v>
      </c>
      <c r="K4" s="119"/>
      <c r="L4" s="119"/>
      <c r="M4" s="119"/>
      <c r="N4" s="119"/>
      <c r="O4" s="119"/>
      <c r="P4" s="119"/>
      <c r="Q4" s="120"/>
    </row>
    <row r="5" spans="1:17" x14ac:dyDescent="0.25">
      <c r="C5" s="117"/>
      <c r="D5" s="117"/>
      <c r="E5" s="117"/>
      <c r="F5" s="117"/>
      <c r="J5" s="121" t="s">
        <v>61</v>
      </c>
      <c r="K5" s="122"/>
      <c r="L5" s="122"/>
      <c r="M5" s="122"/>
      <c r="N5" s="122"/>
      <c r="O5" s="122"/>
      <c r="P5" s="122"/>
      <c r="Q5" s="123"/>
    </row>
    <row r="6" spans="1:17" x14ac:dyDescent="0.25">
      <c r="C6" s="111" t="s">
        <v>65</v>
      </c>
      <c r="D6" s="111"/>
      <c r="E6" s="24">
        <f>AVERAGE(MainTable[Amount])</f>
        <v>4136.2299999999996</v>
      </c>
      <c r="F6" s="22">
        <f>AVERAGE(MainTable[Units])</f>
        <v>152.19999999999999</v>
      </c>
      <c r="J6" s="127" t="s">
        <v>60</v>
      </c>
      <c r="K6" s="128"/>
      <c r="L6" s="128"/>
      <c r="M6" s="128"/>
      <c r="N6" s="128"/>
      <c r="O6" s="128"/>
      <c r="P6" s="128"/>
      <c r="Q6" s="129"/>
    </row>
    <row r="7" spans="1:17" x14ac:dyDescent="0.25">
      <c r="C7" s="111" t="s">
        <v>70</v>
      </c>
      <c r="D7" s="111"/>
      <c r="E7" s="24">
        <f>MEDIAN(MainTable[Amount])</f>
        <v>3437</v>
      </c>
      <c r="F7" s="22">
        <f>MEDIAN(MainTable[Units])</f>
        <v>124.5</v>
      </c>
      <c r="J7" s="124">
        <v>44869</v>
      </c>
      <c r="K7" s="125"/>
      <c r="L7" s="125"/>
      <c r="M7" s="125"/>
      <c r="N7" s="125"/>
      <c r="O7" s="125"/>
      <c r="P7" s="125"/>
      <c r="Q7" s="126"/>
    </row>
    <row r="8" spans="1:17" x14ac:dyDescent="0.25">
      <c r="C8" s="111" t="s">
        <v>62</v>
      </c>
      <c r="D8" s="111"/>
      <c r="E8" s="25">
        <f>SUM(MainTable[Amount])</f>
        <v>1240869</v>
      </c>
      <c r="F8" s="23">
        <f>SUM(MainTable[Units])</f>
        <v>45660</v>
      </c>
      <c r="J8" s="130"/>
      <c r="K8" s="131"/>
      <c r="L8" s="131"/>
      <c r="M8" s="131"/>
      <c r="N8" s="131"/>
      <c r="O8" s="131"/>
      <c r="P8" s="131"/>
      <c r="Q8" s="132"/>
    </row>
    <row r="9" spans="1:17" x14ac:dyDescent="0.25">
      <c r="C9" s="111" t="s">
        <v>66</v>
      </c>
      <c r="D9" s="111"/>
      <c r="E9" s="24">
        <f>E11-E10</f>
        <v>16184</v>
      </c>
      <c r="F9" s="22">
        <f>F11-F10</f>
        <v>525</v>
      </c>
      <c r="J9" s="114" t="s">
        <v>82</v>
      </c>
      <c r="K9" s="115"/>
      <c r="L9" s="115"/>
      <c r="M9" s="115"/>
      <c r="N9" s="115"/>
      <c r="O9" s="115"/>
      <c r="P9" s="115"/>
      <c r="Q9" s="116"/>
    </row>
    <row r="10" spans="1:17" x14ac:dyDescent="0.25">
      <c r="C10" s="111" t="s">
        <v>63</v>
      </c>
      <c r="D10" s="111"/>
      <c r="E10" s="24">
        <f>MIN(MainTable[Amount])</f>
        <v>0</v>
      </c>
      <c r="F10" s="22">
        <f>MIN(MainTable[Units])</f>
        <v>0</v>
      </c>
      <c r="J10" s="133"/>
      <c r="K10" s="107" t="s">
        <v>83</v>
      </c>
      <c r="L10" s="107"/>
      <c r="M10" s="107"/>
      <c r="N10" s="107"/>
      <c r="O10" s="107"/>
      <c r="P10" s="107"/>
      <c r="Q10" s="134"/>
    </row>
    <row r="11" spans="1:17" x14ac:dyDescent="0.25">
      <c r="C11" s="111" t="s">
        <v>64</v>
      </c>
      <c r="D11" s="111"/>
      <c r="E11" s="24">
        <f>MAX(MainTable[Amount])</f>
        <v>16184</v>
      </c>
      <c r="F11" s="22">
        <f>MAX(MainTable[Units])</f>
        <v>525</v>
      </c>
      <c r="J11" s="133"/>
      <c r="K11" s="107" t="s">
        <v>84</v>
      </c>
      <c r="L11" s="107"/>
      <c r="M11" s="107"/>
      <c r="N11" s="107"/>
      <c r="O11" s="107"/>
      <c r="P11" s="107"/>
      <c r="Q11" s="134"/>
    </row>
    <row r="12" spans="1:17" x14ac:dyDescent="0.25">
      <c r="C12" s="112"/>
      <c r="D12" s="112"/>
      <c r="E12" s="112"/>
      <c r="F12" s="112"/>
      <c r="J12" s="135" t="s">
        <v>81</v>
      </c>
      <c r="K12" s="136"/>
      <c r="L12" s="136"/>
      <c r="M12" s="136"/>
      <c r="N12" s="136"/>
      <c r="O12" s="136"/>
      <c r="P12" s="136"/>
      <c r="Q12" s="137"/>
    </row>
    <row r="13" spans="1:17" x14ac:dyDescent="0.25">
      <c r="C13" s="113" t="s">
        <v>67</v>
      </c>
      <c r="D13" s="113"/>
      <c r="E13" s="27"/>
      <c r="F13" s="27"/>
      <c r="J13" s="133"/>
      <c r="K13" s="28" t="s">
        <v>73</v>
      </c>
      <c r="L13" s="28"/>
      <c r="M13" s="28"/>
      <c r="N13" s="28"/>
      <c r="O13" s="28"/>
      <c r="P13" s="28"/>
      <c r="Q13" s="29"/>
    </row>
    <row r="14" spans="1:17" x14ac:dyDescent="0.25">
      <c r="C14" s="111" t="s">
        <v>68</v>
      </c>
      <c r="D14" s="111"/>
      <c r="E14" s="40">
        <f>_xlfn.QUARTILE.EXC(MainTable[Amount],1)</f>
        <v>1652</v>
      </c>
      <c r="F14" s="26">
        <f>_xlfn.QUARTILE.EXC(MainTable[Units],1)</f>
        <v>54</v>
      </c>
      <c r="J14" s="133"/>
      <c r="K14" s="28" t="s">
        <v>74</v>
      </c>
      <c r="L14" s="28"/>
      <c r="M14" s="28"/>
      <c r="N14" s="28"/>
      <c r="O14" s="28"/>
      <c r="P14" s="28"/>
      <c r="Q14" s="29"/>
    </row>
    <row r="15" spans="1:17" x14ac:dyDescent="0.25">
      <c r="C15" s="111" t="s">
        <v>69</v>
      </c>
      <c r="D15" s="111"/>
      <c r="E15" s="40">
        <f>_xlfn.QUARTILE.EXC(MainTable[Amount],3)</f>
        <v>6245.75</v>
      </c>
      <c r="F15" s="26">
        <f>_xlfn.QUARTILE.EXC(MainTable[Units],3)</f>
        <v>223.5</v>
      </c>
      <c r="J15" s="133"/>
      <c r="K15" s="28" t="s">
        <v>75</v>
      </c>
      <c r="L15" s="28"/>
      <c r="M15" s="28"/>
      <c r="N15" s="28"/>
      <c r="O15" s="28"/>
      <c r="P15" s="28"/>
      <c r="Q15" s="29"/>
    </row>
    <row r="16" spans="1:17" x14ac:dyDescent="0.25">
      <c r="J16" s="133"/>
      <c r="K16" s="28" t="s">
        <v>76</v>
      </c>
      <c r="L16" s="28"/>
      <c r="M16" s="28"/>
      <c r="N16" s="28"/>
      <c r="O16" s="28"/>
      <c r="P16" s="28"/>
      <c r="Q16" s="29"/>
    </row>
    <row r="17" spans="10:19" x14ac:dyDescent="0.25">
      <c r="J17" s="133"/>
      <c r="K17" s="28" t="s">
        <v>77</v>
      </c>
      <c r="L17" s="28"/>
      <c r="M17" s="28"/>
      <c r="N17" s="28"/>
      <c r="O17" s="28"/>
      <c r="P17" s="28"/>
      <c r="Q17" s="29"/>
    </row>
    <row r="18" spans="10:19" x14ac:dyDescent="0.25">
      <c r="J18" s="133"/>
      <c r="K18" s="28" t="s">
        <v>78</v>
      </c>
      <c r="L18" s="28"/>
      <c r="M18" s="28"/>
      <c r="N18" s="28"/>
      <c r="O18" s="28"/>
      <c r="P18" s="28"/>
      <c r="Q18" s="29"/>
    </row>
    <row r="19" spans="10:19" x14ac:dyDescent="0.25">
      <c r="J19" s="133"/>
      <c r="K19" s="28" t="s">
        <v>79</v>
      </c>
      <c r="L19" s="28"/>
      <c r="M19" s="28"/>
      <c r="N19" s="28"/>
      <c r="O19" s="28"/>
      <c r="P19" s="28"/>
      <c r="Q19" s="29"/>
      <c r="R19" s="21"/>
      <c r="S19" s="21"/>
    </row>
    <row r="20" spans="10:19" x14ac:dyDescent="0.25">
      <c r="J20" s="138"/>
      <c r="K20" s="30" t="s">
        <v>80</v>
      </c>
      <c r="L20" s="30"/>
      <c r="M20" s="30"/>
      <c r="N20" s="30"/>
      <c r="O20" s="30"/>
      <c r="P20" s="30"/>
      <c r="Q20" s="31"/>
    </row>
  </sheetData>
  <sheetProtection algorithmName="SHA-512" hashValue="mBa84Bqb6E6fr94Rm+lOOQv3FvyJ5oMFo4HcFJ/8rgIvL6iYjxZZ75sjmYxGf8kp/6jT703/atC5fh2WRhyk7A==" saltValue="+co3a7qED1NqNNmrm4bS0A==" spinCount="100000" sheet="1" formatCells="0" formatColumns="0" formatRows="0" insertColumns="0" insertRows="0" insertHyperlinks="0" deleteColumns="0" deleteRows="0" sort="0" autoFilter="0" pivotTables="0"/>
  <customSheetViews>
    <customSheetView guid="{913238E5-119C-4A64-8694-C097E006CA1B}">
      <pageMargins left="0.7" right="0.7" top="0.75" bottom="0.75" header="0.3" footer="0.3"/>
    </customSheetView>
  </customSheetViews>
  <mergeCells count="24">
    <mergeCell ref="J10:J11"/>
    <mergeCell ref="K10:Q10"/>
    <mergeCell ref="K11:Q11"/>
    <mergeCell ref="J12:Q12"/>
    <mergeCell ref="J13:J20"/>
    <mergeCell ref="J9:Q9"/>
    <mergeCell ref="E4:E5"/>
    <mergeCell ref="F4:F5"/>
    <mergeCell ref="C4:D5"/>
    <mergeCell ref="C6:D6"/>
    <mergeCell ref="C7:D7"/>
    <mergeCell ref="C9:D9"/>
    <mergeCell ref="C8:D8"/>
    <mergeCell ref="J4:Q4"/>
    <mergeCell ref="J5:Q5"/>
    <mergeCell ref="J7:Q7"/>
    <mergeCell ref="J6:Q6"/>
    <mergeCell ref="J8:Q8"/>
    <mergeCell ref="C10:D10"/>
    <mergeCell ref="C11:D11"/>
    <mergeCell ref="C12:F12"/>
    <mergeCell ref="C13:D13"/>
    <mergeCell ref="C15:D15"/>
    <mergeCell ref="C14:D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F181-C157-4F91-A6E2-206B1C93B1A9}">
  <dimension ref="A1:X308"/>
  <sheetViews>
    <sheetView topLeftCell="M7" workbookViewId="0">
      <selection activeCell="P12" sqref="P12"/>
    </sheetView>
  </sheetViews>
  <sheetFormatPr defaultRowHeight="15" x14ac:dyDescent="0.25"/>
  <cols>
    <col min="2" max="2" width="19.5703125" customWidth="1"/>
    <col min="3" max="3" width="15.5703125" customWidth="1"/>
    <col min="4" max="4" width="21.85546875" bestFit="1" customWidth="1"/>
    <col min="5" max="5" width="13.5703125" customWidth="1"/>
    <col min="6" max="6" width="7.85546875" customWidth="1"/>
    <col min="8" max="8" width="15.5703125" customWidth="1"/>
    <col min="9" max="9" width="21.85546875" bestFit="1" customWidth="1"/>
    <col min="10" max="10" width="31.140625" customWidth="1"/>
    <col min="11" max="11" width="9.5703125" customWidth="1"/>
    <col min="12" max="12" width="21.85546875" bestFit="1" customWidth="1"/>
    <col min="13" max="13" width="18.42578125" customWidth="1"/>
    <col min="14" max="14" width="21.85546875" bestFit="1" customWidth="1"/>
    <col min="15" max="15" width="25.42578125" customWidth="1"/>
    <col min="16" max="16" width="21.7109375" customWidth="1"/>
    <col min="17" max="17" width="16.5703125" customWidth="1"/>
    <col min="18" max="18" width="13.28515625" customWidth="1"/>
    <col min="24" max="24" width="12.42578125" customWidth="1"/>
  </cols>
  <sheetData>
    <row r="1" spans="1:24" s="18" customFormat="1" ht="60" customHeight="1" x14ac:dyDescent="0.25">
      <c r="A1" s="6"/>
      <c r="C1" s="20" t="s">
        <v>85</v>
      </c>
    </row>
    <row r="4" spans="1:24" x14ac:dyDescent="0.25">
      <c r="A4" s="139" t="s">
        <v>86</v>
      </c>
      <c r="B4" s="139"/>
      <c r="C4" s="139"/>
      <c r="D4" s="139"/>
      <c r="E4" s="139"/>
      <c r="F4" s="139"/>
    </row>
    <row r="6" spans="1:24" x14ac:dyDescent="0.25">
      <c r="B6" s="16" t="s">
        <v>11</v>
      </c>
      <c r="C6" s="16" t="s">
        <v>12</v>
      </c>
      <c r="D6" s="16" t="s">
        <v>0</v>
      </c>
      <c r="E6" s="17" t="s">
        <v>1</v>
      </c>
      <c r="F6" s="17" t="s">
        <v>47</v>
      </c>
      <c r="H6" s="139" t="s">
        <v>87</v>
      </c>
      <c r="I6" s="139"/>
      <c r="J6" s="139"/>
      <c r="K6" s="139"/>
      <c r="L6" s="139"/>
    </row>
    <row r="7" spans="1:24" x14ac:dyDescent="0.25">
      <c r="B7" s="10" t="s">
        <v>40</v>
      </c>
      <c r="C7" s="10" t="s">
        <v>37</v>
      </c>
      <c r="D7" s="10" t="s">
        <v>30</v>
      </c>
      <c r="E7" s="11">
        <v>1624</v>
      </c>
      <c r="F7" s="14">
        <v>114</v>
      </c>
    </row>
    <row r="8" spans="1:24" x14ac:dyDescent="0.25">
      <c r="B8" s="12" t="s">
        <v>8</v>
      </c>
      <c r="C8" s="12" t="s">
        <v>35</v>
      </c>
      <c r="D8" s="12" t="s">
        <v>32</v>
      </c>
      <c r="E8" s="13">
        <v>6706</v>
      </c>
      <c r="F8" s="15">
        <v>459</v>
      </c>
      <c r="H8" s="33" t="s">
        <v>89</v>
      </c>
      <c r="I8" s="33" t="s">
        <v>90</v>
      </c>
      <c r="J8" s="33" t="s">
        <v>88</v>
      </c>
    </row>
    <row r="9" spans="1:24" ht="18.75" x14ac:dyDescent="0.25">
      <c r="B9" s="10" t="s">
        <v>9</v>
      </c>
      <c r="C9" s="10" t="s">
        <v>35</v>
      </c>
      <c r="D9" s="10" t="s">
        <v>4</v>
      </c>
      <c r="E9" s="11">
        <v>959</v>
      </c>
      <c r="F9" s="14">
        <v>147</v>
      </c>
      <c r="H9" t="s">
        <v>36</v>
      </c>
      <c r="I9" t="s">
        <v>16</v>
      </c>
      <c r="J9" s="11">
        <v>16184</v>
      </c>
      <c r="L9" t="s">
        <v>91</v>
      </c>
      <c r="M9" t="s">
        <v>89</v>
      </c>
      <c r="N9" t="s">
        <v>90</v>
      </c>
      <c r="O9" t="s">
        <v>92</v>
      </c>
      <c r="Q9" s="118" t="s">
        <v>59</v>
      </c>
      <c r="R9" s="119"/>
      <c r="S9" s="119"/>
      <c r="T9" s="119"/>
      <c r="U9" s="119"/>
      <c r="V9" s="119"/>
      <c r="W9" s="119"/>
      <c r="X9" s="120"/>
    </row>
    <row r="10" spans="1:24" x14ac:dyDescent="0.25">
      <c r="B10" s="12" t="s">
        <v>41</v>
      </c>
      <c r="C10" s="12" t="s">
        <v>36</v>
      </c>
      <c r="D10" s="12" t="s">
        <v>18</v>
      </c>
      <c r="E10" s="13">
        <v>9632</v>
      </c>
      <c r="F10" s="15">
        <v>288</v>
      </c>
      <c r="H10" t="s">
        <v>34</v>
      </c>
      <c r="I10" t="s">
        <v>20</v>
      </c>
      <c r="J10" s="13">
        <v>15610</v>
      </c>
      <c r="L10" t="s">
        <v>41</v>
      </c>
      <c r="M10" t="s">
        <v>35</v>
      </c>
      <c r="N10" t="s">
        <v>13</v>
      </c>
      <c r="O10">
        <v>459</v>
      </c>
      <c r="Q10" s="121" t="s">
        <v>200</v>
      </c>
      <c r="R10" s="122"/>
      <c r="S10" s="122"/>
      <c r="T10" s="122"/>
      <c r="U10" s="122"/>
      <c r="V10" s="122"/>
      <c r="W10" s="122"/>
      <c r="X10" s="123"/>
    </row>
    <row r="11" spans="1:24" x14ac:dyDescent="0.25">
      <c r="B11" s="10" t="s">
        <v>6</v>
      </c>
      <c r="C11" s="10" t="s">
        <v>39</v>
      </c>
      <c r="D11" s="10" t="s">
        <v>25</v>
      </c>
      <c r="E11" s="11">
        <v>2100</v>
      </c>
      <c r="F11" s="14">
        <v>414</v>
      </c>
      <c r="H11" t="s">
        <v>34</v>
      </c>
      <c r="I11" t="s">
        <v>28</v>
      </c>
      <c r="J11" s="11">
        <v>14329</v>
      </c>
      <c r="L11" t="s">
        <v>3</v>
      </c>
      <c r="M11" t="s">
        <v>38</v>
      </c>
      <c r="N11" t="s">
        <v>17</v>
      </c>
      <c r="O11">
        <v>462</v>
      </c>
      <c r="Q11" s="127" t="s">
        <v>60</v>
      </c>
      <c r="R11" s="128"/>
      <c r="S11" s="128"/>
      <c r="T11" s="128"/>
      <c r="U11" s="128"/>
      <c r="V11" s="128"/>
      <c r="W11" s="128"/>
      <c r="X11" s="129"/>
    </row>
    <row r="12" spans="1:24" x14ac:dyDescent="0.25">
      <c r="B12" s="12" t="s">
        <v>40</v>
      </c>
      <c r="C12" s="12" t="s">
        <v>35</v>
      </c>
      <c r="D12" s="12" t="s">
        <v>33</v>
      </c>
      <c r="E12" s="13">
        <v>8869</v>
      </c>
      <c r="F12" s="15">
        <v>432</v>
      </c>
      <c r="H12" t="s">
        <v>35</v>
      </c>
      <c r="I12" t="s">
        <v>15</v>
      </c>
      <c r="J12" s="13">
        <v>13391</v>
      </c>
      <c r="L12" t="s">
        <v>41</v>
      </c>
      <c r="M12" t="s">
        <v>35</v>
      </c>
      <c r="N12" t="s">
        <v>19</v>
      </c>
      <c r="O12">
        <v>504</v>
      </c>
      <c r="Q12" s="124">
        <v>44869</v>
      </c>
      <c r="R12" s="125"/>
      <c r="S12" s="125"/>
      <c r="T12" s="125"/>
      <c r="U12" s="125"/>
      <c r="V12" s="125"/>
      <c r="W12" s="125"/>
      <c r="X12" s="126"/>
    </row>
    <row r="13" spans="1:24" x14ac:dyDescent="0.25">
      <c r="B13" s="10" t="s">
        <v>6</v>
      </c>
      <c r="C13" s="10" t="s">
        <v>38</v>
      </c>
      <c r="D13" s="10" t="s">
        <v>31</v>
      </c>
      <c r="E13" s="11">
        <v>2681</v>
      </c>
      <c r="F13" s="14">
        <v>54</v>
      </c>
      <c r="H13" t="s">
        <v>39</v>
      </c>
      <c r="I13" t="s">
        <v>33</v>
      </c>
      <c r="J13" s="13">
        <v>12950</v>
      </c>
      <c r="L13" t="s">
        <v>8</v>
      </c>
      <c r="M13" t="s">
        <v>34</v>
      </c>
      <c r="N13" t="s">
        <v>32</v>
      </c>
      <c r="O13">
        <v>525</v>
      </c>
      <c r="Q13" s="130"/>
      <c r="R13" s="131"/>
      <c r="S13" s="131"/>
      <c r="T13" s="131"/>
      <c r="U13" s="131"/>
      <c r="V13" s="131"/>
      <c r="W13" s="131"/>
      <c r="X13" s="132"/>
    </row>
    <row r="14" spans="1:24" x14ac:dyDescent="0.25">
      <c r="B14" s="12" t="s">
        <v>8</v>
      </c>
      <c r="C14" s="12" t="s">
        <v>35</v>
      </c>
      <c r="D14" s="12" t="s">
        <v>22</v>
      </c>
      <c r="E14" s="13">
        <v>5012</v>
      </c>
      <c r="F14" s="15">
        <v>210</v>
      </c>
      <c r="H14" t="s">
        <v>35</v>
      </c>
      <c r="I14" t="s">
        <v>32</v>
      </c>
      <c r="J14" s="11">
        <v>12348</v>
      </c>
      <c r="L14" t="s">
        <v>41</v>
      </c>
      <c r="M14" t="s">
        <v>34</v>
      </c>
      <c r="N14" t="s">
        <v>33</v>
      </c>
      <c r="O14">
        <v>492</v>
      </c>
      <c r="Q14" s="88" t="s">
        <v>201</v>
      </c>
      <c r="R14" s="89"/>
      <c r="S14" s="89"/>
      <c r="T14" s="89"/>
      <c r="U14" s="89"/>
      <c r="V14" s="89"/>
      <c r="W14" s="89"/>
      <c r="X14" s="90"/>
    </row>
    <row r="15" spans="1:24" x14ac:dyDescent="0.25">
      <c r="B15" s="10" t="s">
        <v>7</v>
      </c>
      <c r="C15" s="10" t="s">
        <v>38</v>
      </c>
      <c r="D15" s="10" t="s">
        <v>14</v>
      </c>
      <c r="E15" s="11">
        <v>1281</v>
      </c>
      <c r="F15" s="14">
        <v>75</v>
      </c>
      <c r="H15" t="s">
        <v>37</v>
      </c>
      <c r="I15" t="s">
        <v>18</v>
      </c>
      <c r="J15" s="11">
        <v>11571</v>
      </c>
      <c r="L15" t="s">
        <v>40</v>
      </c>
      <c r="M15" t="s">
        <v>38</v>
      </c>
      <c r="N15" t="s">
        <v>28</v>
      </c>
      <c r="O15">
        <v>519</v>
      </c>
      <c r="Q15" s="97"/>
      <c r="R15" s="28" t="s">
        <v>202</v>
      </c>
      <c r="S15" s="28"/>
      <c r="T15" s="28"/>
      <c r="U15" s="28"/>
      <c r="V15" s="28"/>
      <c r="W15" s="28"/>
      <c r="X15" s="29"/>
    </row>
    <row r="16" spans="1:24" x14ac:dyDescent="0.25">
      <c r="B16" s="12" t="s">
        <v>5</v>
      </c>
      <c r="C16" s="12" t="s">
        <v>37</v>
      </c>
      <c r="D16" s="12" t="s">
        <v>14</v>
      </c>
      <c r="E16" s="13">
        <v>4991</v>
      </c>
      <c r="F16" s="15">
        <v>12</v>
      </c>
      <c r="H16" t="s">
        <v>36</v>
      </c>
      <c r="I16" t="s">
        <v>27</v>
      </c>
      <c r="J16" s="13">
        <v>11522</v>
      </c>
      <c r="L16" t="s">
        <v>9</v>
      </c>
      <c r="M16" t="s">
        <v>35</v>
      </c>
      <c r="N16" t="s">
        <v>28</v>
      </c>
      <c r="O16">
        <v>456</v>
      </c>
      <c r="Q16" s="97"/>
      <c r="R16" s="28" t="s">
        <v>203</v>
      </c>
      <c r="S16" s="28"/>
      <c r="T16" s="28"/>
      <c r="U16" s="28"/>
      <c r="V16" s="28"/>
      <c r="W16" s="28"/>
      <c r="X16" s="29"/>
    </row>
    <row r="17" spans="2:24" x14ac:dyDescent="0.25">
      <c r="B17" s="10" t="s">
        <v>2</v>
      </c>
      <c r="C17" s="10" t="s">
        <v>39</v>
      </c>
      <c r="D17" s="10" t="s">
        <v>25</v>
      </c>
      <c r="E17" s="11">
        <v>1785</v>
      </c>
      <c r="F17" s="14">
        <v>462</v>
      </c>
      <c r="H17" t="s">
        <v>36</v>
      </c>
      <c r="I17" t="s">
        <v>16</v>
      </c>
      <c r="J17" s="11">
        <v>11417</v>
      </c>
      <c r="L17" t="s">
        <v>9</v>
      </c>
      <c r="M17" t="s">
        <v>38</v>
      </c>
      <c r="N17" t="s">
        <v>27</v>
      </c>
      <c r="O17">
        <v>510</v>
      </c>
      <c r="Q17" s="97"/>
      <c r="R17" s="28" t="s">
        <v>204</v>
      </c>
      <c r="S17" s="28"/>
      <c r="T17" s="28"/>
      <c r="U17" s="28"/>
      <c r="V17" s="28"/>
      <c r="W17" s="28"/>
      <c r="X17" s="29"/>
    </row>
    <row r="18" spans="2:24" x14ac:dyDescent="0.25">
      <c r="B18" s="12" t="s">
        <v>3</v>
      </c>
      <c r="C18" s="12" t="s">
        <v>37</v>
      </c>
      <c r="D18" s="12" t="s">
        <v>17</v>
      </c>
      <c r="E18" s="13">
        <v>3983</v>
      </c>
      <c r="F18" s="15">
        <v>144</v>
      </c>
      <c r="H18" t="s">
        <v>36</v>
      </c>
      <c r="I18" t="s">
        <v>13</v>
      </c>
      <c r="J18" s="13">
        <v>10311</v>
      </c>
      <c r="L18" t="s">
        <v>40</v>
      </c>
      <c r="M18" t="s">
        <v>36</v>
      </c>
      <c r="N18" t="s">
        <v>30</v>
      </c>
      <c r="O18">
        <v>459</v>
      </c>
      <c r="Q18" s="103"/>
      <c r="R18" s="104" t="s">
        <v>205</v>
      </c>
      <c r="S18" s="105"/>
      <c r="T18" s="105"/>
      <c r="U18" s="105"/>
      <c r="V18" s="105"/>
      <c r="W18" s="105"/>
      <c r="X18" s="106"/>
    </row>
    <row r="19" spans="2:24" x14ac:dyDescent="0.25">
      <c r="B19" s="10" t="s">
        <v>9</v>
      </c>
      <c r="C19" s="10" t="s">
        <v>38</v>
      </c>
      <c r="D19" s="10" t="s">
        <v>16</v>
      </c>
      <c r="E19" s="11">
        <v>2646</v>
      </c>
      <c r="F19" s="14">
        <v>120</v>
      </c>
      <c r="H19" t="s">
        <v>36</v>
      </c>
      <c r="I19" t="s">
        <v>32</v>
      </c>
      <c r="J19" s="11">
        <v>10304</v>
      </c>
      <c r="L19" t="s">
        <v>9</v>
      </c>
      <c r="M19" t="s">
        <v>36</v>
      </c>
      <c r="N19" t="s">
        <v>16</v>
      </c>
      <c r="O19">
        <v>447</v>
      </c>
    </row>
    <row r="20" spans="2:24" x14ac:dyDescent="0.25">
      <c r="B20" s="12" t="s">
        <v>2</v>
      </c>
      <c r="C20" s="12" t="s">
        <v>34</v>
      </c>
      <c r="D20" s="12" t="s">
        <v>13</v>
      </c>
      <c r="E20" s="13">
        <v>252</v>
      </c>
      <c r="F20" s="15">
        <v>54</v>
      </c>
      <c r="H20" t="s">
        <v>38</v>
      </c>
      <c r="I20" t="s">
        <v>30</v>
      </c>
      <c r="J20" s="11">
        <v>10129</v>
      </c>
    </row>
    <row r="21" spans="2:24" x14ac:dyDescent="0.25">
      <c r="B21" s="10" t="s">
        <v>3</v>
      </c>
      <c r="C21" s="10" t="s">
        <v>35</v>
      </c>
      <c r="D21" s="10" t="s">
        <v>25</v>
      </c>
      <c r="E21" s="11">
        <v>2464</v>
      </c>
      <c r="F21" s="14">
        <v>234</v>
      </c>
      <c r="H21" t="s">
        <v>36</v>
      </c>
      <c r="I21" t="s">
        <v>4</v>
      </c>
      <c r="J21" s="13">
        <v>10073</v>
      </c>
      <c r="O21" t="s">
        <v>97</v>
      </c>
    </row>
    <row r="22" spans="2:24" x14ac:dyDescent="0.25">
      <c r="B22" s="12" t="s">
        <v>3</v>
      </c>
      <c r="C22" s="12" t="s">
        <v>35</v>
      </c>
      <c r="D22" s="12" t="s">
        <v>29</v>
      </c>
      <c r="E22" s="13">
        <v>2114</v>
      </c>
      <c r="F22" s="15">
        <v>66</v>
      </c>
      <c r="H22" t="s">
        <v>37</v>
      </c>
      <c r="I22" t="s">
        <v>17</v>
      </c>
      <c r="J22" s="11">
        <v>9926</v>
      </c>
      <c r="L22" t="s">
        <v>90</v>
      </c>
      <c r="M22" t="s">
        <v>93</v>
      </c>
      <c r="O22" t="s">
        <v>91</v>
      </c>
      <c r="P22" t="s">
        <v>90</v>
      </c>
      <c r="Q22" t="s">
        <v>95</v>
      </c>
      <c r="R22" t="s">
        <v>96</v>
      </c>
    </row>
    <row r="23" spans="2:24" x14ac:dyDescent="0.25">
      <c r="B23" s="10" t="s">
        <v>6</v>
      </c>
      <c r="C23" s="10" t="s">
        <v>37</v>
      </c>
      <c r="D23" s="10" t="s">
        <v>31</v>
      </c>
      <c r="E23" s="11">
        <v>7693</v>
      </c>
      <c r="F23" s="14">
        <v>87</v>
      </c>
      <c r="H23" t="s">
        <v>37</v>
      </c>
      <c r="I23" t="s">
        <v>22</v>
      </c>
      <c r="J23" s="13">
        <v>9835</v>
      </c>
      <c r="L23" t="s">
        <v>32</v>
      </c>
      <c r="M23">
        <v>459</v>
      </c>
      <c r="O23" t="s">
        <v>5</v>
      </c>
      <c r="P23" t="s">
        <v>20</v>
      </c>
      <c r="Q23" s="35">
        <v>15610</v>
      </c>
      <c r="R23">
        <v>339</v>
      </c>
    </row>
    <row r="24" spans="2:24" x14ac:dyDescent="0.25">
      <c r="B24" s="12" t="s">
        <v>5</v>
      </c>
      <c r="C24" s="12" t="s">
        <v>34</v>
      </c>
      <c r="D24" s="12" t="s">
        <v>20</v>
      </c>
      <c r="E24" s="13">
        <v>15610</v>
      </c>
      <c r="F24" s="15">
        <v>339</v>
      </c>
      <c r="H24" t="s">
        <v>36</v>
      </c>
      <c r="I24" t="s">
        <v>33</v>
      </c>
      <c r="J24" s="11">
        <v>9772</v>
      </c>
      <c r="L24" t="s">
        <v>28</v>
      </c>
      <c r="M24">
        <v>459</v>
      </c>
      <c r="O24" t="s">
        <v>41</v>
      </c>
      <c r="P24" t="s">
        <v>13</v>
      </c>
      <c r="Q24" s="35">
        <v>10311</v>
      </c>
      <c r="R24">
        <v>231</v>
      </c>
    </row>
    <row r="25" spans="2:24" x14ac:dyDescent="0.25">
      <c r="B25" s="10" t="s">
        <v>41</v>
      </c>
      <c r="C25" s="10" t="s">
        <v>34</v>
      </c>
      <c r="D25" s="10" t="s">
        <v>22</v>
      </c>
      <c r="E25" s="11">
        <v>336</v>
      </c>
      <c r="F25" s="14">
        <v>144</v>
      </c>
      <c r="H25" t="s">
        <v>37</v>
      </c>
      <c r="I25" t="s">
        <v>15</v>
      </c>
      <c r="J25" s="11">
        <v>9709</v>
      </c>
      <c r="L25" t="s">
        <v>30</v>
      </c>
      <c r="M25">
        <v>366</v>
      </c>
      <c r="O25" t="s">
        <v>5</v>
      </c>
      <c r="P25" t="s">
        <v>16</v>
      </c>
      <c r="Q25" s="34">
        <v>16184</v>
      </c>
      <c r="R25">
        <v>39</v>
      </c>
    </row>
    <row r="26" spans="2:24" x14ac:dyDescent="0.25">
      <c r="B26" s="12" t="s">
        <v>2</v>
      </c>
      <c r="C26" s="12" t="s">
        <v>39</v>
      </c>
      <c r="D26" s="12" t="s">
        <v>20</v>
      </c>
      <c r="E26" s="13">
        <v>9443</v>
      </c>
      <c r="F26" s="15">
        <v>162</v>
      </c>
      <c r="H26" t="s">
        <v>39</v>
      </c>
      <c r="I26" t="s">
        <v>18</v>
      </c>
      <c r="J26" s="11">
        <v>9660</v>
      </c>
      <c r="L26" t="s">
        <v>4</v>
      </c>
      <c r="M26">
        <v>366</v>
      </c>
      <c r="O26" t="s">
        <v>9</v>
      </c>
      <c r="P26" t="s">
        <v>28</v>
      </c>
      <c r="Q26" s="34">
        <v>14329</v>
      </c>
      <c r="R26">
        <v>150</v>
      </c>
    </row>
    <row r="27" spans="2:24" x14ac:dyDescent="0.25">
      <c r="B27" s="10" t="s">
        <v>9</v>
      </c>
      <c r="C27" s="10" t="s">
        <v>34</v>
      </c>
      <c r="D27" s="10" t="s">
        <v>23</v>
      </c>
      <c r="E27" s="11">
        <v>8155</v>
      </c>
      <c r="F27" s="14">
        <v>90</v>
      </c>
      <c r="H27" t="s">
        <v>36</v>
      </c>
      <c r="I27" t="s">
        <v>18</v>
      </c>
      <c r="J27" s="13">
        <v>9632</v>
      </c>
      <c r="L27" t="s">
        <v>17</v>
      </c>
      <c r="M27">
        <v>348</v>
      </c>
      <c r="O27" t="s">
        <v>5</v>
      </c>
      <c r="P27" t="s">
        <v>15</v>
      </c>
      <c r="Q27" s="35">
        <v>13391</v>
      </c>
      <c r="R27">
        <v>201</v>
      </c>
    </row>
    <row r="28" spans="2:24" x14ac:dyDescent="0.25">
      <c r="B28" s="12" t="s">
        <v>8</v>
      </c>
      <c r="C28" s="12" t="s">
        <v>38</v>
      </c>
      <c r="D28" s="12" t="s">
        <v>23</v>
      </c>
      <c r="E28" s="13">
        <v>1701</v>
      </c>
      <c r="F28" s="15">
        <v>234</v>
      </c>
      <c r="H28" t="s">
        <v>38</v>
      </c>
      <c r="I28" t="s">
        <v>33</v>
      </c>
      <c r="J28" s="11">
        <v>9506</v>
      </c>
      <c r="L28" t="s">
        <v>31</v>
      </c>
      <c r="M28">
        <v>348</v>
      </c>
      <c r="O28" t="s">
        <v>40</v>
      </c>
      <c r="P28" t="s">
        <v>32</v>
      </c>
      <c r="Q28" s="34">
        <v>12348</v>
      </c>
      <c r="R28">
        <v>234</v>
      </c>
    </row>
    <row r="29" spans="2:24" x14ac:dyDescent="0.25">
      <c r="B29" s="10" t="s">
        <v>10</v>
      </c>
      <c r="C29" s="10" t="s">
        <v>38</v>
      </c>
      <c r="D29" s="10" t="s">
        <v>22</v>
      </c>
      <c r="E29" s="11">
        <v>2205</v>
      </c>
      <c r="F29" s="14">
        <v>141</v>
      </c>
      <c r="H29" t="s">
        <v>39</v>
      </c>
      <c r="I29" t="s">
        <v>20</v>
      </c>
      <c r="J29" s="13">
        <v>9443</v>
      </c>
      <c r="L29" t="s">
        <v>28</v>
      </c>
      <c r="M29">
        <v>312</v>
      </c>
      <c r="O29" t="s">
        <v>2</v>
      </c>
      <c r="P29" t="s">
        <v>16</v>
      </c>
      <c r="Q29" s="34">
        <v>11417</v>
      </c>
      <c r="R29">
        <v>21</v>
      </c>
    </row>
    <row r="30" spans="2:24" x14ac:dyDescent="0.25">
      <c r="B30" s="12" t="s">
        <v>8</v>
      </c>
      <c r="C30" s="12" t="s">
        <v>37</v>
      </c>
      <c r="D30" s="12" t="s">
        <v>19</v>
      </c>
      <c r="E30" s="13">
        <v>1771</v>
      </c>
      <c r="F30" s="15">
        <v>204</v>
      </c>
      <c r="H30" t="s">
        <v>36</v>
      </c>
      <c r="I30" t="s">
        <v>16</v>
      </c>
      <c r="J30" s="13">
        <v>9198</v>
      </c>
      <c r="L30" t="s">
        <v>30</v>
      </c>
      <c r="M30">
        <v>312</v>
      </c>
      <c r="O30" t="s">
        <v>2</v>
      </c>
      <c r="P30" t="s">
        <v>18</v>
      </c>
      <c r="Q30" s="34">
        <v>11571</v>
      </c>
      <c r="R30">
        <v>138</v>
      </c>
    </row>
    <row r="31" spans="2:24" x14ac:dyDescent="0.25">
      <c r="B31" s="10" t="s">
        <v>41</v>
      </c>
      <c r="C31" s="10" t="s">
        <v>35</v>
      </c>
      <c r="D31" s="10" t="s">
        <v>15</v>
      </c>
      <c r="E31" s="11">
        <v>2114</v>
      </c>
      <c r="F31" s="14">
        <v>186</v>
      </c>
      <c r="H31" t="s">
        <v>36</v>
      </c>
      <c r="I31" t="s">
        <v>30</v>
      </c>
      <c r="J31" s="11">
        <v>9051</v>
      </c>
      <c r="L31" t="s">
        <v>33</v>
      </c>
      <c r="M31">
        <v>306</v>
      </c>
      <c r="O31" t="s">
        <v>10</v>
      </c>
      <c r="P31" t="s">
        <v>33</v>
      </c>
      <c r="Q31" s="35">
        <v>12950</v>
      </c>
      <c r="R31">
        <v>30</v>
      </c>
    </row>
    <row r="32" spans="2:24" x14ac:dyDescent="0.25">
      <c r="B32" s="12" t="s">
        <v>41</v>
      </c>
      <c r="C32" s="12" t="s">
        <v>36</v>
      </c>
      <c r="D32" s="12" t="s">
        <v>13</v>
      </c>
      <c r="E32" s="13">
        <v>10311</v>
      </c>
      <c r="F32" s="15">
        <v>231</v>
      </c>
      <c r="H32" t="s">
        <v>37</v>
      </c>
      <c r="I32" t="s">
        <v>29</v>
      </c>
      <c r="J32" s="13">
        <v>9002</v>
      </c>
      <c r="L32" t="s">
        <v>24</v>
      </c>
      <c r="M32">
        <v>306</v>
      </c>
      <c r="O32" t="s">
        <v>9</v>
      </c>
      <c r="P32" t="s">
        <v>27</v>
      </c>
      <c r="Q32" s="35">
        <v>11522</v>
      </c>
      <c r="R32">
        <v>204</v>
      </c>
    </row>
    <row r="33" spans="2:13" x14ac:dyDescent="0.25">
      <c r="B33" s="10" t="s">
        <v>3</v>
      </c>
      <c r="C33" s="10" t="s">
        <v>39</v>
      </c>
      <c r="D33" s="10" t="s">
        <v>16</v>
      </c>
      <c r="E33" s="11">
        <v>21</v>
      </c>
      <c r="F33" s="14">
        <v>168</v>
      </c>
      <c r="H33" t="s">
        <v>39</v>
      </c>
      <c r="I33" t="s">
        <v>31</v>
      </c>
      <c r="J33" s="11">
        <v>8890</v>
      </c>
      <c r="L33" t="s">
        <v>27</v>
      </c>
      <c r="M33">
        <v>306</v>
      </c>
    </row>
    <row r="34" spans="2:13" x14ac:dyDescent="0.25">
      <c r="B34" s="12" t="s">
        <v>10</v>
      </c>
      <c r="C34" s="12" t="s">
        <v>35</v>
      </c>
      <c r="D34" s="12" t="s">
        <v>20</v>
      </c>
      <c r="E34" s="13">
        <v>1974</v>
      </c>
      <c r="F34" s="15">
        <v>195</v>
      </c>
      <c r="H34" t="s">
        <v>35</v>
      </c>
      <c r="I34" t="s">
        <v>33</v>
      </c>
      <c r="J34" s="13">
        <v>8869</v>
      </c>
      <c r="L34" t="s">
        <v>32</v>
      </c>
      <c r="M34">
        <v>303</v>
      </c>
    </row>
    <row r="35" spans="2:13" x14ac:dyDescent="0.25">
      <c r="B35" s="10" t="s">
        <v>5</v>
      </c>
      <c r="C35" s="10" t="s">
        <v>36</v>
      </c>
      <c r="D35" s="10" t="s">
        <v>23</v>
      </c>
      <c r="E35" s="11">
        <v>6314</v>
      </c>
      <c r="F35" s="14">
        <v>15</v>
      </c>
      <c r="H35" t="s">
        <v>34</v>
      </c>
      <c r="I35" t="s">
        <v>24</v>
      </c>
      <c r="J35" s="11">
        <v>8862</v>
      </c>
      <c r="L35" t="s">
        <v>17</v>
      </c>
      <c r="M35">
        <v>303</v>
      </c>
    </row>
    <row r="36" spans="2:13" x14ac:dyDescent="0.25">
      <c r="B36" s="12" t="s">
        <v>10</v>
      </c>
      <c r="C36" s="12" t="s">
        <v>37</v>
      </c>
      <c r="D36" s="12" t="s">
        <v>23</v>
      </c>
      <c r="E36" s="13">
        <v>4683</v>
      </c>
      <c r="F36" s="15">
        <v>30</v>
      </c>
      <c r="H36" t="s">
        <v>38</v>
      </c>
      <c r="I36" t="s">
        <v>26</v>
      </c>
      <c r="J36" s="11">
        <v>8841</v>
      </c>
      <c r="L36" t="s">
        <v>26</v>
      </c>
      <c r="M36">
        <v>303</v>
      </c>
    </row>
    <row r="37" spans="2:13" x14ac:dyDescent="0.25">
      <c r="B37" s="10" t="s">
        <v>41</v>
      </c>
      <c r="C37" s="10" t="s">
        <v>37</v>
      </c>
      <c r="D37" s="10" t="s">
        <v>24</v>
      </c>
      <c r="E37" s="11">
        <v>6398</v>
      </c>
      <c r="F37" s="14">
        <v>102</v>
      </c>
      <c r="H37" t="s">
        <v>37</v>
      </c>
      <c r="I37" t="s">
        <v>25</v>
      </c>
      <c r="J37" s="11">
        <v>8813</v>
      </c>
      <c r="L37" t="s">
        <v>19</v>
      </c>
      <c r="M37">
        <v>300</v>
      </c>
    </row>
    <row r="38" spans="2:13" x14ac:dyDescent="0.25">
      <c r="B38" s="12" t="s">
        <v>2</v>
      </c>
      <c r="C38" s="12" t="s">
        <v>35</v>
      </c>
      <c r="D38" s="12" t="s">
        <v>19</v>
      </c>
      <c r="E38" s="13">
        <v>553</v>
      </c>
      <c r="F38" s="15">
        <v>15</v>
      </c>
      <c r="H38" t="s">
        <v>34</v>
      </c>
      <c r="I38" t="s">
        <v>20</v>
      </c>
      <c r="J38" s="13">
        <v>8463</v>
      </c>
      <c r="L38" t="s">
        <v>27</v>
      </c>
      <c r="M38">
        <v>300</v>
      </c>
    </row>
    <row r="39" spans="2:13" x14ac:dyDescent="0.25">
      <c r="B39" s="10" t="s">
        <v>8</v>
      </c>
      <c r="C39" s="10" t="s">
        <v>39</v>
      </c>
      <c r="D39" s="10" t="s">
        <v>30</v>
      </c>
      <c r="E39" s="11">
        <v>7021</v>
      </c>
      <c r="F39" s="14">
        <v>183</v>
      </c>
      <c r="H39" t="s">
        <v>36</v>
      </c>
      <c r="I39" t="s">
        <v>22</v>
      </c>
      <c r="J39" s="11">
        <v>8435</v>
      </c>
      <c r="L39" t="s">
        <v>18</v>
      </c>
      <c r="M39">
        <v>288</v>
      </c>
    </row>
    <row r="40" spans="2:13" x14ac:dyDescent="0.25">
      <c r="B40" s="12" t="s">
        <v>40</v>
      </c>
      <c r="C40" s="12" t="s">
        <v>39</v>
      </c>
      <c r="D40" s="12" t="s">
        <v>22</v>
      </c>
      <c r="E40" s="13">
        <v>5817</v>
      </c>
      <c r="F40" s="15">
        <v>12</v>
      </c>
      <c r="H40" t="s">
        <v>36</v>
      </c>
      <c r="I40" t="s">
        <v>29</v>
      </c>
      <c r="J40" s="11">
        <v>8211</v>
      </c>
      <c r="L40" t="s">
        <v>31</v>
      </c>
      <c r="M40">
        <v>288</v>
      </c>
    </row>
    <row r="41" spans="2:13" x14ac:dyDescent="0.25">
      <c r="B41" s="10" t="s">
        <v>41</v>
      </c>
      <c r="C41" s="10" t="s">
        <v>39</v>
      </c>
      <c r="D41" s="10" t="s">
        <v>14</v>
      </c>
      <c r="E41" s="11">
        <v>3976</v>
      </c>
      <c r="F41" s="14">
        <v>72</v>
      </c>
      <c r="H41" t="s">
        <v>34</v>
      </c>
      <c r="I41" t="s">
        <v>23</v>
      </c>
      <c r="J41" s="11">
        <v>8155</v>
      </c>
      <c r="L41" t="s">
        <v>21</v>
      </c>
      <c r="M41">
        <v>288</v>
      </c>
    </row>
    <row r="42" spans="2:13" x14ac:dyDescent="0.25">
      <c r="B42" s="12" t="s">
        <v>6</v>
      </c>
      <c r="C42" s="12" t="s">
        <v>38</v>
      </c>
      <c r="D42" s="12" t="s">
        <v>27</v>
      </c>
      <c r="E42" s="13">
        <v>1134</v>
      </c>
      <c r="F42" s="15">
        <v>282</v>
      </c>
      <c r="H42" t="s">
        <v>34</v>
      </c>
      <c r="I42" t="s">
        <v>26</v>
      </c>
      <c r="J42" s="13">
        <v>8008</v>
      </c>
      <c r="L42" t="s">
        <v>28</v>
      </c>
      <c r="M42">
        <v>288</v>
      </c>
    </row>
    <row r="43" spans="2:13" x14ac:dyDescent="0.25">
      <c r="B43" s="10" t="s">
        <v>2</v>
      </c>
      <c r="C43" s="10" t="s">
        <v>39</v>
      </c>
      <c r="D43" s="10" t="s">
        <v>28</v>
      </c>
      <c r="E43" s="11">
        <v>6027</v>
      </c>
      <c r="F43" s="14">
        <v>144</v>
      </c>
      <c r="H43" t="s">
        <v>34</v>
      </c>
      <c r="I43" t="s">
        <v>33</v>
      </c>
      <c r="J43" s="13">
        <v>7847</v>
      </c>
      <c r="L43" t="s">
        <v>18</v>
      </c>
      <c r="M43">
        <v>279</v>
      </c>
    </row>
    <row r="44" spans="2:13" x14ac:dyDescent="0.25">
      <c r="B44" s="12" t="s">
        <v>6</v>
      </c>
      <c r="C44" s="12" t="s">
        <v>37</v>
      </c>
      <c r="D44" s="12" t="s">
        <v>16</v>
      </c>
      <c r="E44" s="13">
        <v>1904</v>
      </c>
      <c r="F44" s="15">
        <v>405</v>
      </c>
      <c r="H44" t="s">
        <v>35</v>
      </c>
      <c r="I44" t="s">
        <v>15</v>
      </c>
      <c r="J44" s="13">
        <v>7833</v>
      </c>
      <c r="L44" t="s">
        <v>21</v>
      </c>
      <c r="M44">
        <v>279</v>
      </c>
    </row>
    <row r="45" spans="2:13" x14ac:dyDescent="0.25">
      <c r="B45" s="10" t="s">
        <v>7</v>
      </c>
      <c r="C45" s="10" t="s">
        <v>34</v>
      </c>
      <c r="D45" s="10" t="s">
        <v>32</v>
      </c>
      <c r="E45" s="11">
        <v>3262</v>
      </c>
      <c r="F45" s="14">
        <v>75</v>
      </c>
      <c r="H45" t="s">
        <v>39</v>
      </c>
      <c r="I45" t="s">
        <v>27</v>
      </c>
      <c r="J45" s="13">
        <v>7812</v>
      </c>
      <c r="L45" t="s">
        <v>14</v>
      </c>
      <c r="M45">
        <v>276</v>
      </c>
    </row>
    <row r="46" spans="2:13" x14ac:dyDescent="0.25">
      <c r="B46" s="12" t="s">
        <v>40</v>
      </c>
      <c r="C46" s="12" t="s">
        <v>34</v>
      </c>
      <c r="D46" s="12" t="s">
        <v>27</v>
      </c>
      <c r="E46" s="13">
        <v>2289</v>
      </c>
      <c r="F46" s="15">
        <v>135</v>
      </c>
      <c r="H46" t="s">
        <v>34</v>
      </c>
      <c r="I46" t="s">
        <v>32</v>
      </c>
      <c r="J46" s="13">
        <v>7777</v>
      </c>
      <c r="L46" t="s">
        <v>15</v>
      </c>
      <c r="M46">
        <v>276</v>
      </c>
    </row>
    <row r="47" spans="2:13" x14ac:dyDescent="0.25">
      <c r="B47" s="10" t="s">
        <v>5</v>
      </c>
      <c r="C47" s="10" t="s">
        <v>34</v>
      </c>
      <c r="D47" s="10" t="s">
        <v>27</v>
      </c>
      <c r="E47" s="11">
        <v>6986</v>
      </c>
      <c r="F47" s="14">
        <v>21</v>
      </c>
      <c r="H47" t="s">
        <v>34</v>
      </c>
      <c r="I47" t="s">
        <v>17</v>
      </c>
      <c r="J47" s="13">
        <v>7777</v>
      </c>
      <c r="L47" t="s">
        <v>18</v>
      </c>
      <c r="M47">
        <v>270</v>
      </c>
    </row>
    <row r="48" spans="2:13" x14ac:dyDescent="0.25">
      <c r="B48" s="12" t="s">
        <v>2</v>
      </c>
      <c r="C48" s="12" t="s">
        <v>38</v>
      </c>
      <c r="D48" s="12" t="s">
        <v>23</v>
      </c>
      <c r="E48" s="13">
        <v>4417</v>
      </c>
      <c r="F48" s="15">
        <v>153</v>
      </c>
      <c r="H48" t="s">
        <v>37</v>
      </c>
      <c r="I48" t="s">
        <v>31</v>
      </c>
      <c r="J48" s="11">
        <v>7693</v>
      </c>
      <c r="L48" t="s">
        <v>20</v>
      </c>
      <c r="M48">
        <v>270</v>
      </c>
    </row>
    <row r="49" spans="2:13" x14ac:dyDescent="0.25">
      <c r="B49" s="10" t="s">
        <v>6</v>
      </c>
      <c r="C49" s="10" t="s">
        <v>34</v>
      </c>
      <c r="D49" s="10" t="s">
        <v>15</v>
      </c>
      <c r="E49" s="11">
        <v>1442</v>
      </c>
      <c r="F49" s="14">
        <v>15</v>
      </c>
      <c r="H49" t="s">
        <v>37</v>
      </c>
      <c r="I49" t="s">
        <v>19</v>
      </c>
      <c r="J49" s="11">
        <v>7693</v>
      </c>
      <c r="L49" t="s">
        <v>30</v>
      </c>
      <c r="M49">
        <v>252</v>
      </c>
    </row>
    <row r="50" spans="2:13" x14ac:dyDescent="0.25">
      <c r="B50" s="12" t="s">
        <v>3</v>
      </c>
      <c r="C50" s="12" t="s">
        <v>35</v>
      </c>
      <c r="D50" s="12" t="s">
        <v>14</v>
      </c>
      <c r="E50" s="13">
        <v>2415</v>
      </c>
      <c r="F50" s="15">
        <v>255</v>
      </c>
      <c r="H50" t="s">
        <v>39</v>
      </c>
      <c r="I50" t="s">
        <v>21</v>
      </c>
      <c r="J50" s="11">
        <v>7651</v>
      </c>
      <c r="L50" t="s">
        <v>29</v>
      </c>
      <c r="M50">
        <v>252</v>
      </c>
    </row>
    <row r="51" spans="2:13" x14ac:dyDescent="0.25">
      <c r="B51" s="10" t="s">
        <v>2</v>
      </c>
      <c r="C51" s="10" t="s">
        <v>37</v>
      </c>
      <c r="D51" s="10" t="s">
        <v>19</v>
      </c>
      <c r="E51" s="11">
        <v>238</v>
      </c>
      <c r="F51" s="14">
        <v>18</v>
      </c>
      <c r="H51" t="s">
        <v>34</v>
      </c>
      <c r="I51" t="s">
        <v>19</v>
      </c>
      <c r="J51" s="13">
        <v>7511</v>
      </c>
      <c r="L51" t="s">
        <v>17</v>
      </c>
      <c r="M51">
        <v>246</v>
      </c>
    </row>
    <row r="52" spans="2:13" x14ac:dyDescent="0.25">
      <c r="B52" s="12" t="s">
        <v>6</v>
      </c>
      <c r="C52" s="12" t="s">
        <v>37</v>
      </c>
      <c r="D52" s="12" t="s">
        <v>23</v>
      </c>
      <c r="E52" s="13">
        <v>4949</v>
      </c>
      <c r="F52" s="15">
        <v>189</v>
      </c>
      <c r="H52" t="s">
        <v>38</v>
      </c>
      <c r="I52" t="s">
        <v>25</v>
      </c>
      <c r="J52" s="13">
        <v>7483</v>
      </c>
      <c r="L52" t="s">
        <v>26</v>
      </c>
      <c r="M52">
        <v>246</v>
      </c>
    </row>
    <row r="53" spans="2:13" x14ac:dyDescent="0.25">
      <c r="B53" s="10" t="s">
        <v>5</v>
      </c>
      <c r="C53" s="10" t="s">
        <v>38</v>
      </c>
      <c r="D53" s="10" t="s">
        <v>32</v>
      </c>
      <c r="E53" s="11">
        <v>5075</v>
      </c>
      <c r="F53" s="14">
        <v>21</v>
      </c>
      <c r="H53" t="s">
        <v>35</v>
      </c>
      <c r="I53" t="s">
        <v>28</v>
      </c>
      <c r="J53" s="13">
        <v>7455</v>
      </c>
      <c r="L53" t="s">
        <v>31</v>
      </c>
      <c r="M53">
        <v>246</v>
      </c>
    </row>
    <row r="54" spans="2:13" x14ac:dyDescent="0.25">
      <c r="B54" s="12" t="s">
        <v>3</v>
      </c>
      <c r="C54" s="12" t="s">
        <v>36</v>
      </c>
      <c r="D54" s="12" t="s">
        <v>16</v>
      </c>
      <c r="E54" s="13">
        <v>9198</v>
      </c>
      <c r="F54" s="15">
        <v>36</v>
      </c>
      <c r="H54" t="s">
        <v>38</v>
      </c>
      <c r="I54" t="s">
        <v>21</v>
      </c>
      <c r="J54" s="13">
        <v>7322</v>
      </c>
      <c r="L54" t="s">
        <v>31</v>
      </c>
      <c r="M54">
        <v>246</v>
      </c>
    </row>
    <row r="55" spans="2:13" x14ac:dyDescent="0.25">
      <c r="B55" s="10" t="s">
        <v>6</v>
      </c>
      <c r="C55" s="10" t="s">
        <v>34</v>
      </c>
      <c r="D55" s="10" t="s">
        <v>29</v>
      </c>
      <c r="E55" s="11">
        <v>3339</v>
      </c>
      <c r="F55" s="14">
        <v>75</v>
      </c>
      <c r="H55" t="s">
        <v>37</v>
      </c>
      <c r="I55" t="s">
        <v>28</v>
      </c>
      <c r="J55" s="13">
        <v>7308</v>
      </c>
      <c r="L55" t="s">
        <v>30</v>
      </c>
      <c r="M55">
        <v>240</v>
      </c>
    </row>
    <row r="56" spans="2:13" x14ac:dyDescent="0.25">
      <c r="B56" s="12" t="s">
        <v>40</v>
      </c>
      <c r="C56" s="12" t="s">
        <v>34</v>
      </c>
      <c r="D56" s="12" t="s">
        <v>17</v>
      </c>
      <c r="E56" s="13">
        <v>5019</v>
      </c>
      <c r="F56" s="15">
        <v>156</v>
      </c>
      <c r="H56" t="s">
        <v>34</v>
      </c>
      <c r="I56" t="s">
        <v>15</v>
      </c>
      <c r="J56" s="11">
        <v>7280</v>
      </c>
      <c r="L56" t="s">
        <v>19</v>
      </c>
      <c r="M56">
        <v>240</v>
      </c>
    </row>
    <row r="57" spans="2:13" x14ac:dyDescent="0.25">
      <c r="B57" s="10" t="s">
        <v>5</v>
      </c>
      <c r="C57" s="10" t="s">
        <v>36</v>
      </c>
      <c r="D57" s="10" t="s">
        <v>16</v>
      </c>
      <c r="E57" s="11">
        <v>16184</v>
      </c>
      <c r="F57" s="14">
        <v>39</v>
      </c>
      <c r="H57" t="s">
        <v>37</v>
      </c>
      <c r="I57" t="s">
        <v>20</v>
      </c>
      <c r="J57" s="11">
        <v>7273</v>
      </c>
      <c r="L57" t="s">
        <v>25</v>
      </c>
      <c r="M57">
        <v>234</v>
      </c>
    </row>
    <row r="58" spans="2:13" x14ac:dyDescent="0.25">
      <c r="B58" s="12" t="s">
        <v>6</v>
      </c>
      <c r="C58" s="12" t="s">
        <v>36</v>
      </c>
      <c r="D58" s="12" t="s">
        <v>21</v>
      </c>
      <c r="E58" s="13">
        <v>497</v>
      </c>
      <c r="F58" s="15">
        <v>63</v>
      </c>
      <c r="H58" t="s">
        <v>34</v>
      </c>
      <c r="I58" t="s">
        <v>14</v>
      </c>
      <c r="J58" s="13">
        <v>7259</v>
      </c>
      <c r="L58" t="s">
        <v>23</v>
      </c>
      <c r="M58">
        <v>234</v>
      </c>
    </row>
    <row r="59" spans="2:13" x14ac:dyDescent="0.25">
      <c r="B59" s="10" t="s">
        <v>2</v>
      </c>
      <c r="C59" s="10" t="s">
        <v>36</v>
      </c>
      <c r="D59" s="10" t="s">
        <v>29</v>
      </c>
      <c r="E59" s="11">
        <v>8211</v>
      </c>
      <c r="F59" s="14">
        <v>75</v>
      </c>
      <c r="H59" t="s">
        <v>38</v>
      </c>
      <c r="I59" t="s">
        <v>13</v>
      </c>
      <c r="J59" s="11">
        <v>7189</v>
      </c>
      <c r="L59" t="s">
        <v>32</v>
      </c>
      <c r="M59">
        <v>234</v>
      </c>
    </row>
    <row r="60" spans="2:13" x14ac:dyDescent="0.25">
      <c r="B60" s="12" t="s">
        <v>2</v>
      </c>
      <c r="C60" s="12" t="s">
        <v>38</v>
      </c>
      <c r="D60" s="12" t="s">
        <v>28</v>
      </c>
      <c r="E60" s="13">
        <v>6580</v>
      </c>
      <c r="F60" s="15">
        <v>183</v>
      </c>
      <c r="H60" t="s">
        <v>39</v>
      </c>
      <c r="I60" t="s">
        <v>30</v>
      </c>
      <c r="J60" s="11">
        <v>7021</v>
      </c>
      <c r="L60" t="s">
        <v>13</v>
      </c>
      <c r="M60">
        <v>231</v>
      </c>
    </row>
    <row r="61" spans="2:13" x14ac:dyDescent="0.25">
      <c r="B61" s="10" t="s">
        <v>41</v>
      </c>
      <c r="C61" s="10" t="s">
        <v>35</v>
      </c>
      <c r="D61" s="10" t="s">
        <v>13</v>
      </c>
      <c r="E61" s="11">
        <v>4760</v>
      </c>
      <c r="F61" s="14">
        <v>69</v>
      </c>
      <c r="H61" t="s">
        <v>34</v>
      </c>
      <c r="I61" t="s">
        <v>27</v>
      </c>
      <c r="J61" s="11">
        <v>6986</v>
      </c>
      <c r="L61" t="s">
        <v>15</v>
      </c>
      <c r="M61">
        <v>231</v>
      </c>
    </row>
    <row r="62" spans="2:13" x14ac:dyDescent="0.25">
      <c r="B62" s="12" t="s">
        <v>40</v>
      </c>
      <c r="C62" s="12" t="s">
        <v>36</v>
      </c>
      <c r="D62" s="12" t="s">
        <v>25</v>
      </c>
      <c r="E62" s="13">
        <v>5439</v>
      </c>
      <c r="F62" s="15">
        <v>30</v>
      </c>
      <c r="H62" t="s">
        <v>39</v>
      </c>
      <c r="I62" t="s">
        <v>22</v>
      </c>
      <c r="J62" s="13">
        <v>6909</v>
      </c>
      <c r="L62" t="s">
        <v>14</v>
      </c>
      <c r="M62">
        <v>225</v>
      </c>
    </row>
    <row r="63" spans="2:13" x14ac:dyDescent="0.25">
      <c r="B63" s="10" t="s">
        <v>41</v>
      </c>
      <c r="C63" s="10" t="s">
        <v>34</v>
      </c>
      <c r="D63" s="10" t="s">
        <v>17</v>
      </c>
      <c r="E63" s="11">
        <v>1463</v>
      </c>
      <c r="F63" s="14">
        <v>39</v>
      </c>
      <c r="H63" t="s">
        <v>38</v>
      </c>
      <c r="I63" t="s">
        <v>4</v>
      </c>
      <c r="J63" s="11">
        <v>6860</v>
      </c>
      <c r="L63" t="s">
        <v>16</v>
      </c>
      <c r="M63">
        <v>225</v>
      </c>
    </row>
    <row r="64" spans="2:13" x14ac:dyDescent="0.25">
      <c r="B64" s="12" t="s">
        <v>3</v>
      </c>
      <c r="C64" s="12" t="s">
        <v>34</v>
      </c>
      <c r="D64" s="12" t="s">
        <v>32</v>
      </c>
      <c r="E64" s="13">
        <v>7777</v>
      </c>
      <c r="F64" s="15">
        <v>504</v>
      </c>
      <c r="H64" t="s">
        <v>35</v>
      </c>
      <c r="I64" t="s">
        <v>22</v>
      </c>
      <c r="J64" s="11">
        <v>6853</v>
      </c>
      <c r="L64" t="s">
        <v>28</v>
      </c>
      <c r="M64">
        <v>225</v>
      </c>
    </row>
    <row r="65" spans="2:13" x14ac:dyDescent="0.25">
      <c r="B65" s="10" t="s">
        <v>9</v>
      </c>
      <c r="C65" s="10" t="s">
        <v>37</v>
      </c>
      <c r="D65" s="10" t="s">
        <v>29</v>
      </c>
      <c r="E65" s="11">
        <v>1085</v>
      </c>
      <c r="F65" s="14">
        <v>273</v>
      </c>
      <c r="H65" t="s">
        <v>34</v>
      </c>
      <c r="I65" t="s">
        <v>21</v>
      </c>
      <c r="J65" s="13">
        <v>6832</v>
      </c>
      <c r="L65" t="s">
        <v>32</v>
      </c>
      <c r="M65">
        <v>213</v>
      </c>
    </row>
    <row r="66" spans="2:13" x14ac:dyDescent="0.25">
      <c r="B66" s="12" t="s">
        <v>5</v>
      </c>
      <c r="C66" s="12" t="s">
        <v>37</v>
      </c>
      <c r="D66" s="12" t="s">
        <v>31</v>
      </c>
      <c r="E66" s="13">
        <v>182</v>
      </c>
      <c r="F66" s="15">
        <v>48</v>
      </c>
      <c r="H66" t="s">
        <v>37</v>
      </c>
      <c r="I66" t="s">
        <v>26</v>
      </c>
      <c r="J66" s="11">
        <v>6818</v>
      </c>
      <c r="L66" t="s">
        <v>21</v>
      </c>
      <c r="M66">
        <v>213</v>
      </c>
    </row>
    <row r="67" spans="2:13" x14ac:dyDescent="0.25">
      <c r="B67" s="10" t="s">
        <v>6</v>
      </c>
      <c r="C67" s="10" t="s">
        <v>34</v>
      </c>
      <c r="D67" s="10" t="s">
        <v>27</v>
      </c>
      <c r="E67" s="11">
        <v>4242</v>
      </c>
      <c r="F67" s="14">
        <v>207</v>
      </c>
      <c r="H67" t="s">
        <v>35</v>
      </c>
      <c r="I67" t="s">
        <v>30</v>
      </c>
      <c r="J67" s="13">
        <v>6755</v>
      </c>
      <c r="L67" t="s">
        <v>22</v>
      </c>
      <c r="M67">
        <v>210</v>
      </c>
    </row>
    <row r="68" spans="2:13" x14ac:dyDescent="0.25">
      <c r="B68" s="12" t="s">
        <v>6</v>
      </c>
      <c r="C68" s="12" t="s">
        <v>36</v>
      </c>
      <c r="D68" s="12" t="s">
        <v>32</v>
      </c>
      <c r="E68" s="13">
        <v>6118</v>
      </c>
      <c r="F68" s="15">
        <v>9</v>
      </c>
      <c r="H68" t="s">
        <v>34</v>
      </c>
      <c r="I68" t="s">
        <v>26</v>
      </c>
      <c r="J68" s="13">
        <v>6748</v>
      </c>
      <c r="L68" t="s">
        <v>31</v>
      </c>
      <c r="M68">
        <v>210</v>
      </c>
    </row>
    <row r="69" spans="2:13" x14ac:dyDescent="0.25">
      <c r="B69" s="10" t="s">
        <v>10</v>
      </c>
      <c r="C69" s="10" t="s">
        <v>36</v>
      </c>
      <c r="D69" s="10" t="s">
        <v>23</v>
      </c>
      <c r="E69" s="11">
        <v>2317</v>
      </c>
      <c r="F69" s="14">
        <v>261</v>
      </c>
      <c r="H69" t="s">
        <v>34</v>
      </c>
      <c r="I69" t="s">
        <v>32</v>
      </c>
      <c r="J69" s="13">
        <v>6734</v>
      </c>
      <c r="L69" t="s">
        <v>27</v>
      </c>
      <c r="M69">
        <v>207</v>
      </c>
    </row>
    <row r="70" spans="2:13" x14ac:dyDescent="0.25">
      <c r="B70" s="12" t="s">
        <v>6</v>
      </c>
      <c r="C70" s="12" t="s">
        <v>38</v>
      </c>
      <c r="D70" s="12" t="s">
        <v>16</v>
      </c>
      <c r="E70" s="13">
        <v>938</v>
      </c>
      <c r="F70" s="15">
        <v>6</v>
      </c>
      <c r="H70" t="s">
        <v>35</v>
      </c>
      <c r="I70" t="s">
        <v>32</v>
      </c>
      <c r="J70" s="13">
        <v>6706</v>
      </c>
      <c r="L70" t="s">
        <v>4</v>
      </c>
      <c r="M70">
        <v>207</v>
      </c>
    </row>
    <row r="71" spans="2:13" x14ac:dyDescent="0.25">
      <c r="B71" s="10" t="s">
        <v>8</v>
      </c>
      <c r="C71" s="10" t="s">
        <v>37</v>
      </c>
      <c r="D71" s="10" t="s">
        <v>15</v>
      </c>
      <c r="E71" s="11">
        <v>9709</v>
      </c>
      <c r="F71" s="14">
        <v>30</v>
      </c>
      <c r="H71" t="s">
        <v>35</v>
      </c>
      <c r="I71" t="s">
        <v>15</v>
      </c>
      <c r="J71" s="13">
        <v>6657</v>
      </c>
      <c r="L71" t="s">
        <v>22</v>
      </c>
      <c r="M71">
        <v>207</v>
      </c>
    </row>
    <row r="72" spans="2:13" x14ac:dyDescent="0.25">
      <c r="B72" s="12" t="s">
        <v>7</v>
      </c>
      <c r="C72" s="12" t="s">
        <v>34</v>
      </c>
      <c r="D72" s="12" t="s">
        <v>20</v>
      </c>
      <c r="E72" s="13">
        <v>2205</v>
      </c>
      <c r="F72" s="15">
        <v>138</v>
      </c>
      <c r="H72" t="s">
        <v>36</v>
      </c>
      <c r="I72" t="s">
        <v>32</v>
      </c>
      <c r="J72" s="11">
        <v>6657</v>
      </c>
      <c r="L72" t="s">
        <v>19</v>
      </c>
      <c r="M72">
        <v>204</v>
      </c>
    </row>
    <row r="73" spans="2:13" x14ac:dyDescent="0.25">
      <c r="B73" s="10" t="s">
        <v>7</v>
      </c>
      <c r="C73" s="10" t="s">
        <v>37</v>
      </c>
      <c r="D73" s="10" t="s">
        <v>17</v>
      </c>
      <c r="E73" s="11">
        <v>4487</v>
      </c>
      <c r="F73" s="14">
        <v>111</v>
      </c>
      <c r="H73" t="s">
        <v>37</v>
      </c>
      <c r="I73" t="s">
        <v>14</v>
      </c>
      <c r="J73" s="11">
        <v>6608</v>
      </c>
      <c r="L73" t="s">
        <v>26</v>
      </c>
      <c r="M73">
        <v>204</v>
      </c>
    </row>
    <row r="74" spans="2:13" x14ac:dyDescent="0.25">
      <c r="B74" s="12" t="s">
        <v>5</v>
      </c>
      <c r="C74" s="12" t="s">
        <v>35</v>
      </c>
      <c r="D74" s="12" t="s">
        <v>18</v>
      </c>
      <c r="E74" s="13">
        <v>2415</v>
      </c>
      <c r="F74" s="15">
        <v>15</v>
      </c>
      <c r="H74" t="s">
        <v>38</v>
      </c>
      <c r="I74" t="s">
        <v>28</v>
      </c>
      <c r="J74" s="13">
        <v>6580</v>
      </c>
      <c r="L74" t="s">
        <v>27</v>
      </c>
      <c r="M74">
        <v>204</v>
      </c>
    </row>
    <row r="75" spans="2:13" x14ac:dyDescent="0.25">
      <c r="B75" s="10" t="s">
        <v>40</v>
      </c>
      <c r="C75" s="10" t="s">
        <v>34</v>
      </c>
      <c r="D75" s="10" t="s">
        <v>19</v>
      </c>
      <c r="E75" s="11">
        <v>4018</v>
      </c>
      <c r="F75" s="14">
        <v>162</v>
      </c>
      <c r="H75" t="s">
        <v>37</v>
      </c>
      <c r="I75" t="s">
        <v>30</v>
      </c>
      <c r="J75" s="13">
        <v>6454</v>
      </c>
      <c r="L75" t="s">
        <v>19</v>
      </c>
      <c r="M75">
        <v>204</v>
      </c>
    </row>
    <row r="76" spans="2:13" x14ac:dyDescent="0.25">
      <c r="B76" s="12" t="s">
        <v>5</v>
      </c>
      <c r="C76" s="12" t="s">
        <v>34</v>
      </c>
      <c r="D76" s="12" t="s">
        <v>19</v>
      </c>
      <c r="E76" s="13">
        <v>861</v>
      </c>
      <c r="F76" s="15">
        <v>195</v>
      </c>
      <c r="H76" t="s">
        <v>38</v>
      </c>
      <c r="I76" t="s">
        <v>21</v>
      </c>
      <c r="J76" s="11">
        <v>6433</v>
      </c>
      <c r="L76" t="s">
        <v>18</v>
      </c>
      <c r="M76">
        <v>204</v>
      </c>
    </row>
    <row r="77" spans="2:13" x14ac:dyDescent="0.25">
      <c r="B77" s="10" t="s">
        <v>10</v>
      </c>
      <c r="C77" s="10" t="s">
        <v>38</v>
      </c>
      <c r="D77" s="10" t="s">
        <v>14</v>
      </c>
      <c r="E77" s="11">
        <v>5586</v>
      </c>
      <c r="F77" s="14">
        <v>525</v>
      </c>
      <c r="H77" t="s">
        <v>37</v>
      </c>
      <c r="I77" t="s">
        <v>24</v>
      </c>
      <c r="J77" s="11">
        <v>6398</v>
      </c>
      <c r="L77" t="s">
        <v>15</v>
      </c>
      <c r="M77">
        <v>201</v>
      </c>
    </row>
    <row r="78" spans="2:13" x14ac:dyDescent="0.25">
      <c r="B78" s="12" t="s">
        <v>7</v>
      </c>
      <c r="C78" s="12" t="s">
        <v>34</v>
      </c>
      <c r="D78" s="12" t="s">
        <v>33</v>
      </c>
      <c r="E78" s="13">
        <v>2226</v>
      </c>
      <c r="F78" s="15">
        <v>48</v>
      </c>
      <c r="H78" t="s">
        <v>37</v>
      </c>
      <c r="I78" t="s">
        <v>33</v>
      </c>
      <c r="J78" s="13">
        <v>6391</v>
      </c>
      <c r="L78" t="s">
        <v>17</v>
      </c>
      <c r="M78">
        <v>201</v>
      </c>
    </row>
    <row r="79" spans="2:13" x14ac:dyDescent="0.25">
      <c r="B79" s="10" t="s">
        <v>9</v>
      </c>
      <c r="C79" s="10" t="s">
        <v>34</v>
      </c>
      <c r="D79" s="10" t="s">
        <v>28</v>
      </c>
      <c r="E79" s="11">
        <v>14329</v>
      </c>
      <c r="F79" s="14">
        <v>150</v>
      </c>
      <c r="H79" t="s">
        <v>39</v>
      </c>
      <c r="I79" t="s">
        <v>27</v>
      </c>
      <c r="J79" s="13">
        <v>6370</v>
      </c>
      <c r="L79" t="s">
        <v>15</v>
      </c>
      <c r="M79">
        <v>201</v>
      </c>
    </row>
    <row r="80" spans="2:13" x14ac:dyDescent="0.25">
      <c r="B80" s="12" t="s">
        <v>9</v>
      </c>
      <c r="C80" s="12" t="s">
        <v>34</v>
      </c>
      <c r="D80" s="12" t="s">
        <v>20</v>
      </c>
      <c r="E80" s="13">
        <v>8463</v>
      </c>
      <c r="F80" s="15">
        <v>492</v>
      </c>
      <c r="H80" t="s">
        <v>36</v>
      </c>
      <c r="I80" t="s">
        <v>23</v>
      </c>
      <c r="J80" s="11">
        <v>6314</v>
      </c>
      <c r="L80" t="s">
        <v>13</v>
      </c>
      <c r="M80">
        <v>201</v>
      </c>
    </row>
    <row r="81" spans="2:13" x14ac:dyDescent="0.25">
      <c r="B81" s="10" t="s">
        <v>5</v>
      </c>
      <c r="C81" s="10" t="s">
        <v>34</v>
      </c>
      <c r="D81" s="10" t="s">
        <v>29</v>
      </c>
      <c r="E81" s="11">
        <v>2891</v>
      </c>
      <c r="F81" s="14">
        <v>102</v>
      </c>
      <c r="H81" t="s">
        <v>34</v>
      </c>
      <c r="I81" t="s">
        <v>25</v>
      </c>
      <c r="J81" s="13">
        <v>6300</v>
      </c>
      <c r="L81" t="s">
        <v>20</v>
      </c>
      <c r="M81">
        <v>195</v>
      </c>
    </row>
    <row r="82" spans="2:13" x14ac:dyDescent="0.25">
      <c r="B82" s="12" t="s">
        <v>3</v>
      </c>
      <c r="C82" s="12" t="s">
        <v>36</v>
      </c>
      <c r="D82" s="12" t="s">
        <v>23</v>
      </c>
      <c r="E82" s="13">
        <v>3773</v>
      </c>
      <c r="F82" s="15">
        <v>165</v>
      </c>
      <c r="H82" t="s">
        <v>34</v>
      </c>
      <c r="I82" t="s">
        <v>22</v>
      </c>
      <c r="J82" s="13">
        <v>6279</v>
      </c>
      <c r="L82" t="s">
        <v>19</v>
      </c>
      <c r="M82">
        <v>195</v>
      </c>
    </row>
    <row r="83" spans="2:13" x14ac:dyDescent="0.25">
      <c r="B83" s="10" t="s">
        <v>41</v>
      </c>
      <c r="C83" s="10" t="s">
        <v>36</v>
      </c>
      <c r="D83" s="10" t="s">
        <v>28</v>
      </c>
      <c r="E83" s="11">
        <v>854</v>
      </c>
      <c r="F83" s="14">
        <v>309</v>
      </c>
      <c r="H83" t="s">
        <v>37</v>
      </c>
      <c r="I83" t="s">
        <v>26</v>
      </c>
      <c r="J83" s="11">
        <v>6279</v>
      </c>
      <c r="L83" t="s">
        <v>22</v>
      </c>
      <c r="M83">
        <v>195</v>
      </c>
    </row>
    <row r="84" spans="2:13" x14ac:dyDescent="0.25">
      <c r="B84" s="12" t="s">
        <v>6</v>
      </c>
      <c r="C84" s="12" t="s">
        <v>36</v>
      </c>
      <c r="D84" s="12" t="s">
        <v>17</v>
      </c>
      <c r="E84" s="13">
        <v>4970</v>
      </c>
      <c r="F84" s="15">
        <v>156</v>
      </c>
      <c r="H84" t="s">
        <v>36</v>
      </c>
      <c r="I84" t="s">
        <v>13</v>
      </c>
      <c r="J84" s="13">
        <v>6146</v>
      </c>
      <c r="L84" t="s">
        <v>23</v>
      </c>
      <c r="M84">
        <v>189</v>
      </c>
    </row>
    <row r="85" spans="2:13" x14ac:dyDescent="0.25">
      <c r="B85" s="10" t="s">
        <v>9</v>
      </c>
      <c r="C85" s="10" t="s">
        <v>35</v>
      </c>
      <c r="D85" s="10" t="s">
        <v>26</v>
      </c>
      <c r="E85" s="11">
        <v>98</v>
      </c>
      <c r="F85" s="14">
        <v>159</v>
      </c>
      <c r="H85" t="s">
        <v>37</v>
      </c>
      <c r="I85" t="s">
        <v>27</v>
      </c>
      <c r="J85" s="11">
        <v>6132</v>
      </c>
      <c r="L85" t="s">
        <v>24</v>
      </c>
      <c r="M85">
        <v>189</v>
      </c>
    </row>
    <row r="86" spans="2:13" x14ac:dyDescent="0.25">
      <c r="B86" s="12" t="s">
        <v>5</v>
      </c>
      <c r="C86" s="12" t="s">
        <v>35</v>
      </c>
      <c r="D86" s="12" t="s">
        <v>15</v>
      </c>
      <c r="E86" s="13">
        <v>13391</v>
      </c>
      <c r="F86" s="15">
        <v>201</v>
      </c>
      <c r="H86" t="s">
        <v>38</v>
      </c>
      <c r="I86" t="s">
        <v>4</v>
      </c>
      <c r="J86" s="13">
        <v>6125</v>
      </c>
      <c r="L86" t="s">
        <v>16</v>
      </c>
      <c r="M86">
        <v>189</v>
      </c>
    </row>
    <row r="87" spans="2:13" x14ac:dyDescent="0.25">
      <c r="B87" s="10" t="s">
        <v>8</v>
      </c>
      <c r="C87" s="10" t="s">
        <v>39</v>
      </c>
      <c r="D87" s="10" t="s">
        <v>31</v>
      </c>
      <c r="E87" s="11">
        <v>8890</v>
      </c>
      <c r="F87" s="14">
        <v>210</v>
      </c>
      <c r="H87" t="s">
        <v>36</v>
      </c>
      <c r="I87" t="s">
        <v>32</v>
      </c>
      <c r="J87" s="13">
        <v>6118</v>
      </c>
      <c r="L87" t="s">
        <v>32</v>
      </c>
      <c r="M87">
        <v>189</v>
      </c>
    </row>
    <row r="88" spans="2:13" x14ac:dyDescent="0.25">
      <c r="B88" s="12" t="s">
        <v>2</v>
      </c>
      <c r="C88" s="12" t="s">
        <v>38</v>
      </c>
      <c r="D88" s="12" t="s">
        <v>13</v>
      </c>
      <c r="E88" s="13">
        <v>56</v>
      </c>
      <c r="F88" s="15">
        <v>51</v>
      </c>
      <c r="H88" t="s">
        <v>36</v>
      </c>
      <c r="I88" t="s">
        <v>30</v>
      </c>
      <c r="J88" s="11">
        <v>6118</v>
      </c>
      <c r="L88" t="s">
        <v>30</v>
      </c>
      <c r="M88">
        <v>183</v>
      </c>
    </row>
    <row r="89" spans="2:13" x14ac:dyDescent="0.25">
      <c r="B89" s="10" t="s">
        <v>3</v>
      </c>
      <c r="C89" s="10" t="s">
        <v>36</v>
      </c>
      <c r="D89" s="10" t="s">
        <v>25</v>
      </c>
      <c r="E89" s="11">
        <v>3339</v>
      </c>
      <c r="F89" s="14">
        <v>39</v>
      </c>
      <c r="H89" t="s">
        <v>36</v>
      </c>
      <c r="I89" t="s">
        <v>18</v>
      </c>
      <c r="J89" s="13">
        <v>6111</v>
      </c>
      <c r="L89" t="s">
        <v>28</v>
      </c>
      <c r="M89">
        <v>183</v>
      </c>
    </row>
    <row r="90" spans="2:13" x14ac:dyDescent="0.25">
      <c r="B90" s="12" t="s">
        <v>10</v>
      </c>
      <c r="C90" s="12" t="s">
        <v>35</v>
      </c>
      <c r="D90" s="12" t="s">
        <v>18</v>
      </c>
      <c r="E90" s="13">
        <v>3808</v>
      </c>
      <c r="F90" s="15">
        <v>279</v>
      </c>
      <c r="H90" t="s">
        <v>39</v>
      </c>
      <c r="I90" t="s">
        <v>17</v>
      </c>
      <c r="J90" s="11">
        <v>6048</v>
      </c>
      <c r="L90" t="s">
        <v>18</v>
      </c>
      <c r="M90">
        <v>177</v>
      </c>
    </row>
    <row r="91" spans="2:13" x14ac:dyDescent="0.25">
      <c r="B91" s="10" t="s">
        <v>10</v>
      </c>
      <c r="C91" s="10" t="s">
        <v>38</v>
      </c>
      <c r="D91" s="10" t="s">
        <v>13</v>
      </c>
      <c r="E91" s="11">
        <v>63</v>
      </c>
      <c r="F91" s="14">
        <v>123</v>
      </c>
      <c r="H91" t="s">
        <v>39</v>
      </c>
      <c r="I91" t="s">
        <v>28</v>
      </c>
      <c r="J91" s="11">
        <v>6027</v>
      </c>
      <c r="L91" t="s">
        <v>26</v>
      </c>
      <c r="M91">
        <v>177</v>
      </c>
    </row>
    <row r="92" spans="2:13" x14ac:dyDescent="0.25">
      <c r="B92" s="12" t="s">
        <v>2</v>
      </c>
      <c r="C92" s="12" t="s">
        <v>39</v>
      </c>
      <c r="D92" s="12" t="s">
        <v>27</v>
      </c>
      <c r="E92" s="13">
        <v>7812</v>
      </c>
      <c r="F92" s="15">
        <v>81</v>
      </c>
      <c r="H92" t="s">
        <v>38</v>
      </c>
      <c r="I92" t="s">
        <v>22</v>
      </c>
      <c r="J92" s="11">
        <v>5915</v>
      </c>
      <c r="L92" t="s">
        <v>27</v>
      </c>
      <c r="M92">
        <v>177</v>
      </c>
    </row>
    <row r="93" spans="2:13" x14ac:dyDescent="0.25">
      <c r="B93" s="10" t="s">
        <v>40</v>
      </c>
      <c r="C93" s="10" t="s">
        <v>37</v>
      </c>
      <c r="D93" s="10" t="s">
        <v>19</v>
      </c>
      <c r="E93" s="11">
        <v>7693</v>
      </c>
      <c r="F93" s="14">
        <v>21</v>
      </c>
      <c r="H93" t="s">
        <v>39</v>
      </c>
      <c r="I93" t="s">
        <v>22</v>
      </c>
      <c r="J93" s="13">
        <v>5817</v>
      </c>
      <c r="L93" t="s">
        <v>33</v>
      </c>
      <c r="M93">
        <v>174</v>
      </c>
    </row>
    <row r="94" spans="2:13" x14ac:dyDescent="0.25">
      <c r="B94" s="12" t="s">
        <v>3</v>
      </c>
      <c r="C94" s="12" t="s">
        <v>36</v>
      </c>
      <c r="D94" s="12" t="s">
        <v>28</v>
      </c>
      <c r="E94" s="13">
        <v>973</v>
      </c>
      <c r="F94" s="15">
        <v>162</v>
      </c>
      <c r="H94" t="s">
        <v>39</v>
      </c>
      <c r="I94" t="s">
        <v>15</v>
      </c>
      <c r="J94" s="13">
        <v>5775</v>
      </c>
      <c r="L94" t="s">
        <v>17</v>
      </c>
      <c r="M94">
        <v>174</v>
      </c>
    </row>
    <row r="95" spans="2:13" x14ac:dyDescent="0.25">
      <c r="B95" s="10" t="s">
        <v>10</v>
      </c>
      <c r="C95" s="10" t="s">
        <v>35</v>
      </c>
      <c r="D95" s="10" t="s">
        <v>21</v>
      </c>
      <c r="E95" s="11">
        <v>567</v>
      </c>
      <c r="F95" s="14">
        <v>228</v>
      </c>
      <c r="H95" t="s">
        <v>38</v>
      </c>
      <c r="I95" t="s">
        <v>28</v>
      </c>
      <c r="J95" s="13">
        <v>5677</v>
      </c>
      <c r="L95" t="s">
        <v>16</v>
      </c>
      <c r="M95">
        <v>174</v>
      </c>
    </row>
    <row r="96" spans="2:13" x14ac:dyDescent="0.25">
      <c r="B96" s="12" t="s">
        <v>10</v>
      </c>
      <c r="C96" s="12" t="s">
        <v>36</v>
      </c>
      <c r="D96" s="12" t="s">
        <v>29</v>
      </c>
      <c r="E96" s="13">
        <v>2471</v>
      </c>
      <c r="F96" s="15">
        <v>342</v>
      </c>
      <c r="H96" t="s">
        <v>38</v>
      </c>
      <c r="I96" t="s">
        <v>13</v>
      </c>
      <c r="J96" s="11">
        <v>5670</v>
      </c>
      <c r="L96" t="s">
        <v>30</v>
      </c>
      <c r="M96">
        <v>174</v>
      </c>
    </row>
    <row r="97" spans="2:13" x14ac:dyDescent="0.25">
      <c r="B97" s="10" t="s">
        <v>5</v>
      </c>
      <c r="C97" s="10" t="s">
        <v>38</v>
      </c>
      <c r="D97" s="10" t="s">
        <v>13</v>
      </c>
      <c r="E97" s="11">
        <v>7189</v>
      </c>
      <c r="F97" s="14">
        <v>54</v>
      </c>
      <c r="H97" t="s">
        <v>38</v>
      </c>
      <c r="I97" t="s">
        <v>14</v>
      </c>
      <c r="J97" s="11">
        <v>5586</v>
      </c>
      <c r="L97" t="s">
        <v>26</v>
      </c>
      <c r="M97">
        <v>171</v>
      </c>
    </row>
    <row r="98" spans="2:13" x14ac:dyDescent="0.25">
      <c r="B98" s="12" t="s">
        <v>41</v>
      </c>
      <c r="C98" s="12" t="s">
        <v>35</v>
      </c>
      <c r="D98" s="12" t="s">
        <v>28</v>
      </c>
      <c r="E98" s="13">
        <v>7455</v>
      </c>
      <c r="F98" s="15">
        <v>216</v>
      </c>
      <c r="H98" t="s">
        <v>36</v>
      </c>
      <c r="I98" t="s">
        <v>29</v>
      </c>
      <c r="J98" s="13">
        <v>5551</v>
      </c>
      <c r="L98" t="s">
        <v>24</v>
      </c>
      <c r="M98">
        <v>171</v>
      </c>
    </row>
    <row r="99" spans="2:13" x14ac:dyDescent="0.25">
      <c r="B99" s="10" t="s">
        <v>3</v>
      </c>
      <c r="C99" s="10" t="s">
        <v>34</v>
      </c>
      <c r="D99" s="10" t="s">
        <v>26</v>
      </c>
      <c r="E99" s="11">
        <v>3108</v>
      </c>
      <c r="F99" s="14">
        <v>54</v>
      </c>
      <c r="H99" t="s">
        <v>38</v>
      </c>
      <c r="I99" t="s">
        <v>19</v>
      </c>
      <c r="J99" s="11">
        <v>5474</v>
      </c>
      <c r="L99" t="s">
        <v>16</v>
      </c>
      <c r="M99">
        <v>168</v>
      </c>
    </row>
    <row r="100" spans="2:13" x14ac:dyDescent="0.25">
      <c r="B100" s="12" t="s">
        <v>6</v>
      </c>
      <c r="C100" s="12" t="s">
        <v>38</v>
      </c>
      <c r="D100" s="12" t="s">
        <v>25</v>
      </c>
      <c r="E100" s="13">
        <v>469</v>
      </c>
      <c r="F100" s="15">
        <v>75</v>
      </c>
      <c r="H100" t="s">
        <v>36</v>
      </c>
      <c r="I100" t="s">
        <v>25</v>
      </c>
      <c r="J100" s="13">
        <v>5439</v>
      </c>
      <c r="L100" t="s">
        <v>29</v>
      </c>
      <c r="M100">
        <v>168</v>
      </c>
    </row>
    <row r="101" spans="2:13" x14ac:dyDescent="0.25">
      <c r="B101" s="10" t="s">
        <v>9</v>
      </c>
      <c r="C101" s="10" t="s">
        <v>37</v>
      </c>
      <c r="D101" s="10" t="s">
        <v>23</v>
      </c>
      <c r="E101" s="11">
        <v>2737</v>
      </c>
      <c r="F101" s="14">
        <v>93</v>
      </c>
      <c r="H101" t="s">
        <v>34</v>
      </c>
      <c r="I101" t="s">
        <v>19</v>
      </c>
      <c r="J101" s="11">
        <v>5355</v>
      </c>
      <c r="L101" t="s">
        <v>19</v>
      </c>
      <c r="M101">
        <v>168</v>
      </c>
    </row>
    <row r="102" spans="2:13" x14ac:dyDescent="0.25">
      <c r="B102" s="12" t="s">
        <v>9</v>
      </c>
      <c r="C102" s="12" t="s">
        <v>37</v>
      </c>
      <c r="D102" s="12" t="s">
        <v>25</v>
      </c>
      <c r="E102" s="13">
        <v>4305</v>
      </c>
      <c r="F102" s="15">
        <v>156</v>
      </c>
      <c r="H102" t="s">
        <v>37</v>
      </c>
      <c r="I102" t="s">
        <v>26</v>
      </c>
      <c r="J102" s="13">
        <v>5306</v>
      </c>
      <c r="L102" t="s">
        <v>20</v>
      </c>
      <c r="M102">
        <v>162</v>
      </c>
    </row>
    <row r="103" spans="2:13" x14ac:dyDescent="0.25">
      <c r="B103" s="10" t="s">
        <v>9</v>
      </c>
      <c r="C103" s="10" t="s">
        <v>38</v>
      </c>
      <c r="D103" s="10" t="s">
        <v>17</v>
      </c>
      <c r="E103" s="11">
        <v>2408</v>
      </c>
      <c r="F103" s="14">
        <v>9</v>
      </c>
      <c r="H103" t="s">
        <v>39</v>
      </c>
      <c r="I103" t="s">
        <v>26</v>
      </c>
      <c r="J103" s="11">
        <v>5236</v>
      </c>
      <c r="L103" t="s">
        <v>19</v>
      </c>
      <c r="M103">
        <v>162</v>
      </c>
    </row>
    <row r="104" spans="2:13" x14ac:dyDescent="0.25">
      <c r="B104" s="12" t="s">
        <v>3</v>
      </c>
      <c r="C104" s="12" t="s">
        <v>36</v>
      </c>
      <c r="D104" s="12" t="s">
        <v>19</v>
      </c>
      <c r="E104" s="13">
        <v>1281</v>
      </c>
      <c r="F104" s="15">
        <v>18</v>
      </c>
      <c r="H104" t="s">
        <v>35</v>
      </c>
      <c r="I104" t="s">
        <v>28</v>
      </c>
      <c r="J104" s="11">
        <v>5194</v>
      </c>
      <c r="L104" t="s">
        <v>28</v>
      </c>
      <c r="M104">
        <v>162</v>
      </c>
    </row>
    <row r="105" spans="2:13" x14ac:dyDescent="0.25">
      <c r="B105" s="10" t="s">
        <v>40</v>
      </c>
      <c r="C105" s="10" t="s">
        <v>35</v>
      </c>
      <c r="D105" s="10" t="s">
        <v>32</v>
      </c>
      <c r="E105" s="11">
        <v>12348</v>
      </c>
      <c r="F105" s="14">
        <v>234</v>
      </c>
      <c r="H105" t="s">
        <v>38</v>
      </c>
      <c r="I105" t="s">
        <v>32</v>
      </c>
      <c r="J105" s="11">
        <v>5075</v>
      </c>
      <c r="L105" t="s">
        <v>26</v>
      </c>
      <c r="M105">
        <v>159</v>
      </c>
    </row>
    <row r="106" spans="2:13" x14ac:dyDescent="0.25">
      <c r="B106" s="12" t="s">
        <v>3</v>
      </c>
      <c r="C106" s="12" t="s">
        <v>34</v>
      </c>
      <c r="D106" s="12" t="s">
        <v>28</v>
      </c>
      <c r="E106" s="13">
        <v>3689</v>
      </c>
      <c r="F106" s="15">
        <v>312</v>
      </c>
      <c r="H106" t="s">
        <v>34</v>
      </c>
      <c r="I106" t="s">
        <v>17</v>
      </c>
      <c r="J106" s="13">
        <v>5019</v>
      </c>
      <c r="L106" t="s">
        <v>33</v>
      </c>
      <c r="M106">
        <v>159</v>
      </c>
    </row>
    <row r="107" spans="2:13" x14ac:dyDescent="0.25">
      <c r="B107" s="10" t="s">
        <v>7</v>
      </c>
      <c r="C107" s="10" t="s">
        <v>36</v>
      </c>
      <c r="D107" s="10" t="s">
        <v>19</v>
      </c>
      <c r="E107" s="11">
        <v>2870</v>
      </c>
      <c r="F107" s="14">
        <v>300</v>
      </c>
      <c r="H107" t="s">
        <v>36</v>
      </c>
      <c r="I107" t="s">
        <v>23</v>
      </c>
      <c r="J107" s="13">
        <v>5019</v>
      </c>
      <c r="L107" t="s">
        <v>17</v>
      </c>
      <c r="M107">
        <v>156</v>
      </c>
    </row>
    <row r="108" spans="2:13" x14ac:dyDescent="0.25">
      <c r="B108" s="12" t="s">
        <v>2</v>
      </c>
      <c r="C108" s="12" t="s">
        <v>36</v>
      </c>
      <c r="D108" s="12" t="s">
        <v>27</v>
      </c>
      <c r="E108" s="13">
        <v>798</v>
      </c>
      <c r="F108" s="15">
        <v>519</v>
      </c>
      <c r="H108" t="s">
        <v>35</v>
      </c>
      <c r="I108" t="s">
        <v>22</v>
      </c>
      <c r="J108" s="13">
        <v>5012</v>
      </c>
      <c r="L108" t="s">
        <v>17</v>
      </c>
      <c r="M108">
        <v>156</v>
      </c>
    </row>
    <row r="109" spans="2:13" x14ac:dyDescent="0.25">
      <c r="B109" s="10" t="s">
        <v>41</v>
      </c>
      <c r="C109" s="10" t="s">
        <v>37</v>
      </c>
      <c r="D109" s="10" t="s">
        <v>21</v>
      </c>
      <c r="E109" s="11">
        <v>2933</v>
      </c>
      <c r="F109" s="14">
        <v>9</v>
      </c>
      <c r="H109" t="s">
        <v>37</v>
      </c>
      <c r="I109" t="s">
        <v>14</v>
      </c>
      <c r="J109" s="13">
        <v>4991</v>
      </c>
      <c r="L109" t="s">
        <v>25</v>
      </c>
      <c r="M109">
        <v>156</v>
      </c>
    </row>
    <row r="110" spans="2:13" x14ac:dyDescent="0.25">
      <c r="B110" s="12" t="s">
        <v>5</v>
      </c>
      <c r="C110" s="12" t="s">
        <v>35</v>
      </c>
      <c r="D110" s="12" t="s">
        <v>4</v>
      </c>
      <c r="E110" s="13">
        <v>2744</v>
      </c>
      <c r="F110" s="15">
        <v>9</v>
      </c>
      <c r="H110" t="s">
        <v>34</v>
      </c>
      <c r="I110" t="s">
        <v>26</v>
      </c>
      <c r="J110" s="11">
        <v>4991</v>
      </c>
      <c r="L110" t="s">
        <v>28</v>
      </c>
      <c r="M110">
        <v>150</v>
      </c>
    </row>
    <row r="111" spans="2:13" x14ac:dyDescent="0.25">
      <c r="B111" s="10" t="s">
        <v>40</v>
      </c>
      <c r="C111" s="10" t="s">
        <v>36</v>
      </c>
      <c r="D111" s="10" t="s">
        <v>33</v>
      </c>
      <c r="E111" s="11">
        <v>9772</v>
      </c>
      <c r="F111" s="14">
        <v>90</v>
      </c>
      <c r="H111" t="s">
        <v>36</v>
      </c>
      <c r="I111" t="s">
        <v>17</v>
      </c>
      <c r="J111" s="13">
        <v>4970</v>
      </c>
      <c r="L111" t="s">
        <v>30</v>
      </c>
      <c r="M111">
        <v>150</v>
      </c>
    </row>
    <row r="112" spans="2:13" x14ac:dyDescent="0.25">
      <c r="B112" s="12" t="s">
        <v>7</v>
      </c>
      <c r="C112" s="12" t="s">
        <v>34</v>
      </c>
      <c r="D112" s="12" t="s">
        <v>25</v>
      </c>
      <c r="E112" s="13">
        <v>1568</v>
      </c>
      <c r="F112" s="15">
        <v>96</v>
      </c>
      <c r="H112" t="s">
        <v>39</v>
      </c>
      <c r="I112" t="s">
        <v>26</v>
      </c>
      <c r="J112" s="13">
        <v>4956</v>
      </c>
      <c r="L112" t="s">
        <v>17</v>
      </c>
      <c r="M112">
        <v>150</v>
      </c>
    </row>
    <row r="113" spans="2:13" x14ac:dyDescent="0.25">
      <c r="B113" s="10" t="s">
        <v>2</v>
      </c>
      <c r="C113" s="10" t="s">
        <v>36</v>
      </c>
      <c r="D113" s="10" t="s">
        <v>16</v>
      </c>
      <c r="E113" s="11">
        <v>11417</v>
      </c>
      <c r="F113" s="14">
        <v>21</v>
      </c>
      <c r="H113" t="s">
        <v>37</v>
      </c>
      <c r="I113" t="s">
        <v>23</v>
      </c>
      <c r="J113" s="13">
        <v>4949</v>
      </c>
      <c r="L113" t="s">
        <v>23</v>
      </c>
      <c r="M113">
        <v>150</v>
      </c>
    </row>
    <row r="114" spans="2:13" x14ac:dyDescent="0.25">
      <c r="B114" s="12" t="s">
        <v>40</v>
      </c>
      <c r="C114" s="12" t="s">
        <v>34</v>
      </c>
      <c r="D114" s="12" t="s">
        <v>26</v>
      </c>
      <c r="E114" s="13">
        <v>6748</v>
      </c>
      <c r="F114" s="15">
        <v>48</v>
      </c>
      <c r="H114" t="s">
        <v>34</v>
      </c>
      <c r="I114" t="s">
        <v>23</v>
      </c>
      <c r="J114" s="13">
        <v>4935</v>
      </c>
      <c r="L114" t="s">
        <v>17</v>
      </c>
      <c r="M114">
        <v>144</v>
      </c>
    </row>
    <row r="115" spans="2:13" x14ac:dyDescent="0.25">
      <c r="B115" s="10" t="s">
        <v>10</v>
      </c>
      <c r="C115" s="10" t="s">
        <v>36</v>
      </c>
      <c r="D115" s="10" t="s">
        <v>27</v>
      </c>
      <c r="E115" s="11">
        <v>1407</v>
      </c>
      <c r="F115" s="14">
        <v>72</v>
      </c>
      <c r="H115" t="s">
        <v>39</v>
      </c>
      <c r="I115" t="s">
        <v>21</v>
      </c>
      <c r="J115" s="13">
        <v>4858</v>
      </c>
      <c r="L115" t="s">
        <v>22</v>
      </c>
      <c r="M115">
        <v>144</v>
      </c>
    </row>
    <row r="116" spans="2:13" x14ac:dyDescent="0.25">
      <c r="B116" s="12" t="s">
        <v>8</v>
      </c>
      <c r="C116" s="12" t="s">
        <v>35</v>
      </c>
      <c r="D116" s="12" t="s">
        <v>29</v>
      </c>
      <c r="E116" s="13">
        <v>2023</v>
      </c>
      <c r="F116" s="15">
        <v>168</v>
      </c>
      <c r="H116" t="s">
        <v>39</v>
      </c>
      <c r="I116" t="s">
        <v>15</v>
      </c>
      <c r="J116" s="13">
        <v>4802</v>
      </c>
      <c r="L116" t="s">
        <v>28</v>
      </c>
      <c r="M116">
        <v>144</v>
      </c>
    </row>
    <row r="117" spans="2:13" x14ac:dyDescent="0.25">
      <c r="B117" s="10" t="s">
        <v>5</v>
      </c>
      <c r="C117" s="10" t="s">
        <v>39</v>
      </c>
      <c r="D117" s="10" t="s">
        <v>26</v>
      </c>
      <c r="E117" s="11">
        <v>5236</v>
      </c>
      <c r="F117" s="14">
        <v>51</v>
      </c>
      <c r="H117" t="s">
        <v>35</v>
      </c>
      <c r="I117" t="s">
        <v>30</v>
      </c>
      <c r="J117" s="11">
        <v>4781</v>
      </c>
      <c r="L117" t="s">
        <v>27</v>
      </c>
      <c r="M117">
        <v>144</v>
      </c>
    </row>
    <row r="118" spans="2:13" x14ac:dyDescent="0.25">
      <c r="B118" s="12" t="s">
        <v>41</v>
      </c>
      <c r="C118" s="12" t="s">
        <v>36</v>
      </c>
      <c r="D118" s="12" t="s">
        <v>19</v>
      </c>
      <c r="E118" s="13">
        <v>1925</v>
      </c>
      <c r="F118" s="15">
        <v>192</v>
      </c>
      <c r="H118" t="s">
        <v>35</v>
      </c>
      <c r="I118" t="s">
        <v>13</v>
      </c>
      <c r="J118" s="11">
        <v>4760</v>
      </c>
      <c r="L118" t="s">
        <v>22</v>
      </c>
      <c r="M118">
        <v>141</v>
      </c>
    </row>
    <row r="119" spans="2:13" x14ac:dyDescent="0.25">
      <c r="B119" s="10" t="s">
        <v>7</v>
      </c>
      <c r="C119" s="10" t="s">
        <v>37</v>
      </c>
      <c r="D119" s="10" t="s">
        <v>14</v>
      </c>
      <c r="E119" s="11">
        <v>6608</v>
      </c>
      <c r="F119" s="14">
        <v>225</v>
      </c>
      <c r="H119" t="s">
        <v>35</v>
      </c>
      <c r="I119" t="s">
        <v>27</v>
      </c>
      <c r="J119" s="13">
        <v>4753</v>
      </c>
      <c r="L119" t="s">
        <v>22</v>
      </c>
      <c r="M119">
        <v>141</v>
      </c>
    </row>
    <row r="120" spans="2:13" x14ac:dyDescent="0.25">
      <c r="B120" s="12" t="s">
        <v>6</v>
      </c>
      <c r="C120" s="12" t="s">
        <v>34</v>
      </c>
      <c r="D120" s="12" t="s">
        <v>26</v>
      </c>
      <c r="E120" s="13">
        <v>8008</v>
      </c>
      <c r="F120" s="15">
        <v>456</v>
      </c>
      <c r="H120" t="s">
        <v>35</v>
      </c>
      <c r="I120" t="s">
        <v>31</v>
      </c>
      <c r="J120" s="11">
        <v>4753</v>
      </c>
      <c r="L120" t="s">
        <v>20</v>
      </c>
      <c r="M120">
        <v>138</v>
      </c>
    </row>
    <row r="121" spans="2:13" x14ac:dyDescent="0.25">
      <c r="B121" s="10" t="s">
        <v>10</v>
      </c>
      <c r="C121" s="10" t="s">
        <v>34</v>
      </c>
      <c r="D121" s="10" t="s">
        <v>25</v>
      </c>
      <c r="E121" s="11">
        <v>1428</v>
      </c>
      <c r="F121" s="14">
        <v>93</v>
      </c>
      <c r="H121" t="s">
        <v>35</v>
      </c>
      <c r="I121" t="s">
        <v>16</v>
      </c>
      <c r="J121" s="13">
        <v>4725</v>
      </c>
      <c r="L121" t="s">
        <v>18</v>
      </c>
      <c r="M121">
        <v>138</v>
      </c>
    </row>
    <row r="122" spans="2:13" x14ac:dyDescent="0.25">
      <c r="B122" s="12" t="s">
        <v>6</v>
      </c>
      <c r="C122" s="12" t="s">
        <v>34</v>
      </c>
      <c r="D122" s="12" t="s">
        <v>4</v>
      </c>
      <c r="E122" s="13">
        <v>525</v>
      </c>
      <c r="F122" s="15">
        <v>48</v>
      </c>
      <c r="H122" t="s">
        <v>37</v>
      </c>
      <c r="I122" t="s">
        <v>23</v>
      </c>
      <c r="J122" s="13">
        <v>4683</v>
      </c>
      <c r="L122" t="s">
        <v>27</v>
      </c>
      <c r="M122">
        <v>135</v>
      </c>
    </row>
    <row r="123" spans="2:13" x14ac:dyDescent="0.25">
      <c r="B123" s="10" t="s">
        <v>6</v>
      </c>
      <c r="C123" s="10" t="s">
        <v>37</v>
      </c>
      <c r="D123" s="10" t="s">
        <v>18</v>
      </c>
      <c r="E123" s="11">
        <v>1505</v>
      </c>
      <c r="F123" s="14">
        <v>102</v>
      </c>
      <c r="H123" t="s">
        <v>35</v>
      </c>
      <c r="I123" t="s">
        <v>14</v>
      </c>
      <c r="J123" s="11">
        <v>4606</v>
      </c>
      <c r="L123" t="s">
        <v>33</v>
      </c>
      <c r="M123">
        <v>135</v>
      </c>
    </row>
    <row r="124" spans="2:13" x14ac:dyDescent="0.25">
      <c r="B124" s="12" t="s">
        <v>7</v>
      </c>
      <c r="C124" s="12" t="s">
        <v>35</v>
      </c>
      <c r="D124" s="12" t="s">
        <v>30</v>
      </c>
      <c r="E124" s="13">
        <v>6755</v>
      </c>
      <c r="F124" s="15">
        <v>252</v>
      </c>
      <c r="H124" t="s">
        <v>37</v>
      </c>
      <c r="I124" t="s">
        <v>29</v>
      </c>
      <c r="J124" s="11">
        <v>4592</v>
      </c>
      <c r="L124" t="s">
        <v>29</v>
      </c>
      <c r="M124">
        <v>135</v>
      </c>
    </row>
    <row r="125" spans="2:13" x14ac:dyDescent="0.25">
      <c r="B125" s="10" t="s">
        <v>2</v>
      </c>
      <c r="C125" s="10" t="s">
        <v>37</v>
      </c>
      <c r="D125" s="10" t="s">
        <v>18</v>
      </c>
      <c r="E125" s="11">
        <v>11571</v>
      </c>
      <c r="F125" s="14">
        <v>138</v>
      </c>
      <c r="H125" t="s">
        <v>35</v>
      </c>
      <c r="I125" t="s">
        <v>19</v>
      </c>
      <c r="J125" s="11">
        <v>4585</v>
      </c>
      <c r="L125" t="s">
        <v>29</v>
      </c>
      <c r="M125">
        <v>135</v>
      </c>
    </row>
    <row r="126" spans="2:13" x14ac:dyDescent="0.25">
      <c r="B126" s="12" t="s">
        <v>40</v>
      </c>
      <c r="C126" s="12" t="s">
        <v>38</v>
      </c>
      <c r="D126" s="12" t="s">
        <v>25</v>
      </c>
      <c r="E126" s="13">
        <v>2541</v>
      </c>
      <c r="F126" s="15">
        <v>90</v>
      </c>
      <c r="H126" t="s">
        <v>37</v>
      </c>
      <c r="I126" t="s">
        <v>17</v>
      </c>
      <c r="J126" s="11">
        <v>4487</v>
      </c>
      <c r="L126" t="s">
        <v>33</v>
      </c>
      <c r="M126">
        <v>126</v>
      </c>
    </row>
    <row r="127" spans="2:13" x14ac:dyDescent="0.25">
      <c r="B127" s="10" t="s">
        <v>41</v>
      </c>
      <c r="C127" s="10" t="s">
        <v>37</v>
      </c>
      <c r="D127" s="10" t="s">
        <v>30</v>
      </c>
      <c r="E127" s="11">
        <v>1526</v>
      </c>
      <c r="F127" s="14">
        <v>240</v>
      </c>
      <c r="H127" t="s">
        <v>37</v>
      </c>
      <c r="I127" t="s">
        <v>16</v>
      </c>
      <c r="J127" s="11">
        <v>4487</v>
      </c>
      <c r="L127" t="s">
        <v>29</v>
      </c>
      <c r="M127">
        <v>126</v>
      </c>
    </row>
    <row r="128" spans="2:13" x14ac:dyDescent="0.25">
      <c r="B128" s="12" t="s">
        <v>40</v>
      </c>
      <c r="C128" s="12" t="s">
        <v>38</v>
      </c>
      <c r="D128" s="12" t="s">
        <v>4</v>
      </c>
      <c r="E128" s="13">
        <v>6125</v>
      </c>
      <c r="F128" s="15">
        <v>102</v>
      </c>
      <c r="H128" t="s">
        <v>35</v>
      </c>
      <c r="I128" t="s">
        <v>29</v>
      </c>
      <c r="J128" s="11">
        <v>4480</v>
      </c>
      <c r="L128" t="s">
        <v>23</v>
      </c>
      <c r="M128">
        <v>126</v>
      </c>
    </row>
    <row r="129" spans="2:13" x14ac:dyDescent="0.25">
      <c r="B129" s="10" t="s">
        <v>41</v>
      </c>
      <c r="C129" s="10" t="s">
        <v>35</v>
      </c>
      <c r="D129" s="10" t="s">
        <v>27</v>
      </c>
      <c r="E129" s="11">
        <v>847</v>
      </c>
      <c r="F129" s="14">
        <v>129</v>
      </c>
      <c r="H129" t="s">
        <v>39</v>
      </c>
      <c r="I129" t="s">
        <v>17</v>
      </c>
      <c r="J129" s="13">
        <v>4438</v>
      </c>
      <c r="L129" t="s">
        <v>4</v>
      </c>
      <c r="M129">
        <v>126</v>
      </c>
    </row>
    <row r="130" spans="2:13" x14ac:dyDescent="0.25">
      <c r="B130" s="12" t="s">
        <v>8</v>
      </c>
      <c r="C130" s="12" t="s">
        <v>35</v>
      </c>
      <c r="D130" s="12" t="s">
        <v>27</v>
      </c>
      <c r="E130" s="13">
        <v>4753</v>
      </c>
      <c r="F130" s="15">
        <v>300</v>
      </c>
      <c r="H130" t="s">
        <v>36</v>
      </c>
      <c r="I130" t="s">
        <v>13</v>
      </c>
      <c r="J130" s="11">
        <v>4424</v>
      </c>
      <c r="L130" t="s">
        <v>33</v>
      </c>
      <c r="M130">
        <v>126</v>
      </c>
    </row>
    <row r="131" spans="2:13" x14ac:dyDescent="0.25">
      <c r="B131" s="10" t="s">
        <v>6</v>
      </c>
      <c r="C131" s="10" t="s">
        <v>38</v>
      </c>
      <c r="D131" s="10" t="s">
        <v>33</v>
      </c>
      <c r="E131" s="11">
        <v>959</v>
      </c>
      <c r="F131" s="14">
        <v>135</v>
      </c>
      <c r="H131" t="s">
        <v>38</v>
      </c>
      <c r="I131" t="s">
        <v>23</v>
      </c>
      <c r="J131" s="13">
        <v>4417</v>
      </c>
      <c r="L131" t="s">
        <v>13</v>
      </c>
      <c r="M131">
        <v>123</v>
      </c>
    </row>
    <row r="132" spans="2:13" x14ac:dyDescent="0.25">
      <c r="B132" s="12" t="s">
        <v>7</v>
      </c>
      <c r="C132" s="12" t="s">
        <v>35</v>
      </c>
      <c r="D132" s="12" t="s">
        <v>24</v>
      </c>
      <c r="E132" s="13">
        <v>2793</v>
      </c>
      <c r="F132" s="15">
        <v>114</v>
      </c>
      <c r="H132" t="s">
        <v>38</v>
      </c>
      <c r="I132" t="s">
        <v>31</v>
      </c>
      <c r="J132" s="11">
        <v>4326</v>
      </c>
      <c r="L132" t="s">
        <v>20</v>
      </c>
      <c r="M132">
        <v>123</v>
      </c>
    </row>
    <row r="133" spans="2:13" x14ac:dyDescent="0.25">
      <c r="B133" s="10" t="s">
        <v>7</v>
      </c>
      <c r="C133" s="10" t="s">
        <v>35</v>
      </c>
      <c r="D133" s="10" t="s">
        <v>14</v>
      </c>
      <c r="E133" s="11">
        <v>4606</v>
      </c>
      <c r="F133" s="14">
        <v>63</v>
      </c>
      <c r="H133" t="s">
        <v>36</v>
      </c>
      <c r="I133" t="s">
        <v>13</v>
      </c>
      <c r="J133" s="13">
        <v>4319</v>
      </c>
      <c r="L133" t="s">
        <v>13</v>
      </c>
      <c r="M133">
        <v>123</v>
      </c>
    </row>
    <row r="134" spans="2:13" x14ac:dyDescent="0.25">
      <c r="B134" s="12" t="s">
        <v>7</v>
      </c>
      <c r="C134" s="12" t="s">
        <v>36</v>
      </c>
      <c r="D134" s="12" t="s">
        <v>29</v>
      </c>
      <c r="E134" s="13">
        <v>5551</v>
      </c>
      <c r="F134" s="15">
        <v>252</v>
      </c>
      <c r="H134" t="s">
        <v>37</v>
      </c>
      <c r="I134" t="s">
        <v>25</v>
      </c>
      <c r="J134" s="13">
        <v>4305</v>
      </c>
      <c r="L134" t="s">
        <v>32</v>
      </c>
      <c r="M134">
        <v>123</v>
      </c>
    </row>
    <row r="135" spans="2:13" x14ac:dyDescent="0.25">
      <c r="B135" s="10" t="s">
        <v>10</v>
      </c>
      <c r="C135" s="10" t="s">
        <v>36</v>
      </c>
      <c r="D135" s="10" t="s">
        <v>32</v>
      </c>
      <c r="E135" s="11">
        <v>6657</v>
      </c>
      <c r="F135" s="14">
        <v>303</v>
      </c>
      <c r="H135" t="s">
        <v>34</v>
      </c>
      <c r="I135" t="s">
        <v>27</v>
      </c>
      <c r="J135" s="11">
        <v>4242</v>
      </c>
      <c r="L135" t="s">
        <v>30</v>
      </c>
      <c r="M135">
        <v>123</v>
      </c>
    </row>
    <row r="136" spans="2:13" x14ac:dyDescent="0.25">
      <c r="B136" s="12" t="s">
        <v>7</v>
      </c>
      <c r="C136" s="12" t="s">
        <v>39</v>
      </c>
      <c r="D136" s="12" t="s">
        <v>17</v>
      </c>
      <c r="E136" s="13">
        <v>4438</v>
      </c>
      <c r="F136" s="15">
        <v>246</v>
      </c>
      <c r="H136" t="s">
        <v>38</v>
      </c>
      <c r="I136" t="s">
        <v>24</v>
      </c>
      <c r="J136" s="11">
        <v>4137</v>
      </c>
      <c r="L136" t="s">
        <v>16</v>
      </c>
      <c r="M136">
        <v>120</v>
      </c>
    </row>
    <row r="137" spans="2:13" x14ac:dyDescent="0.25">
      <c r="B137" s="10" t="s">
        <v>8</v>
      </c>
      <c r="C137" s="10" t="s">
        <v>38</v>
      </c>
      <c r="D137" s="10" t="s">
        <v>22</v>
      </c>
      <c r="E137" s="11">
        <v>168</v>
      </c>
      <c r="F137" s="14">
        <v>84</v>
      </c>
      <c r="H137" t="s">
        <v>34</v>
      </c>
      <c r="I137" t="s">
        <v>22</v>
      </c>
      <c r="J137" s="13">
        <v>4053</v>
      </c>
      <c r="L137" t="s">
        <v>4</v>
      </c>
      <c r="M137">
        <v>120</v>
      </c>
    </row>
    <row r="138" spans="2:13" x14ac:dyDescent="0.25">
      <c r="B138" s="12" t="s">
        <v>7</v>
      </c>
      <c r="C138" s="12" t="s">
        <v>34</v>
      </c>
      <c r="D138" s="12" t="s">
        <v>17</v>
      </c>
      <c r="E138" s="13">
        <v>7777</v>
      </c>
      <c r="F138" s="15">
        <v>39</v>
      </c>
      <c r="H138" t="s">
        <v>39</v>
      </c>
      <c r="I138" t="s">
        <v>33</v>
      </c>
      <c r="J138" s="13">
        <v>4018</v>
      </c>
      <c r="L138" t="s">
        <v>19</v>
      </c>
      <c r="M138">
        <v>120</v>
      </c>
    </row>
    <row r="139" spans="2:13" x14ac:dyDescent="0.25">
      <c r="B139" s="10" t="s">
        <v>5</v>
      </c>
      <c r="C139" s="10" t="s">
        <v>36</v>
      </c>
      <c r="D139" s="10" t="s">
        <v>17</v>
      </c>
      <c r="E139" s="11">
        <v>3339</v>
      </c>
      <c r="F139" s="14">
        <v>348</v>
      </c>
      <c r="H139" t="s">
        <v>34</v>
      </c>
      <c r="I139" t="s">
        <v>19</v>
      </c>
      <c r="J139" s="11">
        <v>4018</v>
      </c>
      <c r="L139" t="s">
        <v>16</v>
      </c>
      <c r="M139">
        <v>117</v>
      </c>
    </row>
    <row r="140" spans="2:13" x14ac:dyDescent="0.25">
      <c r="B140" s="12" t="s">
        <v>7</v>
      </c>
      <c r="C140" s="12" t="s">
        <v>37</v>
      </c>
      <c r="D140" s="12" t="s">
        <v>33</v>
      </c>
      <c r="E140" s="13">
        <v>6391</v>
      </c>
      <c r="F140" s="15">
        <v>48</v>
      </c>
      <c r="H140" t="s">
        <v>39</v>
      </c>
      <c r="I140" t="s">
        <v>24</v>
      </c>
      <c r="J140" s="11">
        <v>4018</v>
      </c>
      <c r="L140" t="s">
        <v>23</v>
      </c>
      <c r="M140">
        <v>117</v>
      </c>
    </row>
    <row r="141" spans="2:13" x14ac:dyDescent="0.25">
      <c r="B141" s="10" t="s">
        <v>5</v>
      </c>
      <c r="C141" s="10" t="s">
        <v>37</v>
      </c>
      <c r="D141" s="10" t="s">
        <v>22</v>
      </c>
      <c r="E141" s="11">
        <v>518</v>
      </c>
      <c r="F141" s="14">
        <v>75</v>
      </c>
      <c r="H141" t="s">
        <v>37</v>
      </c>
      <c r="I141" t="s">
        <v>17</v>
      </c>
      <c r="J141" s="13">
        <v>3983</v>
      </c>
      <c r="L141" t="s">
        <v>31</v>
      </c>
      <c r="M141">
        <v>117</v>
      </c>
    </row>
    <row r="142" spans="2:13" x14ac:dyDescent="0.25">
      <c r="B142" s="12" t="s">
        <v>7</v>
      </c>
      <c r="C142" s="12" t="s">
        <v>38</v>
      </c>
      <c r="D142" s="12" t="s">
        <v>28</v>
      </c>
      <c r="E142" s="13">
        <v>5677</v>
      </c>
      <c r="F142" s="15">
        <v>258</v>
      </c>
      <c r="H142" t="s">
        <v>39</v>
      </c>
      <c r="I142" t="s">
        <v>14</v>
      </c>
      <c r="J142" s="11">
        <v>3976</v>
      </c>
      <c r="L142" t="s">
        <v>30</v>
      </c>
      <c r="M142">
        <v>114</v>
      </c>
    </row>
    <row r="143" spans="2:13" x14ac:dyDescent="0.25">
      <c r="B143" s="10" t="s">
        <v>6</v>
      </c>
      <c r="C143" s="10" t="s">
        <v>39</v>
      </c>
      <c r="D143" s="10" t="s">
        <v>17</v>
      </c>
      <c r="E143" s="11">
        <v>6048</v>
      </c>
      <c r="F143" s="14">
        <v>27</v>
      </c>
      <c r="H143" t="s">
        <v>39</v>
      </c>
      <c r="I143" t="s">
        <v>24</v>
      </c>
      <c r="J143" s="11">
        <v>3920</v>
      </c>
      <c r="L143" t="s">
        <v>24</v>
      </c>
      <c r="M143">
        <v>114</v>
      </c>
    </row>
    <row r="144" spans="2:13" x14ac:dyDescent="0.25">
      <c r="B144" s="12" t="s">
        <v>8</v>
      </c>
      <c r="C144" s="12" t="s">
        <v>38</v>
      </c>
      <c r="D144" s="12" t="s">
        <v>32</v>
      </c>
      <c r="E144" s="13">
        <v>3752</v>
      </c>
      <c r="F144" s="15">
        <v>213</v>
      </c>
      <c r="H144" t="s">
        <v>35</v>
      </c>
      <c r="I144" t="s">
        <v>27</v>
      </c>
      <c r="J144" s="11">
        <v>3864</v>
      </c>
      <c r="L144" t="s">
        <v>25</v>
      </c>
      <c r="M144">
        <v>114</v>
      </c>
    </row>
    <row r="145" spans="2:13" x14ac:dyDescent="0.25">
      <c r="B145" s="10" t="s">
        <v>5</v>
      </c>
      <c r="C145" s="10" t="s">
        <v>35</v>
      </c>
      <c r="D145" s="10" t="s">
        <v>29</v>
      </c>
      <c r="E145" s="11">
        <v>4480</v>
      </c>
      <c r="F145" s="14">
        <v>357</v>
      </c>
      <c r="H145" t="s">
        <v>38</v>
      </c>
      <c r="I145" t="s">
        <v>25</v>
      </c>
      <c r="J145" s="13">
        <v>3850</v>
      </c>
      <c r="L145" t="s">
        <v>24</v>
      </c>
      <c r="M145">
        <v>102</v>
      </c>
    </row>
    <row r="146" spans="2:13" x14ac:dyDescent="0.25">
      <c r="B146" s="12" t="s">
        <v>9</v>
      </c>
      <c r="C146" s="12" t="s">
        <v>37</v>
      </c>
      <c r="D146" s="12" t="s">
        <v>4</v>
      </c>
      <c r="E146" s="13">
        <v>259</v>
      </c>
      <c r="F146" s="15">
        <v>207</v>
      </c>
      <c r="H146" t="s">
        <v>34</v>
      </c>
      <c r="I146" t="s">
        <v>15</v>
      </c>
      <c r="J146" s="11">
        <v>3829</v>
      </c>
      <c r="L146" t="s">
        <v>29</v>
      </c>
      <c r="M146">
        <v>102</v>
      </c>
    </row>
    <row r="147" spans="2:13" x14ac:dyDescent="0.25">
      <c r="B147" s="10" t="s">
        <v>8</v>
      </c>
      <c r="C147" s="10" t="s">
        <v>37</v>
      </c>
      <c r="D147" s="10" t="s">
        <v>30</v>
      </c>
      <c r="E147" s="11">
        <v>42</v>
      </c>
      <c r="F147" s="14">
        <v>150</v>
      </c>
      <c r="H147" t="s">
        <v>35</v>
      </c>
      <c r="I147" t="s">
        <v>18</v>
      </c>
      <c r="J147" s="13">
        <v>3808</v>
      </c>
      <c r="L147" t="s">
        <v>18</v>
      </c>
      <c r="M147">
        <v>102</v>
      </c>
    </row>
    <row r="148" spans="2:13" x14ac:dyDescent="0.25">
      <c r="B148" s="12" t="s">
        <v>41</v>
      </c>
      <c r="C148" s="12" t="s">
        <v>36</v>
      </c>
      <c r="D148" s="12" t="s">
        <v>26</v>
      </c>
      <c r="E148" s="13">
        <v>98</v>
      </c>
      <c r="F148" s="15">
        <v>204</v>
      </c>
      <c r="H148" t="s">
        <v>34</v>
      </c>
      <c r="I148" t="s">
        <v>33</v>
      </c>
      <c r="J148" s="13">
        <v>3794</v>
      </c>
      <c r="L148" t="s">
        <v>4</v>
      </c>
      <c r="M148">
        <v>102</v>
      </c>
    </row>
    <row r="149" spans="2:13" x14ac:dyDescent="0.25">
      <c r="B149" s="10" t="s">
        <v>7</v>
      </c>
      <c r="C149" s="10" t="s">
        <v>35</v>
      </c>
      <c r="D149" s="10" t="s">
        <v>27</v>
      </c>
      <c r="E149" s="11">
        <v>2478</v>
      </c>
      <c r="F149" s="14">
        <v>21</v>
      </c>
      <c r="H149" t="s">
        <v>36</v>
      </c>
      <c r="I149" t="s">
        <v>23</v>
      </c>
      <c r="J149" s="13">
        <v>3773</v>
      </c>
      <c r="L149" t="s">
        <v>28</v>
      </c>
      <c r="M149">
        <v>102</v>
      </c>
    </row>
    <row r="150" spans="2:13" x14ac:dyDescent="0.25">
      <c r="B150" s="12" t="s">
        <v>41</v>
      </c>
      <c r="C150" s="12" t="s">
        <v>34</v>
      </c>
      <c r="D150" s="12" t="s">
        <v>33</v>
      </c>
      <c r="E150" s="13">
        <v>7847</v>
      </c>
      <c r="F150" s="15">
        <v>174</v>
      </c>
      <c r="H150" t="s">
        <v>34</v>
      </c>
      <c r="I150" t="s">
        <v>17</v>
      </c>
      <c r="J150" s="11">
        <v>3759</v>
      </c>
      <c r="L150" t="s">
        <v>25</v>
      </c>
      <c r="M150">
        <v>102</v>
      </c>
    </row>
    <row r="151" spans="2:13" x14ac:dyDescent="0.25">
      <c r="B151" s="10" t="s">
        <v>2</v>
      </c>
      <c r="C151" s="10" t="s">
        <v>37</v>
      </c>
      <c r="D151" s="10" t="s">
        <v>17</v>
      </c>
      <c r="E151" s="11">
        <v>9926</v>
      </c>
      <c r="F151" s="14">
        <v>201</v>
      </c>
      <c r="H151" t="s">
        <v>38</v>
      </c>
      <c r="I151" t="s">
        <v>32</v>
      </c>
      <c r="J151" s="13">
        <v>3752</v>
      </c>
      <c r="L151" t="s">
        <v>26</v>
      </c>
      <c r="M151">
        <v>99</v>
      </c>
    </row>
    <row r="152" spans="2:13" x14ac:dyDescent="0.25">
      <c r="B152" s="12" t="s">
        <v>8</v>
      </c>
      <c r="C152" s="12" t="s">
        <v>38</v>
      </c>
      <c r="D152" s="12" t="s">
        <v>13</v>
      </c>
      <c r="E152" s="13">
        <v>819</v>
      </c>
      <c r="F152" s="15">
        <v>510</v>
      </c>
      <c r="H152" t="s">
        <v>34</v>
      </c>
      <c r="I152" t="s">
        <v>28</v>
      </c>
      <c r="J152" s="13">
        <v>3689</v>
      </c>
      <c r="L152" t="s">
        <v>19</v>
      </c>
      <c r="M152">
        <v>99</v>
      </c>
    </row>
    <row r="153" spans="2:13" x14ac:dyDescent="0.25">
      <c r="B153" s="10" t="s">
        <v>6</v>
      </c>
      <c r="C153" s="10" t="s">
        <v>39</v>
      </c>
      <c r="D153" s="10" t="s">
        <v>29</v>
      </c>
      <c r="E153" s="11">
        <v>3052</v>
      </c>
      <c r="F153" s="14">
        <v>378</v>
      </c>
      <c r="H153" t="s">
        <v>39</v>
      </c>
      <c r="I153" t="s">
        <v>29</v>
      </c>
      <c r="J153" s="13">
        <v>3640</v>
      </c>
      <c r="L153" t="s">
        <v>25</v>
      </c>
      <c r="M153">
        <v>96</v>
      </c>
    </row>
    <row r="154" spans="2:13" x14ac:dyDescent="0.25">
      <c r="B154" s="12" t="s">
        <v>9</v>
      </c>
      <c r="C154" s="12" t="s">
        <v>34</v>
      </c>
      <c r="D154" s="12" t="s">
        <v>21</v>
      </c>
      <c r="E154" s="13">
        <v>6832</v>
      </c>
      <c r="F154" s="15">
        <v>27</v>
      </c>
      <c r="H154" t="s">
        <v>35</v>
      </c>
      <c r="I154" t="s">
        <v>30</v>
      </c>
      <c r="J154" s="13">
        <v>3598</v>
      </c>
      <c r="L154" t="s">
        <v>20</v>
      </c>
      <c r="M154">
        <v>96</v>
      </c>
    </row>
    <row r="155" spans="2:13" x14ac:dyDescent="0.25">
      <c r="B155" s="10" t="s">
        <v>2</v>
      </c>
      <c r="C155" s="10" t="s">
        <v>39</v>
      </c>
      <c r="D155" s="10" t="s">
        <v>16</v>
      </c>
      <c r="E155" s="11">
        <v>2016</v>
      </c>
      <c r="F155" s="14">
        <v>117</v>
      </c>
      <c r="H155" t="s">
        <v>37</v>
      </c>
      <c r="I155" t="s">
        <v>28</v>
      </c>
      <c r="J155" s="13">
        <v>3556</v>
      </c>
      <c r="L155" t="s">
        <v>14</v>
      </c>
      <c r="M155">
        <v>96</v>
      </c>
    </row>
    <row r="156" spans="2:13" x14ac:dyDescent="0.25">
      <c r="B156" s="12" t="s">
        <v>6</v>
      </c>
      <c r="C156" s="12" t="s">
        <v>38</v>
      </c>
      <c r="D156" s="12" t="s">
        <v>21</v>
      </c>
      <c r="E156" s="13">
        <v>7322</v>
      </c>
      <c r="F156" s="15">
        <v>36</v>
      </c>
      <c r="H156" t="s">
        <v>38</v>
      </c>
      <c r="I156" t="s">
        <v>4</v>
      </c>
      <c r="J156" s="11">
        <v>3549</v>
      </c>
      <c r="L156" t="s">
        <v>23</v>
      </c>
      <c r="M156">
        <v>93</v>
      </c>
    </row>
    <row r="157" spans="2:13" x14ac:dyDescent="0.25">
      <c r="B157" s="10" t="s">
        <v>8</v>
      </c>
      <c r="C157" s="10" t="s">
        <v>35</v>
      </c>
      <c r="D157" s="10" t="s">
        <v>33</v>
      </c>
      <c r="E157" s="11">
        <v>357</v>
      </c>
      <c r="F157" s="14">
        <v>126</v>
      </c>
      <c r="H157" t="s">
        <v>34</v>
      </c>
      <c r="I157" t="s">
        <v>31</v>
      </c>
      <c r="J157" s="11">
        <v>3507</v>
      </c>
      <c r="L157" t="s">
        <v>25</v>
      </c>
      <c r="M157">
        <v>93</v>
      </c>
    </row>
    <row r="158" spans="2:13" x14ac:dyDescent="0.25">
      <c r="B158" s="12" t="s">
        <v>9</v>
      </c>
      <c r="C158" s="12" t="s">
        <v>39</v>
      </c>
      <c r="D158" s="12" t="s">
        <v>25</v>
      </c>
      <c r="E158" s="13">
        <v>3192</v>
      </c>
      <c r="F158" s="15">
        <v>72</v>
      </c>
      <c r="H158" t="s">
        <v>35</v>
      </c>
      <c r="I158" t="s">
        <v>14</v>
      </c>
      <c r="J158" s="13">
        <v>3472</v>
      </c>
      <c r="L158" t="s">
        <v>33</v>
      </c>
      <c r="M158">
        <v>93</v>
      </c>
    </row>
    <row r="159" spans="2:13" x14ac:dyDescent="0.25">
      <c r="B159" s="10" t="s">
        <v>7</v>
      </c>
      <c r="C159" s="10" t="s">
        <v>36</v>
      </c>
      <c r="D159" s="10" t="s">
        <v>22</v>
      </c>
      <c r="E159" s="11">
        <v>8435</v>
      </c>
      <c r="F159" s="14">
        <v>42</v>
      </c>
      <c r="H159" t="s">
        <v>34</v>
      </c>
      <c r="I159" t="s">
        <v>30</v>
      </c>
      <c r="J159" s="13">
        <v>3402</v>
      </c>
      <c r="L159" t="s">
        <v>27</v>
      </c>
      <c r="M159">
        <v>93</v>
      </c>
    </row>
    <row r="160" spans="2:13" x14ac:dyDescent="0.25">
      <c r="B160" s="12" t="s">
        <v>40</v>
      </c>
      <c r="C160" s="12" t="s">
        <v>39</v>
      </c>
      <c r="D160" s="12" t="s">
        <v>29</v>
      </c>
      <c r="E160" s="13">
        <v>0</v>
      </c>
      <c r="F160" s="15">
        <v>135</v>
      </c>
      <c r="H160" t="s">
        <v>37</v>
      </c>
      <c r="I160" t="s">
        <v>20</v>
      </c>
      <c r="J160" s="13">
        <v>3388</v>
      </c>
      <c r="L160" t="s">
        <v>17</v>
      </c>
      <c r="M160">
        <v>93</v>
      </c>
    </row>
    <row r="161" spans="2:13" x14ac:dyDescent="0.25">
      <c r="B161" s="10" t="s">
        <v>7</v>
      </c>
      <c r="C161" s="10" t="s">
        <v>34</v>
      </c>
      <c r="D161" s="10" t="s">
        <v>24</v>
      </c>
      <c r="E161" s="11">
        <v>8862</v>
      </c>
      <c r="F161" s="14">
        <v>189</v>
      </c>
      <c r="H161" t="s">
        <v>34</v>
      </c>
      <c r="I161" t="s">
        <v>29</v>
      </c>
      <c r="J161" s="11">
        <v>3339</v>
      </c>
      <c r="L161" t="s">
        <v>23</v>
      </c>
      <c r="M161">
        <v>90</v>
      </c>
    </row>
    <row r="162" spans="2:13" x14ac:dyDescent="0.25">
      <c r="B162" s="12" t="s">
        <v>6</v>
      </c>
      <c r="C162" s="12" t="s">
        <v>37</v>
      </c>
      <c r="D162" s="12" t="s">
        <v>28</v>
      </c>
      <c r="E162" s="13">
        <v>3556</v>
      </c>
      <c r="F162" s="15">
        <v>459</v>
      </c>
      <c r="H162" t="s">
        <v>36</v>
      </c>
      <c r="I162" t="s">
        <v>25</v>
      </c>
      <c r="J162" s="11">
        <v>3339</v>
      </c>
      <c r="L162" t="s">
        <v>33</v>
      </c>
      <c r="M162">
        <v>90</v>
      </c>
    </row>
    <row r="163" spans="2:13" x14ac:dyDescent="0.25">
      <c r="B163" s="10" t="s">
        <v>5</v>
      </c>
      <c r="C163" s="10" t="s">
        <v>34</v>
      </c>
      <c r="D163" s="10" t="s">
        <v>15</v>
      </c>
      <c r="E163" s="11">
        <v>7280</v>
      </c>
      <c r="F163" s="14">
        <v>201</v>
      </c>
      <c r="H163" t="s">
        <v>36</v>
      </c>
      <c r="I163" t="s">
        <v>17</v>
      </c>
      <c r="J163" s="11">
        <v>3339</v>
      </c>
      <c r="L163" t="s">
        <v>25</v>
      </c>
      <c r="M163">
        <v>90</v>
      </c>
    </row>
    <row r="164" spans="2:13" x14ac:dyDescent="0.25">
      <c r="B164" s="12" t="s">
        <v>6</v>
      </c>
      <c r="C164" s="12" t="s">
        <v>34</v>
      </c>
      <c r="D164" s="12" t="s">
        <v>30</v>
      </c>
      <c r="E164" s="13">
        <v>3402</v>
      </c>
      <c r="F164" s="15">
        <v>366</v>
      </c>
      <c r="H164" t="s">
        <v>34</v>
      </c>
      <c r="I164" t="s">
        <v>32</v>
      </c>
      <c r="J164" s="11">
        <v>3262</v>
      </c>
      <c r="L164" t="s">
        <v>31</v>
      </c>
      <c r="M164">
        <v>87</v>
      </c>
    </row>
    <row r="165" spans="2:13" x14ac:dyDescent="0.25">
      <c r="B165" s="10" t="s">
        <v>3</v>
      </c>
      <c r="C165" s="10" t="s">
        <v>37</v>
      </c>
      <c r="D165" s="10" t="s">
        <v>29</v>
      </c>
      <c r="E165" s="11">
        <v>4592</v>
      </c>
      <c r="F165" s="14">
        <v>324</v>
      </c>
      <c r="H165" t="s">
        <v>39</v>
      </c>
      <c r="I165" t="s">
        <v>25</v>
      </c>
      <c r="J165" s="13">
        <v>3192</v>
      </c>
      <c r="L165" t="s">
        <v>32</v>
      </c>
      <c r="M165">
        <v>87</v>
      </c>
    </row>
    <row r="166" spans="2:13" x14ac:dyDescent="0.25">
      <c r="B166" s="12" t="s">
        <v>9</v>
      </c>
      <c r="C166" s="12" t="s">
        <v>35</v>
      </c>
      <c r="D166" s="12" t="s">
        <v>15</v>
      </c>
      <c r="E166" s="13">
        <v>7833</v>
      </c>
      <c r="F166" s="15">
        <v>243</v>
      </c>
      <c r="H166" t="s">
        <v>36</v>
      </c>
      <c r="I166" t="s">
        <v>27</v>
      </c>
      <c r="J166" s="13">
        <v>3164</v>
      </c>
      <c r="L166" t="s">
        <v>26</v>
      </c>
      <c r="M166">
        <v>87</v>
      </c>
    </row>
    <row r="167" spans="2:13" x14ac:dyDescent="0.25">
      <c r="B167" s="10" t="s">
        <v>2</v>
      </c>
      <c r="C167" s="10" t="s">
        <v>39</v>
      </c>
      <c r="D167" s="10" t="s">
        <v>21</v>
      </c>
      <c r="E167" s="11">
        <v>7651</v>
      </c>
      <c r="F167" s="14">
        <v>213</v>
      </c>
      <c r="H167" t="s">
        <v>34</v>
      </c>
      <c r="I167" t="s">
        <v>26</v>
      </c>
      <c r="J167" s="11">
        <v>3108</v>
      </c>
      <c r="L167" t="s">
        <v>33</v>
      </c>
      <c r="M167">
        <v>87</v>
      </c>
    </row>
    <row r="168" spans="2:13" x14ac:dyDescent="0.25">
      <c r="B168" s="12" t="s">
        <v>40</v>
      </c>
      <c r="C168" s="12" t="s">
        <v>35</v>
      </c>
      <c r="D168" s="12" t="s">
        <v>30</v>
      </c>
      <c r="E168" s="13">
        <v>2275</v>
      </c>
      <c r="F168" s="15">
        <v>447</v>
      </c>
      <c r="H168" t="s">
        <v>39</v>
      </c>
      <c r="I168" t="s">
        <v>28</v>
      </c>
      <c r="J168" s="13">
        <v>3101</v>
      </c>
      <c r="L168" t="s">
        <v>17</v>
      </c>
      <c r="M168">
        <v>87</v>
      </c>
    </row>
    <row r="169" spans="2:13" x14ac:dyDescent="0.25">
      <c r="B169" s="10" t="s">
        <v>40</v>
      </c>
      <c r="C169" s="10" t="s">
        <v>38</v>
      </c>
      <c r="D169" s="10" t="s">
        <v>13</v>
      </c>
      <c r="E169" s="11">
        <v>5670</v>
      </c>
      <c r="F169" s="14">
        <v>297</v>
      </c>
      <c r="H169" t="s">
        <v>36</v>
      </c>
      <c r="I169" t="s">
        <v>31</v>
      </c>
      <c r="J169" s="13">
        <v>3094</v>
      </c>
      <c r="L169" t="s">
        <v>21</v>
      </c>
      <c r="M169">
        <v>87</v>
      </c>
    </row>
    <row r="170" spans="2:13" x14ac:dyDescent="0.25">
      <c r="B170" s="12" t="s">
        <v>7</v>
      </c>
      <c r="C170" s="12" t="s">
        <v>35</v>
      </c>
      <c r="D170" s="12" t="s">
        <v>16</v>
      </c>
      <c r="E170" s="13">
        <v>2135</v>
      </c>
      <c r="F170" s="15">
        <v>27</v>
      </c>
      <c r="H170" t="s">
        <v>37</v>
      </c>
      <c r="I170" t="s">
        <v>28</v>
      </c>
      <c r="J170" s="13">
        <v>3059</v>
      </c>
      <c r="L170" t="s">
        <v>22</v>
      </c>
      <c r="M170">
        <v>84</v>
      </c>
    </row>
    <row r="171" spans="2:13" x14ac:dyDescent="0.25">
      <c r="B171" s="10" t="s">
        <v>40</v>
      </c>
      <c r="C171" s="10" t="s">
        <v>34</v>
      </c>
      <c r="D171" s="10" t="s">
        <v>23</v>
      </c>
      <c r="E171" s="11">
        <v>2779</v>
      </c>
      <c r="F171" s="14">
        <v>75</v>
      </c>
      <c r="H171" t="s">
        <v>39</v>
      </c>
      <c r="I171" t="s">
        <v>29</v>
      </c>
      <c r="J171" s="11">
        <v>3052</v>
      </c>
      <c r="L171" t="s">
        <v>32</v>
      </c>
      <c r="M171">
        <v>84</v>
      </c>
    </row>
    <row r="172" spans="2:13" x14ac:dyDescent="0.25">
      <c r="B172" s="12" t="s">
        <v>10</v>
      </c>
      <c r="C172" s="12" t="s">
        <v>39</v>
      </c>
      <c r="D172" s="12" t="s">
        <v>33</v>
      </c>
      <c r="E172" s="13">
        <v>12950</v>
      </c>
      <c r="F172" s="15">
        <v>30</v>
      </c>
      <c r="H172" t="s">
        <v>39</v>
      </c>
      <c r="I172" t="s">
        <v>24</v>
      </c>
      <c r="J172" s="11">
        <v>2989</v>
      </c>
      <c r="L172" t="s">
        <v>22</v>
      </c>
      <c r="M172">
        <v>84</v>
      </c>
    </row>
    <row r="173" spans="2:13" x14ac:dyDescent="0.25">
      <c r="B173" s="10" t="s">
        <v>7</v>
      </c>
      <c r="C173" s="10" t="s">
        <v>36</v>
      </c>
      <c r="D173" s="10" t="s">
        <v>18</v>
      </c>
      <c r="E173" s="11">
        <v>2646</v>
      </c>
      <c r="F173" s="14">
        <v>177</v>
      </c>
      <c r="H173" t="s">
        <v>36</v>
      </c>
      <c r="I173" t="s">
        <v>32</v>
      </c>
      <c r="J173" s="11">
        <v>2954</v>
      </c>
      <c r="L173" t="s">
        <v>27</v>
      </c>
      <c r="M173">
        <v>81</v>
      </c>
    </row>
    <row r="174" spans="2:13" x14ac:dyDescent="0.25">
      <c r="B174" s="12" t="s">
        <v>40</v>
      </c>
      <c r="C174" s="12" t="s">
        <v>34</v>
      </c>
      <c r="D174" s="12" t="s">
        <v>33</v>
      </c>
      <c r="E174" s="13">
        <v>3794</v>
      </c>
      <c r="F174" s="15">
        <v>159</v>
      </c>
      <c r="H174" t="s">
        <v>37</v>
      </c>
      <c r="I174" t="s">
        <v>21</v>
      </c>
      <c r="J174" s="11">
        <v>2933</v>
      </c>
      <c r="L174" t="s">
        <v>30</v>
      </c>
      <c r="M174">
        <v>81</v>
      </c>
    </row>
    <row r="175" spans="2:13" x14ac:dyDescent="0.25">
      <c r="B175" s="10" t="s">
        <v>3</v>
      </c>
      <c r="C175" s="10" t="s">
        <v>35</v>
      </c>
      <c r="D175" s="10" t="s">
        <v>33</v>
      </c>
      <c r="E175" s="11">
        <v>819</v>
      </c>
      <c r="F175" s="14">
        <v>306</v>
      </c>
      <c r="H175" t="s">
        <v>37</v>
      </c>
      <c r="I175" t="s">
        <v>28</v>
      </c>
      <c r="J175" s="13">
        <v>2919</v>
      </c>
      <c r="L175" t="s">
        <v>30</v>
      </c>
      <c r="M175">
        <v>81</v>
      </c>
    </row>
    <row r="176" spans="2:13" x14ac:dyDescent="0.25">
      <c r="B176" s="12" t="s">
        <v>3</v>
      </c>
      <c r="C176" s="12" t="s">
        <v>34</v>
      </c>
      <c r="D176" s="12" t="s">
        <v>20</v>
      </c>
      <c r="E176" s="13">
        <v>2583</v>
      </c>
      <c r="F176" s="15">
        <v>18</v>
      </c>
      <c r="H176" t="s">
        <v>34</v>
      </c>
      <c r="I176" t="s">
        <v>17</v>
      </c>
      <c r="J176" s="11">
        <v>2919</v>
      </c>
      <c r="L176" t="s">
        <v>22</v>
      </c>
      <c r="M176">
        <v>81</v>
      </c>
    </row>
    <row r="177" spans="2:13" x14ac:dyDescent="0.25">
      <c r="B177" s="10" t="s">
        <v>7</v>
      </c>
      <c r="C177" s="10" t="s">
        <v>35</v>
      </c>
      <c r="D177" s="10" t="s">
        <v>19</v>
      </c>
      <c r="E177" s="11">
        <v>4585</v>
      </c>
      <c r="F177" s="14">
        <v>240</v>
      </c>
      <c r="H177" t="s">
        <v>34</v>
      </c>
      <c r="I177" t="s">
        <v>29</v>
      </c>
      <c r="J177" s="11">
        <v>2891</v>
      </c>
      <c r="L177" t="s">
        <v>23</v>
      </c>
      <c r="M177">
        <v>78</v>
      </c>
    </row>
    <row r="178" spans="2:13" x14ac:dyDescent="0.25">
      <c r="B178" s="12" t="s">
        <v>5</v>
      </c>
      <c r="C178" s="12" t="s">
        <v>34</v>
      </c>
      <c r="D178" s="12" t="s">
        <v>33</v>
      </c>
      <c r="E178" s="13">
        <v>1652</v>
      </c>
      <c r="F178" s="15">
        <v>93</v>
      </c>
      <c r="H178" t="s">
        <v>36</v>
      </c>
      <c r="I178" t="s">
        <v>19</v>
      </c>
      <c r="J178" s="11">
        <v>2870</v>
      </c>
      <c r="L178" t="s">
        <v>21</v>
      </c>
      <c r="M178">
        <v>78</v>
      </c>
    </row>
    <row r="179" spans="2:13" x14ac:dyDescent="0.25">
      <c r="B179" s="10" t="s">
        <v>10</v>
      </c>
      <c r="C179" s="10" t="s">
        <v>34</v>
      </c>
      <c r="D179" s="10" t="s">
        <v>26</v>
      </c>
      <c r="E179" s="11">
        <v>4991</v>
      </c>
      <c r="F179" s="14">
        <v>9</v>
      </c>
      <c r="H179" t="s">
        <v>37</v>
      </c>
      <c r="I179" t="s">
        <v>15</v>
      </c>
      <c r="J179" s="11">
        <v>2863</v>
      </c>
      <c r="L179" t="s">
        <v>14</v>
      </c>
      <c r="M179">
        <v>75</v>
      </c>
    </row>
    <row r="180" spans="2:13" x14ac:dyDescent="0.25">
      <c r="B180" s="12" t="s">
        <v>8</v>
      </c>
      <c r="C180" s="12" t="s">
        <v>34</v>
      </c>
      <c r="D180" s="12" t="s">
        <v>16</v>
      </c>
      <c r="E180" s="13">
        <v>2009</v>
      </c>
      <c r="F180" s="15">
        <v>219</v>
      </c>
      <c r="H180" t="s">
        <v>37</v>
      </c>
      <c r="I180" t="s">
        <v>26</v>
      </c>
      <c r="J180" s="13">
        <v>2856</v>
      </c>
      <c r="L180" t="s">
        <v>32</v>
      </c>
      <c r="M180">
        <v>75</v>
      </c>
    </row>
    <row r="181" spans="2:13" x14ac:dyDescent="0.25">
      <c r="B181" s="10" t="s">
        <v>2</v>
      </c>
      <c r="C181" s="10" t="s">
        <v>39</v>
      </c>
      <c r="D181" s="10" t="s">
        <v>22</v>
      </c>
      <c r="E181" s="11">
        <v>1568</v>
      </c>
      <c r="F181" s="14">
        <v>141</v>
      </c>
      <c r="H181" t="s">
        <v>35</v>
      </c>
      <c r="I181" t="s">
        <v>24</v>
      </c>
      <c r="J181" s="13">
        <v>2793</v>
      </c>
      <c r="L181" t="s">
        <v>29</v>
      </c>
      <c r="M181">
        <v>75</v>
      </c>
    </row>
    <row r="182" spans="2:13" x14ac:dyDescent="0.25">
      <c r="B182" s="12" t="s">
        <v>41</v>
      </c>
      <c r="C182" s="12" t="s">
        <v>37</v>
      </c>
      <c r="D182" s="12" t="s">
        <v>20</v>
      </c>
      <c r="E182" s="13">
        <v>3388</v>
      </c>
      <c r="F182" s="15">
        <v>123</v>
      </c>
      <c r="H182" t="s">
        <v>34</v>
      </c>
      <c r="I182" t="s">
        <v>23</v>
      </c>
      <c r="J182" s="11">
        <v>2779</v>
      </c>
      <c r="L182" t="s">
        <v>29</v>
      </c>
      <c r="M182">
        <v>75</v>
      </c>
    </row>
    <row r="183" spans="2:13" x14ac:dyDescent="0.25">
      <c r="B183" s="10" t="s">
        <v>40</v>
      </c>
      <c r="C183" s="10" t="s">
        <v>38</v>
      </c>
      <c r="D183" s="10" t="s">
        <v>24</v>
      </c>
      <c r="E183" s="11">
        <v>623</v>
      </c>
      <c r="F183" s="14">
        <v>51</v>
      </c>
      <c r="H183" t="s">
        <v>35</v>
      </c>
      <c r="I183" t="s">
        <v>4</v>
      </c>
      <c r="J183" s="13">
        <v>2744</v>
      </c>
      <c r="L183" t="s">
        <v>25</v>
      </c>
      <c r="M183">
        <v>75</v>
      </c>
    </row>
    <row r="184" spans="2:13" x14ac:dyDescent="0.25">
      <c r="B184" s="12" t="s">
        <v>6</v>
      </c>
      <c r="C184" s="12" t="s">
        <v>36</v>
      </c>
      <c r="D184" s="12" t="s">
        <v>4</v>
      </c>
      <c r="E184" s="13">
        <v>10073</v>
      </c>
      <c r="F184" s="15">
        <v>120</v>
      </c>
      <c r="H184" t="s">
        <v>37</v>
      </c>
      <c r="I184" t="s">
        <v>23</v>
      </c>
      <c r="J184" s="11">
        <v>2737</v>
      </c>
      <c r="L184" t="s">
        <v>22</v>
      </c>
      <c r="M184">
        <v>75</v>
      </c>
    </row>
    <row r="185" spans="2:13" x14ac:dyDescent="0.25">
      <c r="B185" s="10" t="s">
        <v>8</v>
      </c>
      <c r="C185" s="10" t="s">
        <v>39</v>
      </c>
      <c r="D185" s="10" t="s">
        <v>26</v>
      </c>
      <c r="E185" s="11">
        <v>1561</v>
      </c>
      <c r="F185" s="14">
        <v>27</v>
      </c>
      <c r="H185" t="s">
        <v>35</v>
      </c>
      <c r="I185" t="s">
        <v>20</v>
      </c>
      <c r="J185" s="11">
        <v>2702</v>
      </c>
      <c r="L185" t="s">
        <v>23</v>
      </c>
      <c r="M185">
        <v>75</v>
      </c>
    </row>
    <row r="186" spans="2:13" x14ac:dyDescent="0.25">
      <c r="B186" s="12" t="s">
        <v>9</v>
      </c>
      <c r="C186" s="12" t="s">
        <v>36</v>
      </c>
      <c r="D186" s="12" t="s">
        <v>27</v>
      </c>
      <c r="E186" s="13">
        <v>11522</v>
      </c>
      <c r="F186" s="15">
        <v>204</v>
      </c>
      <c r="H186" t="s">
        <v>38</v>
      </c>
      <c r="I186" t="s">
        <v>31</v>
      </c>
      <c r="J186" s="11">
        <v>2681</v>
      </c>
      <c r="L186" t="s">
        <v>16</v>
      </c>
      <c r="M186">
        <v>75</v>
      </c>
    </row>
    <row r="187" spans="2:13" x14ac:dyDescent="0.25">
      <c r="B187" s="10" t="s">
        <v>6</v>
      </c>
      <c r="C187" s="10" t="s">
        <v>38</v>
      </c>
      <c r="D187" s="10" t="s">
        <v>13</v>
      </c>
      <c r="E187" s="11">
        <v>2317</v>
      </c>
      <c r="F187" s="14">
        <v>123</v>
      </c>
      <c r="H187" t="s">
        <v>38</v>
      </c>
      <c r="I187" t="s">
        <v>16</v>
      </c>
      <c r="J187" s="11">
        <v>2646</v>
      </c>
      <c r="L187" t="s">
        <v>13</v>
      </c>
      <c r="M187">
        <v>75</v>
      </c>
    </row>
    <row r="188" spans="2:13" x14ac:dyDescent="0.25">
      <c r="B188" s="12" t="s">
        <v>10</v>
      </c>
      <c r="C188" s="12" t="s">
        <v>37</v>
      </c>
      <c r="D188" s="12" t="s">
        <v>28</v>
      </c>
      <c r="E188" s="13">
        <v>3059</v>
      </c>
      <c r="F188" s="15">
        <v>27</v>
      </c>
      <c r="H188" t="s">
        <v>36</v>
      </c>
      <c r="I188" t="s">
        <v>18</v>
      </c>
      <c r="J188" s="11">
        <v>2646</v>
      </c>
      <c r="L188" t="s">
        <v>14</v>
      </c>
      <c r="M188">
        <v>72</v>
      </c>
    </row>
    <row r="189" spans="2:13" x14ac:dyDescent="0.25">
      <c r="B189" s="10" t="s">
        <v>41</v>
      </c>
      <c r="C189" s="10" t="s">
        <v>37</v>
      </c>
      <c r="D189" s="10" t="s">
        <v>26</v>
      </c>
      <c r="E189" s="11">
        <v>2324</v>
      </c>
      <c r="F189" s="14">
        <v>177</v>
      </c>
      <c r="H189" t="s">
        <v>39</v>
      </c>
      <c r="I189" t="s">
        <v>18</v>
      </c>
      <c r="J189" s="11">
        <v>2639</v>
      </c>
      <c r="L189" t="s">
        <v>27</v>
      </c>
      <c r="M189">
        <v>72</v>
      </c>
    </row>
    <row r="190" spans="2:13" x14ac:dyDescent="0.25">
      <c r="B190" s="12" t="s">
        <v>3</v>
      </c>
      <c r="C190" s="12" t="s">
        <v>39</v>
      </c>
      <c r="D190" s="12" t="s">
        <v>26</v>
      </c>
      <c r="E190" s="13">
        <v>4956</v>
      </c>
      <c r="F190" s="15">
        <v>171</v>
      </c>
      <c r="H190" t="s">
        <v>34</v>
      </c>
      <c r="I190" t="s">
        <v>20</v>
      </c>
      <c r="J190" s="13">
        <v>2583</v>
      </c>
      <c r="L190" t="s">
        <v>25</v>
      </c>
      <c r="M190">
        <v>72</v>
      </c>
    </row>
    <row r="191" spans="2:13" x14ac:dyDescent="0.25">
      <c r="B191" s="10" t="s">
        <v>10</v>
      </c>
      <c r="C191" s="10" t="s">
        <v>34</v>
      </c>
      <c r="D191" s="10" t="s">
        <v>19</v>
      </c>
      <c r="E191" s="11">
        <v>5355</v>
      </c>
      <c r="F191" s="14">
        <v>204</v>
      </c>
      <c r="H191" t="s">
        <v>35</v>
      </c>
      <c r="I191" t="s">
        <v>15</v>
      </c>
      <c r="J191" s="13">
        <v>2562</v>
      </c>
      <c r="L191" t="s">
        <v>29</v>
      </c>
      <c r="M191">
        <v>72</v>
      </c>
    </row>
    <row r="192" spans="2:13" x14ac:dyDescent="0.25">
      <c r="B192" s="12" t="s">
        <v>3</v>
      </c>
      <c r="C192" s="12" t="s">
        <v>34</v>
      </c>
      <c r="D192" s="12" t="s">
        <v>14</v>
      </c>
      <c r="E192" s="13">
        <v>7259</v>
      </c>
      <c r="F192" s="15">
        <v>276</v>
      </c>
      <c r="H192" t="s">
        <v>38</v>
      </c>
      <c r="I192" t="s">
        <v>25</v>
      </c>
      <c r="J192" s="13">
        <v>2541</v>
      </c>
      <c r="L192" t="s">
        <v>21</v>
      </c>
      <c r="M192">
        <v>63</v>
      </c>
    </row>
    <row r="193" spans="2:13" x14ac:dyDescent="0.25">
      <c r="B193" s="10" t="s">
        <v>8</v>
      </c>
      <c r="C193" s="10" t="s">
        <v>37</v>
      </c>
      <c r="D193" s="10" t="s">
        <v>26</v>
      </c>
      <c r="E193" s="11">
        <v>6279</v>
      </c>
      <c r="F193" s="14">
        <v>45</v>
      </c>
      <c r="H193" t="s">
        <v>38</v>
      </c>
      <c r="I193" t="s">
        <v>29</v>
      </c>
      <c r="J193" s="13">
        <v>2541</v>
      </c>
      <c r="L193" t="s">
        <v>14</v>
      </c>
      <c r="M193">
        <v>63</v>
      </c>
    </row>
    <row r="194" spans="2:13" x14ac:dyDescent="0.25">
      <c r="B194" s="12" t="s">
        <v>40</v>
      </c>
      <c r="C194" s="12" t="s">
        <v>38</v>
      </c>
      <c r="D194" s="12" t="s">
        <v>29</v>
      </c>
      <c r="E194" s="13">
        <v>2541</v>
      </c>
      <c r="F194" s="15">
        <v>45</v>
      </c>
      <c r="H194" t="s">
        <v>35</v>
      </c>
      <c r="I194" t="s">
        <v>27</v>
      </c>
      <c r="J194" s="11">
        <v>2478</v>
      </c>
      <c r="L194" t="s">
        <v>13</v>
      </c>
      <c r="M194">
        <v>63</v>
      </c>
    </row>
    <row r="195" spans="2:13" x14ac:dyDescent="0.25">
      <c r="B195" s="10" t="s">
        <v>6</v>
      </c>
      <c r="C195" s="10" t="s">
        <v>35</v>
      </c>
      <c r="D195" s="10" t="s">
        <v>27</v>
      </c>
      <c r="E195" s="11">
        <v>3864</v>
      </c>
      <c r="F195" s="14">
        <v>177</v>
      </c>
      <c r="H195" t="s">
        <v>36</v>
      </c>
      <c r="I195" t="s">
        <v>29</v>
      </c>
      <c r="J195" s="13">
        <v>2471</v>
      </c>
      <c r="L195" t="s">
        <v>30</v>
      </c>
      <c r="M195">
        <v>63</v>
      </c>
    </row>
    <row r="196" spans="2:13" x14ac:dyDescent="0.25">
      <c r="B196" s="12" t="s">
        <v>5</v>
      </c>
      <c r="C196" s="12" t="s">
        <v>36</v>
      </c>
      <c r="D196" s="12" t="s">
        <v>13</v>
      </c>
      <c r="E196" s="13">
        <v>6146</v>
      </c>
      <c r="F196" s="15">
        <v>63</v>
      </c>
      <c r="H196" t="s">
        <v>35</v>
      </c>
      <c r="I196" t="s">
        <v>25</v>
      </c>
      <c r="J196" s="11">
        <v>2464</v>
      </c>
      <c r="L196" t="s">
        <v>27</v>
      </c>
      <c r="M196">
        <v>63</v>
      </c>
    </row>
    <row r="197" spans="2:13" x14ac:dyDescent="0.25">
      <c r="B197" s="10" t="s">
        <v>9</v>
      </c>
      <c r="C197" s="10" t="s">
        <v>39</v>
      </c>
      <c r="D197" s="10" t="s">
        <v>18</v>
      </c>
      <c r="E197" s="11">
        <v>2639</v>
      </c>
      <c r="F197" s="14">
        <v>204</v>
      </c>
      <c r="H197" t="s">
        <v>38</v>
      </c>
      <c r="I197" t="s">
        <v>26</v>
      </c>
      <c r="J197" s="13">
        <v>2436</v>
      </c>
      <c r="L197" t="s">
        <v>31</v>
      </c>
      <c r="M197">
        <v>54</v>
      </c>
    </row>
    <row r="198" spans="2:13" x14ac:dyDescent="0.25">
      <c r="B198" s="12" t="s">
        <v>8</v>
      </c>
      <c r="C198" s="12" t="s">
        <v>37</v>
      </c>
      <c r="D198" s="12" t="s">
        <v>22</v>
      </c>
      <c r="E198" s="13">
        <v>1890</v>
      </c>
      <c r="F198" s="15">
        <v>195</v>
      </c>
      <c r="H198" t="s">
        <v>35</v>
      </c>
      <c r="I198" t="s">
        <v>27</v>
      </c>
      <c r="J198" s="13">
        <v>2429</v>
      </c>
      <c r="L198" t="s">
        <v>13</v>
      </c>
      <c r="M198">
        <v>54</v>
      </c>
    </row>
    <row r="199" spans="2:13" x14ac:dyDescent="0.25">
      <c r="B199" s="10" t="s">
        <v>7</v>
      </c>
      <c r="C199" s="10" t="s">
        <v>34</v>
      </c>
      <c r="D199" s="10" t="s">
        <v>14</v>
      </c>
      <c r="E199" s="11">
        <v>1932</v>
      </c>
      <c r="F199" s="14">
        <v>369</v>
      </c>
      <c r="H199" t="s">
        <v>35</v>
      </c>
      <c r="I199" t="s">
        <v>14</v>
      </c>
      <c r="J199" s="13">
        <v>2415</v>
      </c>
      <c r="L199" t="s">
        <v>13</v>
      </c>
      <c r="M199">
        <v>54</v>
      </c>
    </row>
    <row r="200" spans="2:13" x14ac:dyDescent="0.25">
      <c r="B200" s="12" t="s">
        <v>3</v>
      </c>
      <c r="C200" s="12" t="s">
        <v>34</v>
      </c>
      <c r="D200" s="12" t="s">
        <v>25</v>
      </c>
      <c r="E200" s="13">
        <v>6300</v>
      </c>
      <c r="F200" s="15">
        <v>42</v>
      </c>
      <c r="H200" t="s">
        <v>35</v>
      </c>
      <c r="I200" t="s">
        <v>18</v>
      </c>
      <c r="J200" s="13">
        <v>2415</v>
      </c>
      <c r="L200" t="s">
        <v>26</v>
      </c>
      <c r="M200">
        <v>54</v>
      </c>
    </row>
    <row r="201" spans="2:13" x14ac:dyDescent="0.25">
      <c r="B201" s="10" t="s">
        <v>6</v>
      </c>
      <c r="C201" s="10" t="s">
        <v>37</v>
      </c>
      <c r="D201" s="10" t="s">
        <v>30</v>
      </c>
      <c r="E201" s="11">
        <v>560</v>
      </c>
      <c r="F201" s="14">
        <v>81</v>
      </c>
      <c r="H201" t="s">
        <v>38</v>
      </c>
      <c r="I201" t="s">
        <v>17</v>
      </c>
      <c r="J201" s="11">
        <v>2408</v>
      </c>
      <c r="L201" t="s">
        <v>14</v>
      </c>
      <c r="M201">
        <v>54</v>
      </c>
    </row>
    <row r="202" spans="2:13" x14ac:dyDescent="0.25">
      <c r="B202" s="12" t="s">
        <v>9</v>
      </c>
      <c r="C202" s="12" t="s">
        <v>37</v>
      </c>
      <c r="D202" s="12" t="s">
        <v>26</v>
      </c>
      <c r="E202" s="13">
        <v>2856</v>
      </c>
      <c r="F202" s="15">
        <v>246</v>
      </c>
      <c r="H202" t="s">
        <v>37</v>
      </c>
      <c r="I202" t="s">
        <v>26</v>
      </c>
      <c r="J202" s="11">
        <v>2324</v>
      </c>
      <c r="L202" t="s">
        <v>30</v>
      </c>
      <c r="M202">
        <v>54</v>
      </c>
    </row>
    <row r="203" spans="2:13" x14ac:dyDescent="0.25">
      <c r="B203" s="10" t="s">
        <v>9</v>
      </c>
      <c r="C203" s="10" t="s">
        <v>34</v>
      </c>
      <c r="D203" s="10" t="s">
        <v>17</v>
      </c>
      <c r="E203" s="11">
        <v>707</v>
      </c>
      <c r="F203" s="14">
        <v>174</v>
      </c>
      <c r="H203" t="s">
        <v>36</v>
      </c>
      <c r="I203" t="s">
        <v>23</v>
      </c>
      <c r="J203" s="11">
        <v>2317</v>
      </c>
      <c r="L203" t="s">
        <v>13</v>
      </c>
      <c r="M203">
        <v>51</v>
      </c>
    </row>
    <row r="204" spans="2:13" x14ac:dyDescent="0.25">
      <c r="B204" s="12" t="s">
        <v>8</v>
      </c>
      <c r="C204" s="12" t="s">
        <v>35</v>
      </c>
      <c r="D204" s="12" t="s">
        <v>30</v>
      </c>
      <c r="E204" s="13">
        <v>3598</v>
      </c>
      <c r="F204" s="15">
        <v>81</v>
      </c>
      <c r="H204" t="s">
        <v>38</v>
      </c>
      <c r="I204" t="s">
        <v>13</v>
      </c>
      <c r="J204" s="11">
        <v>2317</v>
      </c>
      <c r="L204" t="s">
        <v>26</v>
      </c>
      <c r="M204">
        <v>51</v>
      </c>
    </row>
    <row r="205" spans="2:13" x14ac:dyDescent="0.25">
      <c r="B205" s="10" t="s">
        <v>40</v>
      </c>
      <c r="C205" s="10" t="s">
        <v>35</v>
      </c>
      <c r="D205" s="10" t="s">
        <v>22</v>
      </c>
      <c r="E205" s="11">
        <v>6853</v>
      </c>
      <c r="F205" s="14">
        <v>372</v>
      </c>
      <c r="H205" t="s">
        <v>34</v>
      </c>
      <c r="I205" t="s">
        <v>27</v>
      </c>
      <c r="J205" s="13">
        <v>2289</v>
      </c>
      <c r="L205" t="s">
        <v>24</v>
      </c>
      <c r="M205">
        <v>51</v>
      </c>
    </row>
    <row r="206" spans="2:13" x14ac:dyDescent="0.25">
      <c r="B206" s="12" t="s">
        <v>40</v>
      </c>
      <c r="C206" s="12" t="s">
        <v>35</v>
      </c>
      <c r="D206" s="12" t="s">
        <v>16</v>
      </c>
      <c r="E206" s="13">
        <v>4725</v>
      </c>
      <c r="F206" s="15">
        <v>174</v>
      </c>
      <c r="H206" t="s">
        <v>35</v>
      </c>
      <c r="I206" t="s">
        <v>30</v>
      </c>
      <c r="J206" s="13">
        <v>2275</v>
      </c>
      <c r="L206" t="s">
        <v>29</v>
      </c>
      <c r="M206">
        <v>51</v>
      </c>
    </row>
    <row r="207" spans="2:13" x14ac:dyDescent="0.25">
      <c r="B207" s="10" t="s">
        <v>41</v>
      </c>
      <c r="C207" s="10" t="s">
        <v>36</v>
      </c>
      <c r="D207" s="10" t="s">
        <v>32</v>
      </c>
      <c r="E207" s="11">
        <v>10304</v>
      </c>
      <c r="F207" s="14">
        <v>84</v>
      </c>
      <c r="H207" t="s">
        <v>38</v>
      </c>
      <c r="I207" t="s">
        <v>27</v>
      </c>
      <c r="J207" s="13">
        <v>2268</v>
      </c>
      <c r="L207" t="s">
        <v>31</v>
      </c>
      <c r="M207">
        <v>48</v>
      </c>
    </row>
    <row r="208" spans="2:13" x14ac:dyDescent="0.25">
      <c r="B208" s="12" t="s">
        <v>41</v>
      </c>
      <c r="C208" s="12" t="s">
        <v>34</v>
      </c>
      <c r="D208" s="12" t="s">
        <v>16</v>
      </c>
      <c r="E208" s="13">
        <v>1274</v>
      </c>
      <c r="F208" s="15">
        <v>225</v>
      </c>
      <c r="H208" t="s">
        <v>34</v>
      </c>
      <c r="I208" t="s">
        <v>33</v>
      </c>
      <c r="J208" s="13">
        <v>2226</v>
      </c>
      <c r="L208" t="s">
        <v>33</v>
      </c>
      <c r="M208">
        <v>48</v>
      </c>
    </row>
    <row r="209" spans="2:13" x14ac:dyDescent="0.25">
      <c r="B209" s="10" t="s">
        <v>5</v>
      </c>
      <c r="C209" s="10" t="s">
        <v>36</v>
      </c>
      <c r="D209" s="10" t="s">
        <v>30</v>
      </c>
      <c r="E209" s="11">
        <v>1526</v>
      </c>
      <c r="F209" s="14">
        <v>105</v>
      </c>
      <c r="H209" t="s">
        <v>34</v>
      </c>
      <c r="I209" t="s">
        <v>16</v>
      </c>
      <c r="J209" s="13">
        <v>2219</v>
      </c>
      <c r="L209" t="s">
        <v>26</v>
      </c>
      <c r="M209">
        <v>48</v>
      </c>
    </row>
    <row r="210" spans="2:13" x14ac:dyDescent="0.25">
      <c r="B210" s="12" t="s">
        <v>40</v>
      </c>
      <c r="C210" s="12" t="s">
        <v>39</v>
      </c>
      <c r="D210" s="12" t="s">
        <v>28</v>
      </c>
      <c r="E210" s="13">
        <v>3101</v>
      </c>
      <c r="F210" s="15">
        <v>225</v>
      </c>
      <c r="H210" t="s">
        <v>34</v>
      </c>
      <c r="I210" t="s">
        <v>23</v>
      </c>
      <c r="J210" s="13">
        <v>2212</v>
      </c>
      <c r="L210" t="s">
        <v>4</v>
      </c>
      <c r="M210">
        <v>48</v>
      </c>
    </row>
    <row r="211" spans="2:13" x14ac:dyDescent="0.25">
      <c r="B211" s="10" t="s">
        <v>2</v>
      </c>
      <c r="C211" s="10" t="s">
        <v>37</v>
      </c>
      <c r="D211" s="10" t="s">
        <v>14</v>
      </c>
      <c r="E211" s="11">
        <v>1057</v>
      </c>
      <c r="F211" s="14">
        <v>54</v>
      </c>
      <c r="H211" t="s">
        <v>34</v>
      </c>
      <c r="I211" t="s">
        <v>20</v>
      </c>
      <c r="J211" s="13">
        <v>2205</v>
      </c>
      <c r="L211" t="s">
        <v>33</v>
      </c>
      <c r="M211">
        <v>48</v>
      </c>
    </row>
    <row r="212" spans="2:13" x14ac:dyDescent="0.25">
      <c r="B212" s="12" t="s">
        <v>7</v>
      </c>
      <c r="C212" s="12" t="s">
        <v>37</v>
      </c>
      <c r="D212" s="12" t="s">
        <v>26</v>
      </c>
      <c r="E212" s="13">
        <v>5306</v>
      </c>
      <c r="F212" s="15">
        <v>0</v>
      </c>
      <c r="H212" t="s">
        <v>38</v>
      </c>
      <c r="I212" t="s">
        <v>22</v>
      </c>
      <c r="J212" s="11">
        <v>2205</v>
      </c>
      <c r="L212" t="s">
        <v>17</v>
      </c>
      <c r="M212">
        <v>48</v>
      </c>
    </row>
    <row r="213" spans="2:13" x14ac:dyDescent="0.25">
      <c r="B213" s="10" t="s">
        <v>5</v>
      </c>
      <c r="C213" s="10" t="s">
        <v>39</v>
      </c>
      <c r="D213" s="10" t="s">
        <v>24</v>
      </c>
      <c r="E213" s="11">
        <v>4018</v>
      </c>
      <c r="F213" s="14">
        <v>171</v>
      </c>
      <c r="H213" t="s">
        <v>36</v>
      </c>
      <c r="I213" t="s">
        <v>31</v>
      </c>
      <c r="J213" s="11">
        <v>2149</v>
      </c>
      <c r="L213" t="s">
        <v>24</v>
      </c>
      <c r="M213">
        <v>48</v>
      </c>
    </row>
    <row r="214" spans="2:13" x14ac:dyDescent="0.25">
      <c r="B214" s="12" t="s">
        <v>9</v>
      </c>
      <c r="C214" s="12" t="s">
        <v>34</v>
      </c>
      <c r="D214" s="12" t="s">
        <v>16</v>
      </c>
      <c r="E214" s="13">
        <v>938</v>
      </c>
      <c r="F214" s="15">
        <v>189</v>
      </c>
      <c r="H214" t="s">
        <v>36</v>
      </c>
      <c r="I214" t="s">
        <v>25</v>
      </c>
      <c r="J214" s="11">
        <v>2142</v>
      </c>
      <c r="L214" t="s">
        <v>26</v>
      </c>
      <c r="M214">
        <v>45</v>
      </c>
    </row>
    <row r="215" spans="2:13" x14ac:dyDescent="0.25">
      <c r="B215" s="10" t="s">
        <v>7</v>
      </c>
      <c r="C215" s="10" t="s">
        <v>38</v>
      </c>
      <c r="D215" s="10" t="s">
        <v>18</v>
      </c>
      <c r="E215" s="11">
        <v>1778</v>
      </c>
      <c r="F215" s="14">
        <v>270</v>
      </c>
      <c r="H215" t="s">
        <v>35</v>
      </c>
      <c r="I215" t="s">
        <v>16</v>
      </c>
      <c r="J215" s="13">
        <v>2135</v>
      </c>
      <c r="L215" t="s">
        <v>29</v>
      </c>
      <c r="M215">
        <v>45</v>
      </c>
    </row>
    <row r="216" spans="2:13" x14ac:dyDescent="0.25">
      <c r="B216" s="12" t="s">
        <v>6</v>
      </c>
      <c r="C216" s="12" t="s">
        <v>39</v>
      </c>
      <c r="D216" s="12" t="s">
        <v>30</v>
      </c>
      <c r="E216" s="13">
        <v>1638</v>
      </c>
      <c r="F216" s="15">
        <v>63</v>
      </c>
      <c r="H216" t="s">
        <v>35</v>
      </c>
      <c r="I216" t="s">
        <v>29</v>
      </c>
      <c r="J216" s="13">
        <v>2114</v>
      </c>
      <c r="L216" t="s">
        <v>28</v>
      </c>
      <c r="M216">
        <v>45</v>
      </c>
    </row>
    <row r="217" spans="2:13" x14ac:dyDescent="0.25">
      <c r="B217" s="10" t="s">
        <v>41</v>
      </c>
      <c r="C217" s="10" t="s">
        <v>38</v>
      </c>
      <c r="D217" s="10" t="s">
        <v>25</v>
      </c>
      <c r="E217" s="11">
        <v>154</v>
      </c>
      <c r="F217" s="14">
        <v>21</v>
      </c>
      <c r="H217" t="s">
        <v>35</v>
      </c>
      <c r="I217" t="s">
        <v>15</v>
      </c>
      <c r="J217" s="11">
        <v>2114</v>
      </c>
      <c r="L217" t="s">
        <v>25</v>
      </c>
      <c r="M217">
        <v>45</v>
      </c>
    </row>
    <row r="218" spans="2:13" x14ac:dyDescent="0.25">
      <c r="B218" s="12" t="s">
        <v>7</v>
      </c>
      <c r="C218" s="12" t="s">
        <v>37</v>
      </c>
      <c r="D218" s="12" t="s">
        <v>22</v>
      </c>
      <c r="E218" s="13">
        <v>9835</v>
      </c>
      <c r="F218" s="15">
        <v>207</v>
      </c>
      <c r="H218" t="s">
        <v>39</v>
      </c>
      <c r="I218" t="s">
        <v>25</v>
      </c>
      <c r="J218" s="11">
        <v>2100</v>
      </c>
      <c r="L218" t="s">
        <v>22</v>
      </c>
      <c r="M218">
        <v>42</v>
      </c>
    </row>
    <row r="219" spans="2:13" x14ac:dyDescent="0.25">
      <c r="B219" s="10" t="s">
        <v>9</v>
      </c>
      <c r="C219" s="10" t="s">
        <v>37</v>
      </c>
      <c r="D219" s="10" t="s">
        <v>20</v>
      </c>
      <c r="E219" s="11">
        <v>7273</v>
      </c>
      <c r="F219" s="14">
        <v>96</v>
      </c>
      <c r="H219" t="s">
        <v>35</v>
      </c>
      <c r="I219" t="s">
        <v>29</v>
      </c>
      <c r="J219" s="13">
        <v>2023</v>
      </c>
      <c r="L219" t="s">
        <v>25</v>
      </c>
      <c r="M219">
        <v>42</v>
      </c>
    </row>
    <row r="220" spans="2:13" x14ac:dyDescent="0.25">
      <c r="B220" s="12" t="s">
        <v>5</v>
      </c>
      <c r="C220" s="12" t="s">
        <v>39</v>
      </c>
      <c r="D220" s="12" t="s">
        <v>22</v>
      </c>
      <c r="E220" s="13">
        <v>6909</v>
      </c>
      <c r="F220" s="15">
        <v>81</v>
      </c>
      <c r="H220" t="s">
        <v>35</v>
      </c>
      <c r="I220" t="s">
        <v>23</v>
      </c>
      <c r="J220" s="13">
        <v>2023</v>
      </c>
      <c r="L220" t="s">
        <v>15</v>
      </c>
      <c r="M220">
        <v>42</v>
      </c>
    </row>
    <row r="221" spans="2:13" x14ac:dyDescent="0.25">
      <c r="B221" s="10" t="s">
        <v>9</v>
      </c>
      <c r="C221" s="10" t="s">
        <v>39</v>
      </c>
      <c r="D221" s="10" t="s">
        <v>24</v>
      </c>
      <c r="E221" s="11">
        <v>3920</v>
      </c>
      <c r="F221" s="14">
        <v>306</v>
      </c>
      <c r="H221" t="s">
        <v>39</v>
      </c>
      <c r="I221" t="s">
        <v>16</v>
      </c>
      <c r="J221" s="11">
        <v>2016</v>
      </c>
      <c r="L221" t="s">
        <v>15</v>
      </c>
      <c r="M221">
        <v>42</v>
      </c>
    </row>
    <row r="222" spans="2:13" x14ac:dyDescent="0.25">
      <c r="B222" s="12" t="s">
        <v>10</v>
      </c>
      <c r="C222" s="12" t="s">
        <v>39</v>
      </c>
      <c r="D222" s="12" t="s">
        <v>21</v>
      </c>
      <c r="E222" s="13">
        <v>4858</v>
      </c>
      <c r="F222" s="15">
        <v>279</v>
      </c>
      <c r="H222" t="s">
        <v>34</v>
      </c>
      <c r="I222" t="s">
        <v>16</v>
      </c>
      <c r="J222" s="13">
        <v>2009</v>
      </c>
      <c r="L222" t="s">
        <v>16</v>
      </c>
      <c r="M222">
        <v>39</v>
      </c>
    </row>
    <row r="223" spans="2:13" x14ac:dyDescent="0.25">
      <c r="B223" s="10" t="s">
        <v>2</v>
      </c>
      <c r="C223" s="10" t="s">
        <v>38</v>
      </c>
      <c r="D223" s="10" t="s">
        <v>4</v>
      </c>
      <c r="E223" s="11">
        <v>3549</v>
      </c>
      <c r="F223" s="14">
        <v>3</v>
      </c>
      <c r="H223" t="s">
        <v>38</v>
      </c>
      <c r="I223" t="s">
        <v>31</v>
      </c>
      <c r="J223" s="11">
        <v>1988</v>
      </c>
      <c r="L223" t="s">
        <v>17</v>
      </c>
      <c r="M223">
        <v>39</v>
      </c>
    </row>
    <row r="224" spans="2:13" x14ac:dyDescent="0.25">
      <c r="B224" s="12" t="s">
        <v>7</v>
      </c>
      <c r="C224" s="12" t="s">
        <v>39</v>
      </c>
      <c r="D224" s="12" t="s">
        <v>27</v>
      </c>
      <c r="E224" s="13">
        <v>966</v>
      </c>
      <c r="F224" s="15">
        <v>198</v>
      </c>
      <c r="H224" t="s">
        <v>35</v>
      </c>
      <c r="I224" t="s">
        <v>20</v>
      </c>
      <c r="J224" s="13">
        <v>1974</v>
      </c>
      <c r="L224" t="s">
        <v>25</v>
      </c>
      <c r="M224">
        <v>39</v>
      </c>
    </row>
    <row r="225" spans="2:13" x14ac:dyDescent="0.25">
      <c r="B225" s="10" t="s">
        <v>5</v>
      </c>
      <c r="C225" s="10" t="s">
        <v>39</v>
      </c>
      <c r="D225" s="10" t="s">
        <v>18</v>
      </c>
      <c r="E225" s="11">
        <v>385</v>
      </c>
      <c r="F225" s="14">
        <v>249</v>
      </c>
      <c r="H225" t="s">
        <v>34</v>
      </c>
      <c r="I225" t="s">
        <v>14</v>
      </c>
      <c r="J225" s="11">
        <v>1932</v>
      </c>
      <c r="L225" t="s">
        <v>17</v>
      </c>
      <c r="M225">
        <v>39</v>
      </c>
    </row>
    <row r="226" spans="2:13" x14ac:dyDescent="0.25">
      <c r="B226" s="12" t="s">
        <v>6</v>
      </c>
      <c r="C226" s="12" t="s">
        <v>34</v>
      </c>
      <c r="D226" s="12" t="s">
        <v>16</v>
      </c>
      <c r="E226" s="13">
        <v>2219</v>
      </c>
      <c r="F226" s="15">
        <v>75</v>
      </c>
      <c r="H226" t="s">
        <v>36</v>
      </c>
      <c r="I226" t="s">
        <v>19</v>
      </c>
      <c r="J226" s="13">
        <v>1925</v>
      </c>
      <c r="L226" t="s">
        <v>31</v>
      </c>
      <c r="M226">
        <v>39</v>
      </c>
    </row>
    <row r="227" spans="2:13" x14ac:dyDescent="0.25">
      <c r="B227" s="10" t="s">
        <v>9</v>
      </c>
      <c r="C227" s="10" t="s">
        <v>36</v>
      </c>
      <c r="D227" s="10" t="s">
        <v>32</v>
      </c>
      <c r="E227" s="11">
        <v>2954</v>
      </c>
      <c r="F227" s="14">
        <v>189</v>
      </c>
      <c r="H227" t="s">
        <v>37</v>
      </c>
      <c r="I227" t="s">
        <v>16</v>
      </c>
      <c r="J227" s="13">
        <v>1904</v>
      </c>
      <c r="L227" t="s">
        <v>16</v>
      </c>
      <c r="M227">
        <v>36</v>
      </c>
    </row>
    <row r="228" spans="2:13" x14ac:dyDescent="0.25">
      <c r="B228" s="12" t="s">
        <v>7</v>
      </c>
      <c r="C228" s="12" t="s">
        <v>36</v>
      </c>
      <c r="D228" s="12" t="s">
        <v>32</v>
      </c>
      <c r="E228" s="13">
        <v>280</v>
      </c>
      <c r="F228" s="15">
        <v>87</v>
      </c>
      <c r="H228" t="s">
        <v>37</v>
      </c>
      <c r="I228" t="s">
        <v>22</v>
      </c>
      <c r="J228" s="13">
        <v>1890</v>
      </c>
      <c r="L228" t="s">
        <v>21</v>
      </c>
      <c r="M228">
        <v>36</v>
      </c>
    </row>
    <row r="229" spans="2:13" x14ac:dyDescent="0.25">
      <c r="B229" s="10" t="s">
        <v>41</v>
      </c>
      <c r="C229" s="10" t="s">
        <v>36</v>
      </c>
      <c r="D229" s="10" t="s">
        <v>30</v>
      </c>
      <c r="E229" s="11">
        <v>6118</v>
      </c>
      <c r="F229" s="14">
        <v>174</v>
      </c>
      <c r="H229" t="s">
        <v>39</v>
      </c>
      <c r="I229" t="s">
        <v>25</v>
      </c>
      <c r="J229" s="11">
        <v>1785</v>
      </c>
      <c r="L229" t="s">
        <v>15</v>
      </c>
      <c r="M229">
        <v>36</v>
      </c>
    </row>
    <row r="230" spans="2:13" x14ac:dyDescent="0.25">
      <c r="B230" s="12" t="s">
        <v>2</v>
      </c>
      <c r="C230" s="12" t="s">
        <v>39</v>
      </c>
      <c r="D230" s="12" t="s">
        <v>15</v>
      </c>
      <c r="E230" s="13">
        <v>4802</v>
      </c>
      <c r="F230" s="15">
        <v>36</v>
      </c>
      <c r="H230" t="s">
        <v>38</v>
      </c>
      <c r="I230" t="s">
        <v>18</v>
      </c>
      <c r="J230" s="11">
        <v>1778</v>
      </c>
      <c r="L230" t="s">
        <v>4</v>
      </c>
      <c r="M230">
        <v>36</v>
      </c>
    </row>
    <row r="231" spans="2:13" x14ac:dyDescent="0.25">
      <c r="B231" s="10" t="s">
        <v>9</v>
      </c>
      <c r="C231" s="10" t="s">
        <v>38</v>
      </c>
      <c r="D231" s="10" t="s">
        <v>24</v>
      </c>
      <c r="E231" s="11">
        <v>4137</v>
      </c>
      <c r="F231" s="14">
        <v>60</v>
      </c>
      <c r="H231" t="s">
        <v>37</v>
      </c>
      <c r="I231" t="s">
        <v>19</v>
      </c>
      <c r="J231" s="13">
        <v>1771</v>
      </c>
      <c r="L231" t="s">
        <v>23</v>
      </c>
      <c r="M231">
        <v>36</v>
      </c>
    </row>
    <row r="232" spans="2:13" x14ac:dyDescent="0.25">
      <c r="B232" s="12" t="s">
        <v>3</v>
      </c>
      <c r="C232" s="12" t="s">
        <v>35</v>
      </c>
      <c r="D232" s="12" t="s">
        <v>23</v>
      </c>
      <c r="E232" s="13">
        <v>2023</v>
      </c>
      <c r="F232" s="15">
        <v>78</v>
      </c>
      <c r="H232" t="s">
        <v>38</v>
      </c>
      <c r="I232" t="s">
        <v>23</v>
      </c>
      <c r="J232" s="13">
        <v>1701</v>
      </c>
      <c r="L232" t="s">
        <v>23</v>
      </c>
      <c r="M232">
        <v>30</v>
      </c>
    </row>
    <row r="233" spans="2:13" x14ac:dyDescent="0.25">
      <c r="B233" s="10" t="s">
        <v>9</v>
      </c>
      <c r="C233" s="10" t="s">
        <v>36</v>
      </c>
      <c r="D233" s="10" t="s">
        <v>30</v>
      </c>
      <c r="E233" s="11">
        <v>9051</v>
      </c>
      <c r="F233" s="14">
        <v>57</v>
      </c>
      <c r="H233" t="s">
        <v>34</v>
      </c>
      <c r="I233" t="s">
        <v>33</v>
      </c>
      <c r="J233" s="13">
        <v>1652</v>
      </c>
      <c r="L233" t="s">
        <v>25</v>
      </c>
      <c r="M233">
        <v>30</v>
      </c>
    </row>
    <row r="234" spans="2:13" x14ac:dyDescent="0.25">
      <c r="B234" s="12" t="s">
        <v>9</v>
      </c>
      <c r="C234" s="12" t="s">
        <v>37</v>
      </c>
      <c r="D234" s="12" t="s">
        <v>28</v>
      </c>
      <c r="E234" s="13">
        <v>2919</v>
      </c>
      <c r="F234" s="15">
        <v>45</v>
      </c>
      <c r="H234" t="s">
        <v>39</v>
      </c>
      <c r="I234" t="s">
        <v>28</v>
      </c>
      <c r="J234" s="13">
        <v>1652</v>
      </c>
      <c r="L234" t="s">
        <v>15</v>
      </c>
      <c r="M234">
        <v>30</v>
      </c>
    </row>
    <row r="235" spans="2:13" x14ac:dyDescent="0.25">
      <c r="B235" s="10" t="s">
        <v>41</v>
      </c>
      <c r="C235" s="10" t="s">
        <v>38</v>
      </c>
      <c r="D235" s="10" t="s">
        <v>22</v>
      </c>
      <c r="E235" s="11">
        <v>5915</v>
      </c>
      <c r="F235" s="14">
        <v>3</v>
      </c>
      <c r="H235" t="s">
        <v>39</v>
      </c>
      <c r="I235" t="s">
        <v>30</v>
      </c>
      <c r="J235" s="13">
        <v>1638</v>
      </c>
      <c r="L235" t="s">
        <v>33</v>
      </c>
      <c r="M235">
        <v>30</v>
      </c>
    </row>
    <row r="236" spans="2:13" x14ac:dyDescent="0.25">
      <c r="B236" s="12" t="s">
        <v>10</v>
      </c>
      <c r="C236" s="12" t="s">
        <v>35</v>
      </c>
      <c r="D236" s="12" t="s">
        <v>15</v>
      </c>
      <c r="E236" s="13">
        <v>2562</v>
      </c>
      <c r="F236" s="15">
        <v>6</v>
      </c>
      <c r="H236" t="s">
        <v>35</v>
      </c>
      <c r="I236" t="s">
        <v>24</v>
      </c>
      <c r="J236" s="13">
        <v>1638</v>
      </c>
      <c r="L236" t="s">
        <v>13</v>
      </c>
      <c r="M236">
        <v>30</v>
      </c>
    </row>
    <row r="237" spans="2:13" x14ac:dyDescent="0.25">
      <c r="B237" s="10" t="s">
        <v>5</v>
      </c>
      <c r="C237" s="10" t="s">
        <v>37</v>
      </c>
      <c r="D237" s="10" t="s">
        <v>25</v>
      </c>
      <c r="E237" s="11">
        <v>8813</v>
      </c>
      <c r="F237" s="14">
        <v>21</v>
      </c>
      <c r="H237" t="s">
        <v>37</v>
      </c>
      <c r="I237" t="s">
        <v>30</v>
      </c>
      <c r="J237" s="11">
        <v>1624</v>
      </c>
      <c r="L237" t="s">
        <v>27</v>
      </c>
      <c r="M237">
        <v>30</v>
      </c>
    </row>
    <row r="238" spans="2:13" x14ac:dyDescent="0.25">
      <c r="B238" s="12" t="s">
        <v>5</v>
      </c>
      <c r="C238" s="12" t="s">
        <v>36</v>
      </c>
      <c r="D238" s="12" t="s">
        <v>18</v>
      </c>
      <c r="E238" s="13">
        <v>6111</v>
      </c>
      <c r="F238" s="15">
        <v>3</v>
      </c>
      <c r="H238" t="s">
        <v>35</v>
      </c>
      <c r="I238" t="s">
        <v>29</v>
      </c>
      <c r="J238" s="13">
        <v>1617</v>
      </c>
      <c r="L238" t="s">
        <v>17</v>
      </c>
      <c r="M238">
        <v>27</v>
      </c>
    </row>
    <row r="239" spans="2:13" x14ac:dyDescent="0.25">
      <c r="B239" s="10" t="s">
        <v>8</v>
      </c>
      <c r="C239" s="10" t="s">
        <v>34</v>
      </c>
      <c r="D239" s="10" t="s">
        <v>31</v>
      </c>
      <c r="E239" s="11">
        <v>3507</v>
      </c>
      <c r="F239" s="14">
        <v>288</v>
      </c>
      <c r="H239" t="s">
        <v>35</v>
      </c>
      <c r="I239" t="s">
        <v>17</v>
      </c>
      <c r="J239" s="13">
        <v>1589</v>
      </c>
      <c r="L239" t="s">
        <v>21</v>
      </c>
      <c r="M239">
        <v>27</v>
      </c>
    </row>
    <row r="240" spans="2:13" x14ac:dyDescent="0.25">
      <c r="B240" s="12" t="s">
        <v>6</v>
      </c>
      <c r="C240" s="12" t="s">
        <v>36</v>
      </c>
      <c r="D240" s="12" t="s">
        <v>13</v>
      </c>
      <c r="E240" s="13">
        <v>4319</v>
      </c>
      <c r="F240" s="15">
        <v>30</v>
      </c>
      <c r="H240" t="s">
        <v>34</v>
      </c>
      <c r="I240" t="s">
        <v>25</v>
      </c>
      <c r="J240" s="13">
        <v>1568</v>
      </c>
      <c r="L240" t="s">
        <v>16</v>
      </c>
      <c r="M240">
        <v>27</v>
      </c>
    </row>
    <row r="241" spans="2:13" x14ac:dyDescent="0.25">
      <c r="B241" s="10" t="s">
        <v>40</v>
      </c>
      <c r="C241" s="10" t="s">
        <v>38</v>
      </c>
      <c r="D241" s="10" t="s">
        <v>26</v>
      </c>
      <c r="E241" s="11">
        <v>609</v>
      </c>
      <c r="F241" s="14">
        <v>87</v>
      </c>
      <c r="H241" t="s">
        <v>39</v>
      </c>
      <c r="I241" t="s">
        <v>22</v>
      </c>
      <c r="J241" s="11">
        <v>1568</v>
      </c>
      <c r="L241" t="s">
        <v>26</v>
      </c>
      <c r="M241">
        <v>27</v>
      </c>
    </row>
    <row r="242" spans="2:13" x14ac:dyDescent="0.25">
      <c r="B242" s="12" t="s">
        <v>40</v>
      </c>
      <c r="C242" s="12" t="s">
        <v>39</v>
      </c>
      <c r="D242" s="12" t="s">
        <v>27</v>
      </c>
      <c r="E242" s="13">
        <v>6370</v>
      </c>
      <c r="F242" s="15">
        <v>30</v>
      </c>
      <c r="H242" t="s">
        <v>39</v>
      </c>
      <c r="I242" t="s">
        <v>26</v>
      </c>
      <c r="J242" s="11">
        <v>1561</v>
      </c>
      <c r="L242" t="s">
        <v>28</v>
      </c>
      <c r="M242">
        <v>27</v>
      </c>
    </row>
    <row r="243" spans="2:13" x14ac:dyDescent="0.25">
      <c r="B243" s="10" t="s">
        <v>5</v>
      </c>
      <c r="C243" s="10" t="s">
        <v>38</v>
      </c>
      <c r="D243" s="10" t="s">
        <v>19</v>
      </c>
      <c r="E243" s="11">
        <v>5474</v>
      </c>
      <c r="F243" s="14">
        <v>168</v>
      </c>
      <c r="H243" t="s">
        <v>37</v>
      </c>
      <c r="I243" t="s">
        <v>30</v>
      </c>
      <c r="J243" s="11">
        <v>1526</v>
      </c>
      <c r="L243" t="s">
        <v>18</v>
      </c>
      <c r="M243">
        <v>27</v>
      </c>
    </row>
    <row r="244" spans="2:13" x14ac:dyDescent="0.25">
      <c r="B244" s="12" t="s">
        <v>40</v>
      </c>
      <c r="C244" s="12" t="s">
        <v>36</v>
      </c>
      <c r="D244" s="12" t="s">
        <v>27</v>
      </c>
      <c r="E244" s="13">
        <v>3164</v>
      </c>
      <c r="F244" s="15">
        <v>306</v>
      </c>
      <c r="H244" t="s">
        <v>36</v>
      </c>
      <c r="I244" t="s">
        <v>30</v>
      </c>
      <c r="J244" s="11">
        <v>1526</v>
      </c>
      <c r="L244" t="s">
        <v>15</v>
      </c>
      <c r="M244">
        <v>24</v>
      </c>
    </row>
    <row r="245" spans="2:13" x14ac:dyDescent="0.25">
      <c r="B245" s="10" t="s">
        <v>6</v>
      </c>
      <c r="C245" s="10" t="s">
        <v>35</v>
      </c>
      <c r="D245" s="10" t="s">
        <v>4</v>
      </c>
      <c r="E245" s="11">
        <v>1302</v>
      </c>
      <c r="F245" s="14">
        <v>402</v>
      </c>
      <c r="H245" t="s">
        <v>37</v>
      </c>
      <c r="I245" t="s">
        <v>18</v>
      </c>
      <c r="J245" s="11">
        <v>1505</v>
      </c>
      <c r="L245" t="s">
        <v>22</v>
      </c>
      <c r="M245">
        <v>24</v>
      </c>
    </row>
    <row r="246" spans="2:13" x14ac:dyDescent="0.25">
      <c r="B246" s="12" t="s">
        <v>3</v>
      </c>
      <c r="C246" s="12" t="s">
        <v>37</v>
      </c>
      <c r="D246" s="12" t="s">
        <v>28</v>
      </c>
      <c r="E246" s="13">
        <v>7308</v>
      </c>
      <c r="F246" s="15">
        <v>327</v>
      </c>
      <c r="H246" t="s">
        <v>34</v>
      </c>
      <c r="I246" t="s">
        <v>17</v>
      </c>
      <c r="J246" s="11">
        <v>1463</v>
      </c>
      <c r="L246" t="s">
        <v>27</v>
      </c>
      <c r="M246">
        <v>21</v>
      </c>
    </row>
    <row r="247" spans="2:13" x14ac:dyDescent="0.25">
      <c r="B247" s="10" t="s">
        <v>40</v>
      </c>
      <c r="C247" s="10" t="s">
        <v>37</v>
      </c>
      <c r="D247" s="10" t="s">
        <v>27</v>
      </c>
      <c r="E247" s="11">
        <v>6132</v>
      </c>
      <c r="F247" s="14">
        <v>93</v>
      </c>
      <c r="H247" t="s">
        <v>34</v>
      </c>
      <c r="I247" t="s">
        <v>15</v>
      </c>
      <c r="J247" s="11">
        <v>1442</v>
      </c>
      <c r="L247" t="s">
        <v>32</v>
      </c>
      <c r="M247">
        <v>21</v>
      </c>
    </row>
    <row r="248" spans="2:13" x14ac:dyDescent="0.25">
      <c r="B248" s="12" t="s">
        <v>10</v>
      </c>
      <c r="C248" s="12" t="s">
        <v>35</v>
      </c>
      <c r="D248" s="12" t="s">
        <v>14</v>
      </c>
      <c r="E248" s="13">
        <v>3472</v>
      </c>
      <c r="F248" s="15">
        <v>96</v>
      </c>
      <c r="H248" t="s">
        <v>34</v>
      </c>
      <c r="I248" t="s">
        <v>25</v>
      </c>
      <c r="J248" s="11">
        <v>1428</v>
      </c>
      <c r="L248" t="s">
        <v>19</v>
      </c>
      <c r="M248">
        <v>21</v>
      </c>
    </row>
    <row r="249" spans="2:13" x14ac:dyDescent="0.25">
      <c r="B249" s="10" t="s">
        <v>8</v>
      </c>
      <c r="C249" s="10" t="s">
        <v>39</v>
      </c>
      <c r="D249" s="10" t="s">
        <v>18</v>
      </c>
      <c r="E249" s="11">
        <v>9660</v>
      </c>
      <c r="F249" s="14">
        <v>27</v>
      </c>
      <c r="H249" t="s">
        <v>36</v>
      </c>
      <c r="I249" t="s">
        <v>27</v>
      </c>
      <c r="J249" s="11">
        <v>1407</v>
      </c>
      <c r="L249" t="s">
        <v>16</v>
      </c>
      <c r="M249">
        <v>21</v>
      </c>
    </row>
    <row r="250" spans="2:13" x14ac:dyDescent="0.25">
      <c r="B250" s="12" t="s">
        <v>9</v>
      </c>
      <c r="C250" s="12" t="s">
        <v>38</v>
      </c>
      <c r="D250" s="12" t="s">
        <v>26</v>
      </c>
      <c r="E250" s="13">
        <v>2436</v>
      </c>
      <c r="F250" s="15">
        <v>99</v>
      </c>
      <c r="H250" t="s">
        <v>36</v>
      </c>
      <c r="I250" t="s">
        <v>29</v>
      </c>
      <c r="J250" s="11">
        <v>1400</v>
      </c>
      <c r="L250" t="s">
        <v>27</v>
      </c>
      <c r="M250">
        <v>21</v>
      </c>
    </row>
    <row r="251" spans="2:13" x14ac:dyDescent="0.25">
      <c r="B251" s="10" t="s">
        <v>9</v>
      </c>
      <c r="C251" s="10" t="s">
        <v>38</v>
      </c>
      <c r="D251" s="10" t="s">
        <v>33</v>
      </c>
      <c r="E251" s="11">
        <v>9506</v>
      </c>
      <c r="F251" s="14">
        <v>87</v>
      </c>
      <c r="H251" t="s">
        <v>35</v>
      </c>
      <c r="I251" t="s">
        <v>4</v>
      </c>
      <c r="J251" s="11">
        <v>1302</v>
      </c>
      <c r="L251" t="s">
        <v>25</v>
      </c>
      <c r="M251">
        <v>21</v>
      </c>
    </row>
    <row r="252" spans="2:13" x14ac:dyDescent="0.25">
      <c r="B252" s="12" t="s">
        <v>10</v>
      </c>
      <c r="C252" s="12" t="s">
        <v>37</v>
      </c>
      <c r="D252" s="12" t="s">
        <v>21</v>
      </c>
      <c r="E252" s="13">
        <v>245</v>
      </c>
      <c r="F252" s="15">
        <v>288</v>
      </c>
      <c r="H252" t="s">
        <v>36</v>
      </c>
      <c r="I252" t="s">
        <v>19</v>
      </c>
      <c r="J252" s="13">
        <v>1281</v>
      </c>
      <c r="L252" t="s">
        <v>25</v>
      </c>
      <c r="M252">
        <v>21</v>
      </c>
    </row>
    <row r="253" spans="2:13" x14ac:dyDescent="0.25">
      <c r="B253" s="10" t="s">
        <v>8</v>
      </c>
      <c r="C253" s="10" t="s">
        <v>35</v>
      </c>
      <c r="D253" s="10" t="s">
        <v>20</v>
      </c>
      <c r="E253" s="11">
        <v>2702</v>
      </c>
      <c r="F253" s="14">
        <v>363</v>
      </c>
      <c r="H253" t="s">
        <v>38</v>
      </c>
      <c r="I253" t="s">
        <v>14</v>
      </c>
      <c r="J253" s="11">
        <v>1281</v>
      </c>
      <c r="L253" t="s">
        <v>19</v>
      </c>
      <c r="M253">
        <v>18</v>
      </c>
    </row>
    <row r="254" spans="2:13" x14ac:dyDescent="0.25">
      <c r="B254" s="12" t="s">
        <v>10</v>
      </c>
      <c r="C254" s="12" t="s">
        <v>34</v>
      </c>
      <c r="D254" s="12" t="s">
        <v>17</v>
      </c>
      <c r="E254" s="13">
        <v>700</v>
      </c>
      <c r="F254" s="15">
        <v>87</v>
      </c>
      <c r="H254" t="s">
        <v>34</v>
      </c>
      <c r="I254" t="s">
        <v>16</v>
      </c>
      <c r="J254" s="13">
        <v>1274</v>
      </c>
      <c r="L254" t="s">
        <v>19</v>
      </c>
      <c r="M254">
        <v>18</v>
      </c>
    </row>
    <row r="255" spans="2:13" x14ac:dyDescent="0.25">
      <c r="B255" s="10" t="s">
        <v>6</v>
      </c>
      <c r="C255" s="10" t="s">
        <v>34</v>
      </c>
      <c r="D255" s="10" t="s">
        <v>17</v>
      </c>
      <c r="E255" s="11">
        <v>3759</v>
      </c>
      <c r="F255" s="14">
        <v>150</v>
      </c>
      <c r="H255" t="s">
        <v>38</v>
      </c>
      <c r="I255" t="s">
        <v>27</v>
      </c>
      <c r="J255" s="13">
        <v>1134</v>
      </c>
      <c r="L255" t="s">
        <v>20</v>
      </c>
      <c r="M255">
        <v>18</v>
      </c>
    </row>
    <row r="256" spans="2:13" x14ac:dyDescent="0.25">
      <c r="B256" s="12" t="s">
        <v>2</v>
      </c>
      <c r="C256" s="12" t="s">
        <v>35</v>
      </c>
      <c r="D256" s="12" t="s">
        <v>17</v>
      </c>
      <c r="E256" s="13">
        <v>1589</v>
      </c>
      <c r="F256" s="15">
        <v>303</v>
      </c>
      <c r="H256" t="s">
        <v>37</v>
      </c>
      <c r="I256" t="s">
        <v>29</v>
      </c>
      <c r="J256" s="11">
        <v>1085</v>
      </c>
      <c r="L256" t="s">
        <v>23</v>
      </c>
      <c r="M256">
        <v>15</v>
      </c>
    </row>
    <row r="257" spans="2:13" x14ac:dyDescent="0.25">
      <c r="B257" s="10" t="s">
        <v>7</v>
      </c>
      <c r="C257" s="10" t="s">
        <v>35</v>
      </c>
      <c r="D257" s="10" t="s">
        <v>28</v>
      </c>
      <c r="E257" s="11">
        <v>5194</v>
      </c>
      <c r="F257" s="14">
        <v>288</v>
      </c>
      <c r="H257" t="s">
        <v>35</v>
      </c>
      <c r="I257" t="s">
        <v>20</v>
      </c>
      <c r="J257" s="11">
        <v>1071</v>
      </c>
      <c r="L257" t="s">
        <v>19</v>
      </c>
      <c r="M257">
        <v>15</v>
      </c>
    </row>
    <row r="258" spans="2:13" x14ac:dyDescent="0.25">
      <c r="B258" s="12" t="s">
        <v>10</v>
      </c>
      <c r="C258" s="12" t="s">
        <v>36</v>
      </c>
      <c r="D258" s="12" t="s">
        <v>13</v>
      </c>
      <c r="E258" s="13">
        <v>945</v>
      </c>
      <c r="F258" s="15">
        <v>75</v>
      </c>
      <c r="H258" t="s">
        <v>37</v>
      </c>
      <c r="I258" t="s">
        <v>14</v>
      </c>
      <c r="J258" s="11">
        <v>1057</v>
      </c>
      <c r="L258" t="s">
        <v>15</v>
      </c>
      <c r="M258">
        <v>15</v>
      </c>
    </row>
    <row r="259" spans="2:13" x14ac:dyDescent="0.25">
      <c r="B259" s="10" t="s">
        <v>40</v>
      </c>
      <c r="C259" s="10" t="s">
        <v>38</v>
      </c>
      <c r="D259" s="10" t="s">
        <v>31</v>
      </c>
      <c r="E259" s="11">
        <v>1988</v>
      </c>
      <c r="F259" s="14">
        <v>39</v>
      </c>
      <c r="H259" t="s">
        <v>36</v>
      </c>
      <c r="I259" t="s">
        <v>28</v>
      </c>
      <c r="J259" s="13">
        <v>973</v>
      </c>
      <c r="L259" t="s">
        <v>18</v>
      </c>
      <c r="M259">
        <v>15</v>
      </c>
    </row>
    <row r="260" spans="2:13" x14ac:dyDescent="0.25">
      <c r="B260" s="12" t="s">
        <v>6</v>
      </c>
      <c r="C260" s="12" t="s">
        <v>34</v>
      </c>
      <c r="D260" s="12" t="s">
        <v>32</v>
      </c>
      <c r="E260" s="13">
        <v>6734</v>
      </c>
      <c r="F260" s="15">
        <v>123</v>
      </c>
      <c r="H260" t="s">
        <v>39</v>
      </c>
      <c r="I260" t="s">
        <v>27</v>
      </c>
      <c r="J260" s="13">
        <v>966</v>
      </c>
      <c r="L260" t="s">
        <v>14</v>
      </c>
      <c r="M260">
        <v>12</v>
      </c>
    </row>
    <row r="261" spans="2:13" x14ac:dyDescent="0.25">
      <c r="B261" s="10" t="s">
        <v>40</v>
      </c>
      <c r="C261" s="10" t="s">
        <v>36</v>
      </c>
      <c r="D261" s="10" t="s">
        <v>4</v>
      </c>
      <c r="E261" s="11">
        <v>217</v>
      </c>
      <c r="F261" s="14">
        <v>36</v>
      </c>
      <c r="H261" t="s">
        <v>35</v>
      </c>
      <c r="I261" t="s">
        <v>4</v>
      </c>
      <c r="J261" s="11">
        <v>959</v>
      </c>
      <c r="L261" t="s">
        <v>22</v>
      </c>
      <c r="M261">
        <v>12</v>
      </c>
    </row>
    <row r="262" spans="2:13" x14ac:dyDescent="0.25">
      <c r="B262" s="12" t="s">
        <v>5</v>
      </c>
      <c r="C262" s="12" t="s">
        <v>34</v>
      </c>
      <c r="D262" s="12" t="s">
        <v>22</v>
      </c>
      <c r="E262" s="13">
        <v>6279</v>
      </c>
      <c r="F262" s="15">
        <v>237</v>
      </c>
      <c r="H262" t="s">
        <v>38</v>
      </c>
      <c r="I262" t="s">
        <v>33</v>
      </c>
      <c r="J262" s="11">
        <v>959</v>
      </c>
      <c r="L262" t="s">
        <v>32</v>
      </c>
      <c r="M262">
        <v>9</v>
      </c>
    </row>
    <row r="263" spans="2:13" x14ac:dyDescent="0.25">
      <c r="B263" s="10" t="s">
        <v>40</v>
      </c>
      <c r="C263" s="10" t="s">
        <v>36</v>
      </c>
      <c r="D263" s="10" t="s">
        <v>13</v>
      </c>
      <c r="E263" s="11">
        <v>4424</v>
      </c>
      <c r="F263" s="14">
        <v>201</v>
      </c>
      <c r="H263" t="s">
        <v>36</v>
      </c>
      <c r="I263" t="s">
        <v>13</v>
      </c>
      <c r="J263" s="13">
        <v>945</v>
      </c>
      <c r="L263" t="s">
        <v>17</v>
      </c>
      <c r="M263">
        <v>9</v>
      </c>
    </row>
    <row r="264" spans="2:13" x14ac:dyDescent="0.25">
      <c r="B264" s="12" t="s">
        <v>2</v>
      </c>
      <c r="C264" s="12" t="s">
        <v>36</v>
      </c>
      <c r="D264" s="12" t="s">
        <v>17</v>
      </c>
      <c r="E264" s="13">
        <v>189</v>
      </c>
      <c r="F264" s="15">
        <v>48</v>
      </c>
      <c r="H264" t="s">
        <v>38</v>
      </c>
      <c r="I264" t="s">
        <v>16</v>
      </c>
      <c r="J264" s="13">
        <v>938</v>
      </c>
      <c r="L264" t="s">
        <v>21</v>
      </c>
      <c r="M264">
        <v>9</v>
      </c>
    </row>
    <row r="265" spans="2:13" x14ac:dyDescent="0.25">
      <c r="B265" s="10" t="s">
        <v>5</v>
      </c>
      <c r="C265" s="10" t="s">
        <v>35</v>
      </c>
      <c r="D265" s="10" t="s">
        <v>22</v>
      </c>
      <c r="E265" s="11">
        <v>490</v>
      </c>
      <c r="F265" s="14">
        <v>84</v>
      </c>
      <c r="H265" t="s">
        <v>34</v>
      </c>
      <c r="I265" t="s">
        <v>16</v>
      </c>
      <c r="J265" s="13">
        <v>938</v>
      </c>
      <c r="L265" t="s">
        <v>4</v>
      </c>
      <c r="M265">
        <v>9</v>
      </c>
    </row>
    <row r="266" spans="2:13" x14ac:dyDescent="0.25">
      <c r="B266" s="12" t="s">
        <v>8</v>
      </c>
      <c r="C266" s="12" t="s">
        <v>37</v>
      </c>
      <c r="D266" s="12" t="s">
        <v>21</v>
      </c>
      <c r="E266" s="13">
        <v>434</v>
      </c>
      <c r="F266" s="15">
        <v>87</v>
      </c>
      <c r="H266" t="s">
        <v>37</v>
      </c>
      <c r="I266" t="s">
        <v>4</v>
      </c>
      <c r="J266" s="13">
        <v>938</v>
      </c>
      <c r="L266" t="s">
        <v>26</v>
      </c>
      <c r="M266">
        <v>9</v>
      </c>
    </row>
    <row r="267" spans="2:13" x14ac:dyDescent="0.25">
      <c r="B267" s="10" t="s">
        <v>7</v>
      </c>
      <c r="C267" s="10" t="s">
        <v>38</v>
      </c>
      <c r="D267" s="10" t="s">
        <v>30</v>
      </c>
      <c r="E267" s="11">
        <v>10129</v>
      </c>
      <c r="F267" s="14">
        <v>312</v>
      </c>
      <c r="H267" t="s">
        <v>34</v>
      </c>
      <c r="I267" t="s">
        <v>19</v>
      </c>
      <c r="J267" s="13">
        <v>861</v>
      </c>
      <c r="L267" t="s">
        <v>16</v>
      </c>
      <c r="M267">
        <v>6</v>
      </c>
    </row>
    <row r="268" spans="2:13" x14ac:dyDescent="0.25">
      <c r="B268" s="12" t="s">
        <v>3</v>
      </c>
      <c r="C268" s="12" t="s">
        <v>39</v>
      </c>
      <c r="D268" s="12" t="s">
        <v>28</v>
      </c>
      <c r="E268" s="13">
        <v>1652</v>
      </c>
      <c r="F268" s="15">
        <v>102</v>
      </c>
      <c r="H268" t="s">
        <v>36</v>
      </c>
      <c r="I268" t="s">
        <v>28</v>
      </c>
      <c r="J268" s="11">
        <v>854</v>
      </c>
      <c r="L268" t="s">
        <v>15</v>
      </c>
      <c r="M268">
        <v>6</v>
      </c>
    </row>
    <row r="269" spans="2:13" x14ac:dyDescent="0.25">
      <c r="B269" s="10" t="s">
        <v>8</v>
      </c>
      <c r="C269" s="10" t="s">
        <v>38</v>
      </c>
      <c r="D269" s="10" t="s">
        <v>21</v>
      </c>
      <c r="E269" s="11">
        <v>6433</v>
      </c>
      <c r="F269" s="14">
        <v>78</v>
      </c>
      <c r="H269" t="s">
        <v>35</v>
      </c>
      <c r="I269" t="s">
        <v>27</v>
      </c>
      <c r="J269" s="11">
        <v>847</v>
      </c>
      <c r="L269" t="s">
        <v>26</v>
      </c>
      <c r="M269">
        <v>6</v>
      </c>
    </row>
    <row r="270" spans="2:13" x14ac:dyDescent="0.25">
      <c r="B270" s="12" t="s">
        <v>3</v>
      </c>
      <c r="C270" s="12" t="s">
        <v>34</v>
      </c>
      <c r="D270" s="12" t="s">
        <v>23</v>
      </c>
      <c r="E270" s="13">
        <v>2212</v>
      </c>
      <c r="F270" s="15">
        <v>117</v>
      </c>
      <c r="H270" t="s">
        <v>38</v>
      </c>
      <c r="I270" t="s">
        <v>13</v>
      </c>
      <c r="J270" s="13">
        <v>819</v>
      </c>
      <c r="L270" t="s">
        <v>4</v>
      </c>
      <c r="M270">
        <v>3</v>
      </c>
    </row>
    <row r="271" spans="2:13" x14ac:dyDescent="0.25">
      <c r="B271" s="10" t="s">
        <v>41</v>
      </c>
      <c r="C271" s="10" t="s">
        <v>35</v>
      </c>
      <c r="D271" s="10" t="s">
        <v>19</v>
      </c>
      <c r="E271" s="11">
        <v>609</v>
      </c>
      <c r="F271" s="14">
        <v>99</v>
      </c>
      <c r="H271" t="s">
        <v>35</v>
      </c>
      <c r="I271" t="s">
        <v>33</v>
      </c>
      <c r="J271" s="11">
        <v>819</v>
      </c>
      <c r="L271" t="s">
        <v>22</v>
      </c>
      <c r="M271">
        <v>3</v>
      </c>
    </row>
    <row r="272" spans="2:13" x14ac:dyDescent="0.25">
      <c r="B272" s="12" t="s">
        <v>40</v>
      </c>
      <c r="C272" s="12" t="s">
        <v>35</v>
      </c>
      <c r="D272" s="12" t="s">
        <v>24</v>
      </c>
      <c r="E272" s="13">
        <v>1638</v>
      </c>
      <c r="F272" s="15">
        <v>48</v>
      </c>
      <c r="H272" t="s">
        <v>36</v>
      </c>
      <c r="I272" t="s">
        <v>27</v>
      </c>
      <c r="J272" s="13">
        <v>798</v>
      </c>
      <c r="L272" t="s">
        <v>18</v>
      </c>
      <c r="M272">
        <v>3</v>
      </c>
    </row>
    <row r="273" spans="2:13" x14ac:dyDescent="0.25">
      <c r="B273" s="10" t="s">
        <v>7</v>
      </c>
      <c r="C273" s="10" t="s">
        <v>34</v>
      </c>
      <c r="D273" s="10" t="s">
        <v>15</v>
      </c>
      <c r="E273" s="11">
        <v>3829</v>
      </c>
      <c r="F273" s="14">
        <v>24</v>
      </c>
      <c r="H273" t="s">
        <v>37</v>
      </c>
      <c r="I273" t="s">
        <v>15</v>
      </c>
      <c r="J273" s="11">
        <v>714</v>
      </c>
      <c r="L273" t="s">
        <v>24</v>
      </c>
      <c r="M273">
        <v>3</v>
      </c>
    </row>
    <row r="274" spans="2:13" x14ac:dyDescent="0.25">
      <c r="B274" s="12" t="s">
        <v>40</v>
      </c>
      <c r="C274" s="12" t="s">
        <v>39</v>
      </c>
      <c r="D274" s="12" t="s">
        <v>15</v>
      </c>
      <c r="E274" s="13">
        <v>5775</v>
      </c>
      <c r="F274" s="15">
        <v>42</v>
      </c>
      <c r="H274" t="s">
        <v>34</v>
      </c>
      <c r="I274" t="s">
        <v>17</v>
      </c>
      <c r="J274" s="11">
        <v>707</v>
      </c>
      <c r="L274" s="36" t="s">
        <v>94</v>
      </c>
      <c r="M274" s="36">
        <f>SUBTOTAL(103,Table8[Duplicated Unit])</f>
        <v>251</v>
      </c>
    </row>
    <row r="275" spans="2:13" x14ac:dyDescent="0.25">
      <c r="B275" s="10" t="s">
        <v>6</v>
      </c>
      <c r="C275" s="10" t="s">
        <v>35</v>
      </c>
      <c r="D275" s="10" t="s">
        <v>20</v>
      </c>
      <c r="E275" s="11">
        <v>1071</v>
      </c>
      <c r="F275" s="14">
        <v>270</v>
      </c>
      <c r="H275" t="s">
        <v>34</v>
      </c>
      <c r="I275" t="s">
        <v>17</v>
      </c>
      <c r="J275" s="13">
        <v>700</v>
      </c>
    </row>
    <row r="276" spans="2:13" x14ac:dyDescent="0.25">
      <c r="B276" s="12" t="s">
        <v>8</v>
      </c>
      <c r="C276" s="12" t="s">
        <v>36</v>
      </c>
      <c r="D276" s="12" t="s">
        <v>23</v>
      </c>
      <c r="E276" s="13">
        <v>5019</v>
      </c>
      <c r="F276" s="15">
        <v>150</v>
      </c>
      <c r="H276" t="s">
        <v>39</v>
      </c>
      <c r="I276" t="s">
        <v>23</v>
      </c>
      <c r="J276" s="11">
        <v>630</v>
      </c>
    </row>
    <row r="277" spans="2:13" x14ac:dyDescent="0.25">
      <c r="B277" s="10" t="s">
        <v>2</v>
      </c>
      <c r="C277" s="10" t="s">
        <v>37</v>
      </c>
      <c r="D277" s="10" t="s">
        <v>15</v>
      </c>
      <c r="E277" s="11">
        <v>2863</v>
      </c>
      <c r="F277" s="14">
        <v>42</v>
      </c>
      <c r="H277" t="s">
        <v>38</v>
      </c>
      <c r="I277" t="s">
        <v>24</v>
      </c>
      <c r="J277" s="11">
        <v>623</v>
      </c>
    </row>
    <row r="278" spans="2:13" x14ac:dyDescent="0.25">
      <c r="B278" s="12" t="s">
        <v>40</v>
      </c>
      <c r="C278" s="12" t="s">
        <v>35</v>
      </c>
      <c r="D278" s="12" t="s">
        <v>29</v>
      </c>
      <c r="E278" s="13">
        <v>1617</v>
      </c>
      <c r="F278" s="15">
        <v>126</v>
      </c>
      <c r="H278" t="s">
        <v>38</v>
      </c>
      <c r="I278" t="s">
        <v>26</v>
      </c>
      <c r="J278" s="11">
        <v>609</v>
      </c>
    </row>
    <row r="279" spans="2:13" x14ac:dyDescent="0.25">
      <c r="B279" s="10" t="s">
        <v>6</v>
      </c>
      <c r="C279" s="10" t="s">
        <v>37</v>
      </c>
      <c r="D279" s="10" t="s">
        <v>26</v>
      </c>
      <c r="E279" s="11">
        <v>6818</v>
      </c>
      <c r="F279" s="14">
        <v>6</v>
      </c>
      <c r="H279" t="s">
        <v>35</v>
      </c>
      <c r="I279" t="s">
        <v>19</v>
      </c>
      <c r="J279" s="11">
        <v>609</v>
      </c>
    </row>
    <row r="280" spans="2:13" x14ac:dyDescent="0.25">
      <c r="B280" s="12" t="s">
        <v>3</v>
      </c>
      <c r="C280" s="12" t="s">
        <v>35</v>
      </c>
      <c r="D280" s="12" t="s">
        <v>15</v>
      </c>
      <c r="E280" s="13">
        <v>6657</v>
      </c>
      <c r="F280" s="15">
        <v>276</v>
      </c>
      <c r="H280" t="s">
        <v>35</v>
      </c>
      <c r="I280" t="s">
        <v>21</v>
      </c>
      <c r="J280" s="11">
        <v>567</v>
      </c>
    </row>
    <row r="281" spans="2:13" x14ac:dyDescent="0.25">
      <c r="B281" s="10" t="s">
        <v>3</v>
      </c>
      <c r="C281" s="10" t="s">
        <v>34</v>
      </c>
      <c r="D281" s="10" t="s">
        <v>17</v>
      </c>
      <c r="E281" s="11">
        <v>2919</v>
      </c>
      <c r="F281" s="14">
        <v>93</v>
      </c>
      <c r="H281" t="s">
        <v>37</v>
      </c>
      <c r="I281" t="s">
        <v>30</v>
      </c>
      <c r="J281" s="11">
        <v>560</v>
      </c>
    </row>
    <row r="282" spans="2:13" x14ac:dyDescent="0.25">
      <c r="B282" s="12" t="s">
        <v>2</v>
      </c>
      <c r="C282" s="12" t="s">
        <v>36</v>
      </c>
      <c r="D282" s="12" t="s">
        <v>31</v>
      </c>
      <c r="E282" s="13">
        <v>3094</v>
      </c>
      <c r="F282" s="15">
        <v>246</v>
      </c>
      <c r="H282" t="s">
        <v>35</v>
      </c>
      <c r="I282" t="s">
        <v>19</v>
      </c>
      <c r="J282" s="13">
        <v>553</v>
      </c>
    </row>
    <row r="283" spans="2:13" x14ac:dyDescent="0.25">
      <c r="B283" s="10" t="s">
        <v>6</v>
      </c>
      <c r="C283" s="10" t="s">
        <v>39</v>
      </c>
      <c r="D283" s="10" t="s">
        <v>24</v>
      </c>
      <c r="E283" s="11">
        <v>2989</v>
      </c>
      <c r="F283" s="14">
        <v>3</v>
      </c>
      <c r="H283" t="s">
        <v>34</v>
      </c>
      <c r="I283" t="s">
        <v>4</v>
      </c>
      <c r="J283" s="13">
        <v>525</v>
      </c>
    </row>
    <row r="284" spans="2:13" x14ac:dyDescent="0.25">
      <c r="B284" s="12" t="s">
        <v>8</v>
      </c>
      <c r="C284" s="12" t="s">
        <v>38</v>
      </c>
      <c r="D284" s="12" t="s">
        <v>27</v>
      </c>
      <c r="E284" s="13">
        <v>2268</v>
      </c>
      <c r="F284" s="15">
        <v>63</v>
      </c>
      <c r="H284" t="s">
        <v>37</v>
      </c>
      <c r="I284" t="s">
        <v>22</v>
      </c>
      <c r="J284" s="11">
        <v>518</v>
      </c>
    </row>
    <row r="285" spans="2:13" x14ac:dyDescent="0.25">
      <c r="B285" s="10" t="s">
        <v>5</v>
      </c>
      <c r="C285" s="10" t="s">
        <v>35</v>
      </c>
      <c r="D285" s="10" t="s">
        <v>31</v>
      </c>
      <c r="E285" s="11">
        <v>4753</v>
      </c>
      <c r="F285" s="14">
        <v>246</v>
      </c>
      <c r="H285" t="s">
        <v>36</v>
      </c>
      <c r="I285" t="s">
        <v>21</v>
      </c>
      <c r="J285" s="13">
        <v>497</v>
      </c>
    </row>
    <row r="286" spans="2:13" x14ac:dyDescent="0.25">
      <c r="B286" s="12" t="s">
        <v>2</v>
      </c>
      <c r="C286" s="12" t="s">
        <v>34</v>
      </c>
      <c r="D286" s="12" t="s">
        <v>19</v>
      </c>
      <c r="E286" s="13">
        <v>7511</v>
      </c>
      <c r="F286" s="15">
        <v>120</v>
      </c>
      <c r="H286" t="s">
        <v>35</v>
      </c>
      <c r="I286" t="s">
        <v>22</v>
      </c>
      <c r="J286" s="11">
        <v>490</v>
      </c>
    </row>
    <row r="287" spans="2:13" x14ac:dyDescent="0.25">
      <c r="B287" s="10" t="s">
        <v>2</v>
      </c>
      <c r="C287" s="10" t="s">
        <v>38</v>
      </c>
      <c r="D287" s="10" t="s">
        <v>31</v>
      </c>
      <c r="E287" s="11">
        <v>4326</v>
      </c>
      <c r="F287" s="14">
        <v>348</v>
      </c>
      <c r="H287" t="s">
        <v>38</v>
      </c>
      <c r="I287" t="s">
        <v>25</v>
      </c>
      <c r="J287" s="13">
        <v>469</v>
      </c>
    </row>
    <row r="288" spans="2:13" x14ac:dyDescent="0.25">
      <c r="B288" s="12" t="s">
        <v>41</v>
      </c>
      <c r="C288" s="12" t="s">
        <v>34</v>
      </c>
      <c r="D288" s="12" t="s">
        <v>23</v>
      </c>
      <c r="E288" s="13">
        <v>4935</v>
      </c>
      <c r="F288" s="15">
        <v>126</v>
      </c>
      <c r="H288" t="s">
        <v>37</v>
      </c>
      <c r="I288" t="s">
        <v>21</v>
      </c>
      <c r="J288" s="13">
        <v>434</v>
      </c>
    </row>
    <row r="289" spans="2:10" x14ac:dyDescent="0.25">
      <c r="B289" s="10" t="s">
        <v>6</v>
      </c>
      <c r="C289" s="10" t="s">
        <v>35</v>
      </c>
      <c r="D289" s="10" t="s">
        <v>30</v>
      </c>
      <c r="E289" s="11">
        <v>4781</v>
      </c>
      <c r="F289" s="14">
        <v>123</v>
      </c>
      <c r="H289" t="s">
        <v>39</v>
      </c>
      <c r="I289" t="s">
        <v>18</v>
      </c>
      <c r="J289" s="11">
        <v>385</v>
      </c>
    </row>
    <row r="290" spans="2:10" x14ac:dyDescent="0.25">
      <c r="B290" s="12" t="s">
        <v>5</v>
      </c>
      <c r="C290" s="12" t="s">
        <v>38</v>
      </c>
      <c r="D290" s="12" t="s">
        <v>25</v>
      </c>
      <c r="E290" s="13">
        <v>7483</v>
      </c>
      <c r="F290" s="15">
        <v>45</v>
      </c>
      <c r="H290" t="s">
        <v>35</v>
      </c>
      <c r="I290" t="s">
        <v>33</v>
      </c>
      <c r="J290" s="11">
        <v>357</v>
      </c>
    </row>
    <row r="291" spans="2:10" x14ac:dyDescent="0.25">
      <c r="B291" s="10" t="s">
        <v>10</v>
      </c>
      <c r="C291" s="10" t="s">
        <v>38</v>
      </c>
      <c r="D291" s="10" t="s">
        <v>4</v>
      </c>
      <c r="E291" s="11">
        <v>6860</v>
      </c>
      <c r="F291" s="14">
        <v>126</v>
      </c>
      <c r="H291" t="s">
        <v>34</v>
      </c>
      <c r="I291" t="s">
        <v>22</v>
      </c>
      <c r="J291" s="11">
        <v>336</v>
      </c>
    </row>
    <row r="292" spans="2:10" x14ac:dyDescent="0.25">
      <c r="B292" s="12" t="s">
        <v>40</v>
      </c>
      <c r="C292" s="12" t="s">
        <v>37</v>
      </c>
      <c r="D292" s="12" t="s">
        <v>29</v>
      </c>
      <c r="E292" s="13">
        <v>9002</v>
      </c>
      <c r="F292" s="15">
        <v>72</v>
      </c>
      <c r="H292" t="s">
        <v>36</v>
      </c>
      <c r="I292" t="s">
        <v>32</v>
      </c>
      <c r="J292" s="13">
        <v>280</v>
      </c>
    </row>
    <row r="293" spans="2:10" x14ac:dyDescent="0.25">
      <c r="B293" s="10" t="s">
        <v>6</v>
      </c>
      <c r="C293" s="10" t="s">
        <v>36</v>
      </c>
      <c r="D293" s="10" t="s">
        <v>29</v>
      </c>
      <c r="E293" s="11">
        <v>1400</v>
      </c>
      <c r="F293" s="14">
        <v>135</v>
      </c>
      <c r="H293" t="s">
        <v>37</v>
      </c>
      <c r="I293" t="s">
        <v>4</v>
      </c>
      <c r="J293" s="13">
        <v>259</v>
      </c>
    </row>
    <row r="294" spans="2:10" x14ac:dyDescent="0.25">
      <c r="B294" s="12" t="s">
        <v>10</v>
      </c>
      <c r="C294" s="12" t="s">
        <v>34</v>
      </c>
      <c r="D294" s="12" t="s">
        <v>22</v>
      </c>
      <c r="E294" s="13">
        <v>4053</v>
      </c>
      <c r="F294" s="15">
        <v>24</v>
      </c>
      <c r="H294" t="s">
        <v>34</v>
      </c>
      <c r="I294" t="s">
        <v>13</v>
      </c>
      <c r="J294" s="13">
        <v>252</v>
      </c>
    </row>
    <row r="295" spans="2:10" x14ac:dyDescent="0.25">
      <c r="B295" s="10" t="s">
        <v>7</v>
      </c>
      <c r="C295" s="10" t="s">
        <v>36</v>
      </c>
      <c r="D295" s="10" t="s">
        <v>31</v>
      </c>
      <c r="E295" s="11">
        <v>2149</v>
      </c>
      <c r="F295" s="14">
        <v>117</v>
      </c>
      <c r="H295" t="s">
        <v>37</v>
      </c>
      <c r="I295" t="s">
        <v>21</v>
      </c>
      <c r="J295" s="13">
        <v>245</v>
      </c>
    </row>
    <row r="296" spans="2:10" x14ac:dyDescent="0.25">
      <c r="B296" s="12" t="s">
        <v>3</v>
      </c>
      <c r="C296" s="12" t="s">
        <v>39</v>
      </c>
      <c r="D296" s="12" t="s">
        <v>29</v>
      </c>
      <c r="E296" s="13">
        <v>3640</v>
      </c>
      <c r="F296" s="15">
        <v>51</v>
      </c>
      <c r="H296" t="s">
        <v>37</v>
      </c>
      <c r="I296" t="s">
        <v>19</v>
      </c>
      <c r="J296" s="11">
        <v>238</v>
      </c>
    </row>
    <row r="297" spans="2:10" x14ac:dyDescent="0.25">
      <c r="B297" s="10" t="s">
        <v>2</v>
      </c>
      <c r="C297" s="10" t="s">
        <v>39</v>
      </c>
      <c r="D297" s="10" t="s">
        <v>23</v>
      </c>
      <c r="E297" s="11">
        <v>630</v>
      </c>
      <c r="F297" s="14">
        <v>36</v>
      </c>
      <c r="H297" t="s">
        <v>36</v>
      </c>
      <c r="I297" t="s">
        <v>4</v>
      </c>
      <c r="J297" s="11">
        <v>217</v>
      </c>
    </row>
    <row r="298" spans="2:10" x14ac:dyDescent="0.25">
      <c r="B298" s="12" t="s">
        <v>9</v>
      </c>
      <c r="C298" s="12" t="s">
        <v>35</v>
      </c>
      <c r="D298" s="12" t="s">
        <v>27</v>
      </c>
      <c r="E298" s="13">
        <v>2429</v>
      </c>
      <c r="F298" s="15">
        <v>144</v>
      </c>
      <c r="H298" t="s">
        <v>36</v>
      </c>
      <c r="I298" t="s">
        <v>17</v>
      </c>
      <c r="J298" s="13">
        <v>189</v>
      </c>
    </row>
    <row r="299" spans="2:10" x14ac:dyDescent="0.25">
      <c r="B299" s="10" t="s">
        <v>9</v>
      </c>
      <c r="C299" s="10" t="s">
        <v>36</v>
      </c>
      <c r="D299" s="10" t="s">
        <v>25</v>
      </c>
      <c r="E299" s="11">
        <v>2142</v>
      </c>
      <c r="F299" s="14">
        <v>114</v>
      </c>
      <c r="H299" t="s">
        <v>37</v>
      </c>
      <c r="I299" t="s">
        <v>31</v>
      </c>
      <c r="J299" s="13">
        <v>182</v>
      </c>
    </row>
    <row r="300" spans="2:10" x14ac:dyDescent="0.25">
      <c r="B300" s="12" t="s">
        <v>7</v>
      </c>
      <c r="C300" s="12" t="s">
        <v>37</v>
      </c>
      <c r="D300" s="12" t="s">
        <v>30</v>
      </c>
      <c r="E300" s="13">
        <v>6454</v>
      </c>
      <c r="F300" s="15">
        <v>54</v>
      </c>
      <c r="H300" t="s">
        <v>38</v>
      </c>
      <c r="I300" t="s">
        <v>22</v>
      </c>
      <c r="J300" s="11">
        <v>168</v>
      </c>
    </row>
    <row r="301" spans="2:10" x14ac:dyDescent="0.25">
      <c r="B301" s="10" t="s">
        <v>7</v>
      </c>
      <c r="C301" s="10" t="s">
        <v>37</v>
      </c>
      <c r="D301" s="10" t="s">
        <v>16</v>
      </c>
      <c r="E301" s="11">
        <v>4487</v>
      </c>
      <c r="F301" s="14">
        <v>333</v>
      </c>
      <c r="H301" t="s">
        <v>38</v>
      </c>
      <c r="I301" t="s">
        <v>25</v>
      </c>
      <c r="J301" s="11">
        <v>154</v>
      </c>
    </row>
    <row r="302" spans="2:10" x14ac:dyDescent="0.25">
      <c r="B302" s="12" t="s">
        <v>3</v>
      </c>
      <c r="C302" s="12" t="s">
        <v>37</v>
      </c>
      <c r="D302" s="12" t="s">
        <v>4</v>
      </c>
      <c r="E302" s="13">
        <v>938</v>
      </c>
      <c r="F302" s="15">
        <v>366</v>
      </c>
      <c r="H302" t="s">
        <v>36</v>
      </c>
      <c r="I302" t="s">
        <v>26</v>
      </c>
      <c r="J302" s="13">
        <v>98</v>
      </c>
    </row>
    <row r="303" spans="2:10" x14ac:dyDescent="0.25">
      <c r="B303" s="10" t="s">
        <v>3</v>
      </c>
      <c r="C303" s="10" t="s">
        <v>38</v>
      </c>
      <c r="D303" s="10" t="s">
        <v>26</v>
      </c>
      <c r="E303" s="11">
        <v>8841</v>
      </c>
      <c r="F303" s="14">
        <v>303</v>
      </c>
      <c r="H303" t="s">
        <v>35</v>
      </c>
      <c r="I303" t="s">
        <v>26</v>
      </c>
      <c r="J303" s="11">
        <v>98</v>
      </c>
    </row>
    <row r="304" spans="2:10" x14ac:dyDescent="0.25">
      <c r="B304" s="12" t="s">
        <v>2</v>
      </c>
      <c r="C304" s="12" t="s">
        <v>39</v>
      </c>
      <c r="D304" s="12" t="s">
        <v>33</v>
      </c>
      <c r="E304" s="13">
        <v>4018</v>
      </c>
      <c r="F304" s="15">
        <v>126</v>
      </c>
      <c r="H304" t="s">
        <v>38</v>
      </c>
      <c r="I304" t="s">
        <v>13</v>
      </c>
      <c r="J304" s="11">
        <v>63</v>
      </c>
    </row>
    <row r="305" spans="2:10" x14ac:dyDescent="0.25">
      <c r="B305" s="10" t="s">
        <v>41</v>
      </c>
      <c r="C305" s="10" t="s">
        <v>37</v>
      </c>
      <c r="D305" s="10" t="s">
        <v>15</v>
      </c>
      <c r="E305" s="11">
        <v>714</v>
      </c>
      <c r="F305" s="14">
        <v>231</v>
      </c>
      <c r="H305" t="s">
        <v>38</v>
      </c>
      <c r="I305" t="s">
        <v>13</v>
      </c>
      <c r="J305" s="13">
        <v>56</v>
      </c>
    </row>
    <row r="306" spans="2:10" x14ac:dyDescent="0.25">
      <c r="B306" s="12" t="s">
        <v>9</v>
      </c>
      <c r="C306" s="12" t="s">
        <v>38</v>
      </c>
      <c r="D306" s="12" t="s">
        <v>25</v>
      </c>
      <c r="E306" s="13">
        <v>3850</v>
      </c>
      <c r="F306" s="15">
        <v>102</v>
      </c>
      <c r="H306" t="s">
        <v>37</v>
      </c>
      <c r="I306" t="s">
        <v>30</v>
      </c>
      <c r="J306" s="11">
        <v>42</v>
      </c>
    </row>
    <row r="307" spans="2:10" x14ac:dyDescent="0.25">
      <c r="H307" t="s">
        <v>39</v>
      </c>
      <c r="I307" t="s">
        <v>16</v>
      </c>
      <c r="J307" s="11">
        <v>21</v>
      </c>
    </row>
    <row r="308" spans="2:10" x14ac:dyDescent="0.25">
      <c r="H308" t="s">
        <v>39</v>
      </c>
      <c r="I308" t="s">
        <v>29</v>
      </c>
      <c r="J308" s="13">
        <v>0</v>
      </c>
    </row>
  </sheetData>
  <sheetProtection algorithmName="SHA-512" hashValue="wJABtVPUSTBdj2WbJrj90ZZ3+gTlndU3Lvy76xkhYzwR63TnZNVoF1LlL+AoAyCJwAcS0ors3/rSAhLfvbfpyQ==" saltValue="2VA892trhyFzdCVZ9e3tNA==" spinCount="100000" sheet="1" formatCells="0" formatColumns="0" formatRows="0" insertColumns="0" insertRows="0" insertHyperlinks="0" deleteColumns="0" deleteRows="0" sort="0" autoFilter="0" pivotTables="0"/>
  <mergeCells count="7">
    <mergeCell ref="Q12:X12"/>
    <mergeCell ref="Q13:X13"/>
    <mergeCell ref="A4:F4"/>
    <mergeCell ref="H6:L6"/>
    <mergeCell ref="Q9:X9"/>
    <mergeCell ref="Q10:X10"/>
    <mergeCell ref="Q11:X11"/>
  </mergeCells>
  <conditionalFormatting sqref="J9:J308">
    <cfRule type="colorScale" priority="11">
      <colorScale>
        <cfvo type="min"/>
        <cfvo type="max"/>
        <color rgb="FFFCFCFF"/>
        <color rgb="FF63BE7B"/>
      </colorScale>
    </cfRule>
  </conditionalFormatting>
  <conditionalFormatting sqref="O10:O19">
    <cfRule type="top10" dxfId="49" priority="5" rank="10"/>
  </conditionalFormatting>
  <conditionalFormatting sqref="M23:M273">
    <cfRule type="duplicateValues" dxfId="48" priority="12"/>
  </conditionalFormatting>
  <conditionalFormatting sqref="Q23:Q32">
    <cfRule type="top10" dxfId="47" priority="13" rank="10"/>
    <cfRule type="top10" dxfId="46" priority="14" rank="10"/>
  </conditionalFormatting>
  <pageMargins left="0.7" right="0.7" top="0.75" bottom="0.75" header="0.3" footer="0.3"/>
  <tableParts count="5">
    <tablePart r:id="rId1"/>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1B3B7-800A-4283-8E22-979D18C9CFF8}">
  <dimension ref="A1:S13"/>
  <sheetViews>
    <sheetView showGridLines="0" workbookViewId="0">
      <selection activeCell="O17" sqref="O17"/>
    </sheetView>
  </sheetViews>
  <sheetFormatPr defaultRowHeight="15" x14ac:dyDescent="0.25"/>
  <cols>
    <col min="3" max="3" width="13.28515625" customWidth="1"/>
    <col min="4" max="4" width="14.85546875" customWidth="1"/>
    <col min="5" max="5" width="8.7109375" customWidth="1"/>
    <col min="8" max="8" width="12.5703125" bestFit="1" customWidth="1"/>
    <col min="9" max="9" width="14.85546875" customWidth="1"/>
    <col min="10" max="10" width="9.28515625" customWidth="1"/>
    <col min="14" max="14" width="16.28515625" customWidth="1"/>
    <col min="15" max="15" width="23.5703125" customWidth="1"/>
    <col min="16" max="16" width="21.28515625" customWidth="1"/>
    <col min="17" max="17" width="24.28515625" customWidth="1"/>
    <col min="18" max="18" width="19.140625" customWidth="1"/>
    <col min="20" max="20" width="22.85546875" customWidth="1"/>
  </cols>
  <sheetData>
    <row r="1" spans="1:19" s="18" customFormat="1" ht="60" customHeight="1" x14ac:dyDescent="0.25">
      <c r="A1" s="6"/>
      <c r="C1" s="20" t="s">
        <v>102</v>
      </c>
    </row>
    <row r="3" spans="1:19" x14ac:dyDescent="0.25">
      <c r="C3" s="139" t="s">
        <v>100</v>
      </c>
      <c r="D3" s="139"/>
      <c r="E3" s="139"/>
      <c r="F3" s="139"/>
      <c r="H3" s="139" t="s">
        <v>101</v>
      </c>
      <c r="I3" s="139"/>
      <c r="J3" s="139"/>
      <c r="K3" s="38"/>
    </row>
    <row r="5" spans="1:19" ht="18.75" x14ac:dyDescent="0.25">
      <c r="C5" s="42" t="s">
        <v>98</v>
      </c>
      <c r="D5" s="42" t="s">
        <v>99</v>
      </c>
      <c r="E5" s="45"/>
      <c r="F5" s="42" t="s">
        <v>47</v>
      </c>
      <c r="H5" s="39" t="s">
        <v>98</v>
      </c>
      <c r="I5" s="39" t="s">
        <v>99</v>
      </c>
      <c r="J5" s="39" t="s">
        <v>47</v>
      </c>
      <c r="L5" s="118" t="s">
        <v>59</v>
      </c>
      <c r="M5" s="119"/>
      <c r="N5" s="119"/>
      <c r="O5" s="119"/>
      <c r="P5" s="119"/>
      <c r="Q5" s="119"/>
      <c r="R5" s="119"/>
      <c r="S5" s="120"/>
    </row>
    <row r="6" spans="1:19" x14ac:dyDescent="0.25">
      <c r="C6" s="43" t="s">
        <v>34</v>
      </c>
      <c r="D6" s="44">
        <f>SUMIFS(MainTable[Amount],MainTable[Geography],C6)</f>
        <v>252469</v>
      </c>
      <c r="E6" s="44">
        <f>D6</f>
        <v>252469</v>
      </c>
      <c r="F6" s="46">
        <f>SUMIFS(MainTable[Units],MainTable[Geography],C6)</f>
        <v>8760</v>
      </c>
      <c r="H6" s="26" t="s">
        <v>37</v>
      </c>
      <c r="I6" s="40">
        <f>SUMIFS(MainTable[Amount],MainTable[Geography],H6)</f>
        <v>218813</v>
      </c>
      <c r="J6" s="41">
        <f>SUMIFS(MainTable[Units],MainTable[Geography],H6)</f>
        <v>7431</v>
      </c>
      <c r="L6" s="121" t="s">
        <v>194</v>
      </c>
      <c r="M6" s="122"/>
      <c r="N6" s="122"/>
      <c r="O6" s="122"/>
      <c r="P6" s="122"/>
      <c r="Q6" s="122"/>
      <c r="R6" s="122"/>
      <c r="S6" s="123"/>
    </row>
    <row r="7" spans="1:19" x14ac:dyDescent="0.25">
      <c r="C7" s="43" t="s">
        <v>36</v>
      </c>
      <c r="D7" s="44">
        <f>SUMIFS(MainTable[Amount],MainTable[Geography],C7)</f>
        <v>237944</v>
      </c>
      <c r="E7" s="44">
        <f t="shared" ref="E7:E11" si="0">D7</f>
        <v>237944</v>
      </c>
      <c r="F7" s="46">
        <f>SUMIFS(MainTable[Units],MainTable[Geography],C7)</f>
        <v>7302</v>
      </c>
      <c r="H7" s="26" t="s">
        <v>35</v>
      </c>
      <c r="I7" s="40">
        <f>SUMIFS(MainTable[Amount],MainTable[Geography],H7)</f>
        <v>189434</v>
      </c>
      <c r="J7" s="41">
        <f>SUMIFS(MainTable[Units],MainTable[Geography],H7)</f>
        <v>10158</v>
      </c>
      <c r="L7" s="127" t="s">
        <v>60</v>
      </c>
      <c r="M7" s="128"/>
      <c r="N7" s="128"/>
      <c r="O7" s="128"/>
      <c r="P7" s="128"/>
      <c r="Q7" s="128"/>
      <c r="R7" s="128"/>
      <c r="S7" s="129"/>
    </row>
    <row r="8" spans="1:19" x14ac:dyDescent="0.25">
      <c r="C8" s="43" t="s">
        <v>37</v>
      </c>
      <c r="D8" s="44">
        <f>SUMIFS(MainTable[Amount],MainTable[Geography],C8)</f>
        <v>218813</v>
      </c>
      <c r="E8" s="44">
        <f t="shared" si="0"/>
        <v>218813</v>
      </c>
      <c r="F8" s="46">
        <f>SUMIFS(MainTable[Units],MainTable[Geography],C8)</f>
        <v>7431</v>
      </c>
      <c r="H8" s="26" t="s">
        <v>36</v>
      </c>
      <c r="I8" s="40">
        <f>SUMIFS(MainTable[Amount],MainTable[Geography],H8)</f>
        <v>237944</v>
      </c>
      <c r="J8" s="41">
        <f>SUMIFS(MainTable[Units],MainTable[Geography],H8)</f>
        <v>7302</v>
      </c>
      <c r="L8" s="124">
        <v>44869</v>
      </c>
      <c r="M8" s="125"/>
      <c r="N8" s="125"/>
      <c r="O8" s="125"/>
      <c r="P8" s="125"/>
      <c r="Q8" s="125"/>
      <c r="R8" s="125"/>
      <c r="S8" s="126"/>
    </row>
    <row r="9" spans="1:19" x14ac:dyDescent="0.25">
      <c r="C9" s="43" t="s">
        <v>35</v>
      </c>
      <c r="D9" s="44">
        <f>SUMIFS(MainTable[Amount],MainTable[Geography],C9)</f>
        <v>189434</v>
      </c>
      <c r="E9" s="44">
        <f t="shared" si="0"/>
        <v>189434</v>
      </c>
      <c r="F9" s="46">
        <f>SUMIFS(MainTable[Units],MainTable[Geography],C9)</f>
        <v>10158</v>
      </c>
      <c r="H9" s="26" t="s">
        <v>39</v>
      </c>
      <c r="I9" s="40">
        <f>SUMIFS(MainTable[Amount],MainTable[Geography],H9)</f>
        <v>173530</v>
      </c>
      <c r="J9" s="41">
        <f>SUMIFS(MainTable[Units],MainTable[Geography],H9)</f>
        <v>5745</v>
      </c>
      <c r="L9" s="130"/>
      <c r="M9" s="131"/>
      <c r="N9" s="131"/>
      <c r="O9" s="131"/>
      <c r="P9" s="131"/>
      <c r="Q9" s="131"/>
      <c r="R9" s="131"/>
      <c r="S9" s="132"/>
    </row>
    <row r="10" spans="1:19" x14ac:dyDescent="0.25">
      <c r="C10" s="43" t="s">
        <v>39</v>
      </c>
      <c r="D10" s="44">
        <f>SUMIFS(MainTable[Amount],MainTable[Geography],C10)</f>
        <v>173530</v>
      </c>
      <c r="E10" s="44">
        <f t="shared" si="0"/>
        <v>173530</v>
      </c>
      <c r="F10" s="46">
        <f>SUMIFS(MainTable[Units],MainTable[Geography],C10)</f>
        <v>5745</v>
      </c>
      <c r="H10" s="26" t="s">
        <v>38</v>
      </c>
      <c r="I10" s="40">
        <f>SUMIFS(MainTable[Amount],MainTable[Geography],H10)</f>
        <v>168679</v>
      </c>
      <c r="J10" s="41">
        <f>SUMIFS(MainTable[Units],MainTable[Geography],H10)</f>
        <v>6264</v>
      </c>
      <c r="L10" s="88" t="s">
        <v>195</v>
      </c>
      <c r="M10" s="89"/>
      <c r="N10" s="89"/>
      <c r="O10" s="89"/>
      <c r="P10" s="89"/>
      <c r="Q10" s="89"/>
      <c r="R10" s="89"/>
      <c r="S10" s="90"/>
    </row>
    <row r="11" spans="1:19" x14ac:dyDescent="0.25">
      <c r="C11" s="43" t="s">
        <v>38</v>
      </c>
      <c r="D11" s="44">
        <f>SUMIFS(MainTable[Amount],MainTable[Geography],C11)</f>
        <v>168679</v>
      </c>
      <c r="E11" s="44">
        <f t="shared" si="0"/>
        <v>168679</v>
      </c>
      <c r="F11" s="46">
        <f>SUMIFS(MainTable[Units],MainTable[Geography],C11)</f>
        <v>6264</v>
      </c>
      <c r="H11" s="26" t="s">
        <v>34</v>
      </c>
      <c r="I11" s="40">
        <f>SUMIFS(MainTable[Amount],MainTable[Geography],H11)</f>
        <v>252469</v>
      </c>
      <c r="J11" s="41">
        <f>SUMIFS(MainTable[Units],MainTable[Geography],H11)</f>
        <v>8760</v>
      </c>
      <c r="L11" s="97"/>
      <c r="M11" s="28" t="s">
        <v>199</v>
      </c>
      <c r="N11" s="28"/>
      <c r="O11" s="28"/>
      <c r="P11" s="28"/>
      <c r="Q11" s="28"/>
      <c r="R11" s="28"/>
      <c r="S11" s="29"/>
    </row>
    <row r="12" spans="1:19" x14ac:dyDescent="0.25">
      <c r="L12" s="97"/>
      <c r="M12" s="28" t="s">
        <v>197</v>
      </c>
      <c r="N12" s="28"/>
      <c r="O12" s="28"/>
      <c r="P12" s="28"/>
      <c r="Q12" s="28"/>
      <c r="R12" s="28"/>
      <c r="S12" s="29"/>
    </row>
    <row r="13" spans="1:19" x14ac:dyDescent="0.25">
      <c r="L13" s="98"/>
      <c r="M13" s="30" t="s">
        <v>198</v>
      </c>
      <c r="N13" s="30"/>
      <c r="O13" s="30"/>
      <c r="P13" s="30"/>
      <c r="Q13" s="30"/>
      <c r="R13" s="30"/>
      <c r="S13" s="31"/>
    </row>
  </sheetData>
  <sheetProtection algorithmName="SHA-512" hashValue="V2th3viEk8FKrt1WKR/EMNr/lgothpu5Ci4hw5Wyag06I6beApg8VxcdUrjVaEtW2MHExMqAAtE6O6UIk86IZQ==" saltValue="eyUUISw02tvW436XByKYAw==" spinCount="100000" sheet="1" formatCells="0" formatColumns="0" formatRows="0" insertColumns="0" insertRows="0" insertHyperlinks="0" deleteColumns="0" deleteRows="0" sort="0" autoFilter="0" pivotTables="0"/>
  <mergeCells count="7">
    <mergeCell ref="L8:S8"/>
    <mergeCell ref="L9:S9"/>
    <mergeCell ref="H3:J3"/>
    <mergeCell ref="C3:F3"/>
    <mergeCell ref="L5:S5"/>
    <mergeCell ref="L6:S6"/>
    <mergeCell ref="L7:S7"/>
  </mergeCells>
  <conditionalFormatting sqref="E6:E11">
    <cfRule type="dataBar" priority="1">
      <dataBar showValue="0">
        <cfvo type="min"/>
        <cfvo type="max"/>
        <color theme="5" tint="0.39997558519241921"/>
      </dataBar>
      <extLst>
        <ext xmlns:x14="http://schemas.microsoft.com/office/spreadsheetml/2009/9/main" uri="{B025F937-C7B1-47D3-B67F-A62EFF666E3E}">
          <x14:id>{1EFD1133-05E1-4C14-8E82-0A461E3FBDAE}</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EFD1133-05E1-4C14-8E82-0A461E3FBDAE}">
            <x14:dataBar minLength="0" maxLength="100" border="1" negativeBarBorderColorSameAsPositive="0">
              <x14:cfvo type="autoMin"/>
              <x14:cfvo type="autoMax"/>
              <x14:borderColor rgb="FF008AEF"/>
              <x14:negativeFillColor rgb="FFFF0000"/>
              <x14:negativeBorder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22668-B97A-4AEC-B62D-F6A2F7FA35FC}">
  <dimension ref="A1:P23"/>
  <sheetViews>
    <sheetView showGridLines="0" topLeftCell="A10" workbookViewId="0">
      <selection activeCell="J26" sqref="J26"/>
    </sheetView>
  </sheetViews>
  <sheetFormatPr defaultRowHeight="15" x14ac:dyDescent="0.25"/>
  <cols>
    <col min="3" max="3" width="13.140625" bestFit="1" customWidth="1"/>
    <col min="4" max="4" width="14.85546875" bestFit="1" customWidth="1"/>
    <col min="5" max="5" width="10.42578125" bestFit="1" customWidth="1"/>
    <col min="6" max="6" width="12.28515625" bestFit="1" customWidth="1"/>
    <col min="16" max="16" width="63.5703125" customWidth="1"/>
  </cols>
  <sheetData>
    <row r="1" spans="1:16" s="18" customFormat="1" ht="60" customHeight="1" x14ac:dyDescent="0.25">
      <c r="A1" s="6"/>
      <c r="C1" s="20" t="s">
        <v>109</v>
      </c>
    </row>
    <row r="3" spans="1:16" x14ac:dyDescent="0.25">
      <c r="C3" s="140" t="s">
        <v>108</v>
      </c>
      <c r="D3" s="140"/>
      <c r="E3" s="140"/>
      <c r="F3" s="140"/>
      <c r="G3" s="140"/>
      <c r="H3" s="140"/>
      <c r="I3" s="140"/>
      <c r="J3" s="140"/>
      <c r="K3" s="140"/>
      <c r="L3" s="140"/>
    </row>
    <row r="5" spans="1:16" x14ac:dyDescent="0.25">
      <c r="C5" s="47" t="s">
        <v>98</v>
      </c>
      <c r="D5" s="50" t="s">
        <v>104</v>
      </c>
      <c r="E5" t="s">
        <v>107</v>
      </c>
      <c r="F5" t="s">
        <v>105</v>
      </c>
    </row>
    <row r="6" spans="1:16" x14ac:dyDescent="0.25">
      <c r="C6" s="48" t="s">
        <v>36</v>
      </c>
      <c r="D6" s="50">
        <v>98679</v>
      </c>
      <c r="E6" s="49">
        <v>98679</v>
      </c>
      <c r="F6" s="3">
        <v>4419</v>
      </c>
    </row>
    <row r="7" spans="1:16" x14ac:dyDescent="0.25">
      <c r="C7" s="48" t="s">
        <v>37</v>
      </c>
      <c r="D7" s="50">
        <v>94493</v>
      </c>
      <c r="E7" s="49">
        <v>94493</v>
      </c>
      <c r="F7" s="3">
        <v>2658</v>
      </c>
    </row>
    <row r="8" spans="1:16" x14ac:dyDescent="0.25">
      <c r="C8" s="48" t="s">
        <v>39</v>
      </c>
      <c r="D8" s="50">
        <v>72940</v>
      </c>
      <c r="E8" s="49">
        <v>72940</v>
      </c>
      <c r="F8" s="3">
        <v>2343</v>
      </c>
      <c r="M8" t="s">
        <v>106</v>
      </c>
    </row>
    <row r="9" spans="1:16" x14ac:dyDescent="0.25">
      <c r="C9" s="48" t="s">
        <v>34</v>
      </c>
      <c r="D9" s="50">
        <v>71806</v>
      </c>
      <c r="E9" s="49">
        <v>71806</v>
      </c>
      <c r="F9" s="3">
        <v>2277</v>
      </c>
    </row>
    <row r="10" spans="1:16" x14ac:dyDescent="0.25">
      <c r="C10" s="48" t="s">
        <v>35</v>
      </c>
      <c r="D10" s="50">
        <v>58856</v>
      </c>
      <c r="E10" s="49">
        <v>58856</v>
      </c>
      <c r="F10" s="3">
        <v>2826</v>
      </c>
    </row>
    <row r="11" spans="1:16" x14ac:dyDescent="0.25">
      <c r="C11" s="48" t="s">
        <v>38</v>
      </c>
      <c r="D11" s="50">
        <v>58576</v>
      </c>
      <c r="E11" s="49">
        <v>58576</v>
      </c>
      <c r="F11" s="3">
        <v>2592</v>
      </c>
    </row>
    <row r="15" spans="1:16" ht="18.75" x14ac:dyDescent="0.25">
      <c r="I15" s="118" t="s">
        <v>59</v>
      </c>
      <c r="J15" s="119"/>
      <c r="K15" s="119"/>
      <c r="L15" s="119"/>
      <c r="M15" s="119"/>
      <c r="N15" s="119"/>
      <c r="O15" s="119"/>
      <c r="P15" s="120"/>
    </row>
    <row r="16" spans="1:16" x14ac:dyDescent="0.25">
      <c r="I16" s="121" t="s">
        <v>194</v>
      </c>
      <c r="J16" s="122"/>
      <c r="K16" s="122"/>
      <c r="L16" s="122"/>
      <c r="M16" s="122"/>
      <c r="N16" s="122"/>
      <c r="O16" s="122"/>
      <c r="P16" s="123"/>
    </row>
    <row r="17" spans="9:16" x14ac:dyDescent="0.25">
      <c r="I17" s="127" t="s">
        <v>60</v>
      </c>
      <c r="J17" s="128"/>
      <c r="K17" s="128"/>
      <c r="L17" s="128"/>
      <c r="M17" s="128"/>
      <c r="N17" s="128"/>
      <c r="O17" s="128"/>
      <c r="P17" s="129"/>
    </row>
    <row r="18" spans="9:16" x14ac:dyDescent="0.25">
      <c r="I18" s="124">
        <v>44869</v>
      </c>
      <c r="J18" s="125"/>
      <c r="K18" s="125"/>
      <c r="L18" s="125"/>
      <c r="M18" s="125"/>
      <c r="N18" s="125"/>
      <c r="O18" s="125"/>
      <c r="P18" s="126"/>
    </row>
    <row r="19" spans="9:16" x14ac:dyDescent="0.25">
      <c r="I19" s="130"/>
      <c r="J19" s="131"/>
      <c r="K19" s="131"/>
      <c r="L19" s="131"/>
      <c r="M19" s="131"/>
      <c r="N19" s="131"/>
      <c r="O19" s="131"/>
      <c r="P19" s="132"/>
    </row>
    <row r="20" spans="9:16" x14ac:dyDescent="0.25">
      <c r="I20" s="88" t="s">
        <v>195</v>
      </c>
      <c r="J20" s="89"/>
      <c r="K20" s="89"/>
      <c r="L20" s="89"/>
      <c r="M20" s="89"/>
      <c r="N20" s="89"/>
      <c r="O20" s="89"/>
      <c r="P20" s="90"/>
    </row>
    <row r="21" spans="9:16" x14ac:dyDescent="0.25">
      <c r="I21" s="97"/>
      <c r="J21" s="28" t="s">
        <v>196</v>
      </c>
      <c r="K21" s="28"/>
      <c r="L21" s="28"/>
      <c r="M21" s="28"/>
      <c r="N21" s="28"/>
      <c r="O21" s="28"/>
      <c r="P21" s="29"/>
    </row>
    <row r="22" spans="9:16" x14ac:dyDescent="0.25">
      <c r="I22" s="97"/>
      <c r="J22" s="28" t="s">
        <v>197</v>
      </c>
      <c r="K22" s="28"/>
      <c r="L22" s="28"/>
      <c r="M22" s="28"/>
      <c r="N22" s="28"/>
      <c r="O22" s="28"/>
      <c r="P22" s="29"/>
    </row>
    <row r="23" spans="9:16" x14ac:dyDescent="0.25">
      <c r="I23" s="98"/>
      <c r="J23" s="30" t="s">
        <v>198</v>
      </c>
      <c r="K23" s="30"/>
      <c r="L23" s="30"/>
      <c r="M23" s="30"/>
      <c r="N23" s="30"/>
      <c r="O23" s="30"/>
      <c r="P23" s="31"/>
    </row>
  </sheetData>
  <sheetProtection algorithmName="SHA-512" hashValue="sEduqeFSY25tRwOXzmxTvF47P39IDDpDWvQwyDgdHLdpVuprJzMMft0XxR2ZI9fy7xir/gThNFWNccdOX2YF5g==" saltValue="o17X1KQT+Yo2CHKVyMH5jA==" spinCount="100000" sheet="1" formatCells="0" formatColumns="0" formatRows="0" insertColumns="0" insertRows="0" insertHyperlinks="0" deleteColumns="0" deleteRows="0" sort="0" autoFilter="0" pivotTables="0"/>
  <mergeCells count="6">
    <mergeCell ref="I19:P19"/>
    <mergeCell ref="C3:L3"/>
    <mergeCell ref="I15:P15"/>
    <mergeCell ref="I16:P16"/>
    <mergeCell ref="I17:P17"/>
    <mergeCell ref="I18:P18"/>
  </mergeCells>
  <conditionalFormatting pivot="1" sqref="E6:E11">
    <cfRule type="dataBar" priority="1">
      <dataBar showValue="0">
        <cfvo type="min"/>
        <cfvo type="max"/>
        <color theme="5" tint="-0.249977111117893"/>
      </dataBar>
      <extLst>
        <ext xmlns:x14="http://schemas.microsoft.com/office/spreadsheetml/2009/9/main" uri="{B025F937-C7B1-47D3-B67F-A62EFF666E3E}">
          <x14:id>{283CD1C5-E080-4C07-9693-9ACA5374C405}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283CD1C5-E080-4C07-9693-9ACA5374C405}">
            <x14:dataBar minLength="0" maxLength="100" border="1" negativeBarBorderColorSameAsPositive="0">
              <x14:cfvo type="autoMin"/>
              <x14:cfvo type="autoMax"/>
              <x14:borderColor rgb="FFFFB628"/>
              <x14:negativeFillColor rgb="FFFF0000"/>
              <x14:negativeBorder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422F7-7FC6-40FB-8EF8-7B53E895FF18}">
  <dimension ref="A1:J32"/>
  <sheetViews>
    <sheetView workbookViewId="0">
      <selection activeCell="C21" sqref="C21:J29"/>
    </sheetView>
  </sheetViews>
  <sheetFormatPr defaultRowHeight="15" x14ac:dyDescent="0.25"/>
  <cols>
    <col min="3" max="3" width="19.42578125" bestFit="1" customWidth="1"/>
    <col min="4" max="6" width="13.42578125" bestFit="1" customWidth="1"/>
    <col min="10" max="10" width="17.85546875" customWidth="1"/>
  </cols>
  <sheetData>
    <row r="1" spans="1:4" s="18" customFormat="1" ht="60" customHeight="1" x14ac:dyDescent="0.25">
      <c r="A1" s="6"/>
      <c r="C1" s="20" t="s">
        <v>111</v>
      </c>
    </row>
    <row r="5" spans="1:4" x14ac:dyDescent="0.25">
      <c r="C5" s="47" t="s">
        <v>190</v>
      </c>
      <c r="D5" t="s">
        <v>110</v>
      </c>
    </row>
    <row r="6" spans="1:4" x14ac:dyDescent="0.25">
      <c r="C6" s="48" t="s">
        <v>15</v>
      </c>
      <c r="D6" s="52">
        <v>44.990867579908674</v>
      </c>
    </row>
    <row r="7" spans="1:4" x14ac:dyDescent="0.25">
      <c r="C7" s="48" t="s">
        <v>33</v>
      </c>
      <c r="D7" s="52">
        <v>37.303128371089535</v>
      </c>
    </row>
    <row r="8" spans="1:4" x14ac:dyDescent="0.25">
      <c r="C8" s="48" t="s">
        <v>24</v>
      </c>
      <c r="D8" s="52">
        <v>33.88697318007663</v>
      </c>
    </row>
    <row r="9" spans="1:4" x14ac:dyDescent="0.25">
      <c r="C9" s="48" t="s">
        <v>26</v>
      </c>
      <c r="D9" s="52">
        <v>32.807189542483663</v>
      </c>
    </row>
    <row r="10" spans="1:4" x14ac:dyDescent="0.25">
      <c r="C10" s="48" t="s">
        <v>22</v>
      </c>
      <c r="D10" s="52">
        <v>32.301656920077974</v>
      </c>
    </row>
    <row r="11" spans="1:4" x14ac:dyDescent="0.25">
      <c r="C11" s="48" t="s">
        <v>103</v>
      </c>
      <c r="D11" s="52">
        <v>35.949565217391303</v>
      </c>
    </row>
    <row r="21" spans="3:10" ht="18.75" x14ac:dyDescent="0.25">
      <c r="C21" s="118" t="s">
        <v>59</v>
      </c>
      <c r="D21" s="119"/>
      <c r="E21" s="119"/>
      <c r="F21" s="119"/>
      <c r="G21" s="119"/>
      <c r="H21" s="119"/>
      <c r="I21" s="119"/>
      <c r="J21" s="120"/>
    </row>
    <row r="22" spans="3:10" x14ac:dyDescent="0.25">
      <c r="C22" s="121" t="s">
        <v>187</v>
      </c>
      <c r="D22" s="122"/>
      <c r="E22" s="122"/>
      <c r="F22" s="122"/>
      <c r="G22" s="122"/>
      <c r="H22" s="122"/>
      <c r="I22" s="122"/>
      <c r="J22" s="123"/>
    </row>
    <row r="23" spans="3:10" x14ac:dyDescent="0.25">
      <c r="C23" s="127" t="s">
        <v>60</v>
      </c>
      <c r="D23" s="128"/>
      <c r="E23" s="128"/>
      <c r="F23" s="128"/>
      <c r="G23" s="128"/>
      <c r="H23" s="128"/>
      <c r="I23" s="128"/>
      <c r="J23" s="129"/>
    </row>
    <row r="24" spans="3:10" x14ac:dyDescent="0.25">
      <c r="C24" s="124">
        <v>44869</v>
      </c>
      <c r="D24" s="125"/>
      <c r="E24" s="125"/>
      <c r="F24" s="125"/>
      <c r="G24" s="125"/>
      <c r="H24" s="125"/>
      <c r="I24" s="125"/>
      <c r="J24" s="126"/>
    </row>
    <row r="25" spans="3:10" x14ac:dyDescent="0.25">
      <c r="C25" s="130"/>
      <c r="D25" s="131"/>
      <c r="E25" s="131"/>
      <c r="F25" s="131"/>
      <c r="G25" s="131"/>
      <c r="H25" s="131"/>
      <c r="I25" s="131"/>
      <c r="J25" s="132"/>
    </row>
    <row r="26" spans="3:10" x14ac:dyDescent="0.25">
      <c r="C26" s="88" t="s">
        <v>188</v>
      </c>
      <c r="D26" s="89"/>
      <c r="E26" s="89"/>
      <c r="F26" s="89"/>
      <c r="G26" s="89"/>
      <c r="H26" s="89"/>
      <c r="I26" s="89"/>
      <c r="J26" s="90"/>
    </row>
    <row r="27" spans="3:10" x14ac:dyDescent="0.25">
      <c r="C27" s="97"/>
      <c r="D27" s="28" t="s">
        <v>191</v>
      </c>
      <c r="E27" s="28"/>
      <c r="F27" s="28"/>
      <c r="G27" s="28"/>
      <c r="H27" s="28"/>
      <c r="I27" s="28"/>
      <c r="J27" s="29"/>
    </row>
    <row r="28" spans="3:10" x14ac:dyDescent="0.25">
      <c r="C28" s="97"/>
      <c r="D28" s="28" t="s">
        <v>192</v>
      </c>
      <c r="E28" s="28"/>
      <c r="F28" s="28"/>
      <c r="G28" s="28"/>
      <c r="H28" s="28"/>
      <c r="I28" s="28"/>
      <c r="J28" s="29"/>
    </row>
    <row r="29" spans="3:10" x14ac:dyDescent="0.25">
      <c r="C29" s="98"/>
      <c r="D29" s="30" t="s">
        <v>193</v>
      </c>
      <c r="E29" s="30"/>
      <c r="F29" s="30"/>
      <c r="G29" s="30"/>
      <c r="H29" s="30"/>
      <c r="I29" s="30"/>
      <c r="J29" s="31"/>
    </row>
    <row r="30" spans="3:10" x14ac:dyDescent="0.25">
      <c r="C30" s="38"/>
      <c r="D30" s="28"/>
      <c r="E30" s="28"/>
      <c r="F30" s="28"/>
      <c r="G30" s="28"/>
      <c r="H30" s="28"/>
      <c r="I30" s="28"/>
      <c r="J30" s="28"/>
    </row>
    <row r="31" spans="3:10" x14ac:dyDescent="0.25">
      <c r="C31" s="101"/>
      <c r="D31" s="99"/>
      <c r="E31" s="101"/>
      <c r="F31" s="101"/>
      <c r="G31" s="101"/>
      <c r="H31" s="101"/>
      <c r="I31" s="101"/>
      <c r="J31" s="101"/>
    </row>
    <row r="32" spans="3:10" x14ac:dyDescent="0.25">
      <c r="C32" s="101"/>
      <c r="D32" s="99"/>
      <c r="E32" s="101"/>
      <c r="F32" s="101"/>
      <c r="G32" s="101"/>
      <c r="H32" s="101"/>
      <c r="I32" s="101"/>
      <c r="J32" s="101"/>
    </row>
  </sheetData>
  <sheetProtection algorithmName="SHA-512" hashValue="QTQKs4sD2bh17ecEP9c/XPPrtgu7cYa2N3eMMEzoATsgABkBYLc0OwyYML+xdESahvLHkG3IdpACtZkWz/pS9Q==" saltValue="lFdcry5prLkbyCJctcNb9Q==" spinCount="100000" sheet="1" formatCells="0" formatColumns="0" formatRows="0" insertColumns="0" insertRows="0" insertHyperlinks="0" deleteColumns="0" deleteRows="0" sort="0" autoFilter="0" pivotTables="0"/>
  <mergeCells count="5">
    <mergeCell ref="C21:J21"/>
    <mergeCell ref="C22:J22"/>
    <mergeCell ref="C23:J23"/>
    <mergeCell ref="C24:J24"/>
    <mergeCell ref="C25:J25"/>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FF8E6-B935-4684-8218-249B1B786DC1}">
  <dimension ref="A1:AD307"/>
  <sheetViews>
    <sheetView showGridLines="0" topLeftCell="J1" zoomScale="70" zoomScaleNormal="70" workbookViewId="0">
      <selection activeCell="Y21" sqref="Y21"/>
    </sheetView>
  </sheetViews>
  <sheetFormatPr defaultRowHeight="15" x14ac:dyDescent="0.25"/>
  <cols>
    <col min="12" max="12" width="9.42578125" customWidth="1"/>
    <col min="13" max="13" width="9.85546875" customWidth="1"/>
    <col min="14" max="14" width="12.28515625" customWidth="1"/>
    <col min="15" max="15" width="18.28515625" bestFit="1" customWidth="1"/>
    <col min="16" max="16" width="7.85546875" customWidth="1"/>
    <col min="17" max="17" width="24.85546875" bestFit="1" customWidth="1"/>
    <col min="18" max="18" width="14.28515625" bestFit="1" customWidth="1"/>
    <col min="19" max="19" width="21.85546875" bestFit="1" customWidth="1"/>
    <col min="30" max="30" width="39.140625" customWidth="1"/>
  </cols>
  <sheetData>
    <row r="1" spans="1:30" s="18" customFormat="1" ht="60" customHeight="1" x14ac:dyDescent="0.25">
      <c r="A1" s="6"/>
      <c r="C1" s="20" t="s">
        <v>112</v>
      </c>
    </row>
    <row r="5" spans="1:30" x14ac:dyDescent="0.25">
      <c r="A5" s="141" t="s">
        <v>114</v>
      </c>
      <c r="B5" s="141"/>
      <c r="C5" s="141"/>
      <c r="D5" s="141"/>
      <c r="E5" s="141"/>
      <c r="F5" s="141"/>
      <c r="G5" s="141"/>
      <c r="H5" s="141"/>
      <c r="I5" s="141"/>
      <c r="M5" s="53"/>
      <c r="N5" s="53"/>
      <c r="Q5" s="141" t="s">
        <v>113</v>
      </c>
      <c r="R5" s="141"/>
      <c r="S5" s="141"/>
      <c r="T5" s="141"/>
      <c r="U5" s="141"/>
    </row>
    <row r="7" spans="1:30" ht="18.75" x14ac:dyDescent="0.25">
      <c r="Q7" s="16" t="s">
        <v>11</v>
      </c>
      <c r="R7" s="16" t="s">
        <v>12</v>
      </c>
      <c r="S7" s="16" t="s">
        <v>0</v>
      </c>
      <c r="T7" s="17" t="s">
        <v>1</v>
      </c>
      <c r="U7" s="17" t="s">
        <v>47</v>
      </c>
      <c r="W7" s="118" t="s">
        <v>59</v>
      </c>
      <c r="X7" s="119"/>
      <c r="Y7" s="119"/>
      <c r="Z7" s="119"/>
      <c r="AA7" s="119"/>
      <c r="AB7" s="119"/>
      <c r="AC7" s="119"/>
      <c r="AD7" s="120"/>
    </row>
    <row r="8" spans="1:30" x14ac:dyDescent="0.25">
      <c r="Q8" s="10" t="s">
        <v>40</v>
      </c>
      <c r="R8" s="10" t="s">
        <v>37</v>
      </c>
      <c r="S8" s="10" t="s">
        <v>30</v>
      </c>
      <c r="T8" s="11">
        <v>1624</v>
      </c>
      <c r="U8" s="14">
        <v>114</v>
      </c>
      <c r="W8" s="121" t="s">
        <v>179</v>
      </c>
      <c r="X8" s="122"/>
      <c r="Y8" s="122"/>
      <c r="Z8" s="122"/>
      <c r="AA8" s="122"/>
      <c r="AB8" s="122"/>
      <c r="AC8" s="122"/>
      <c r="AD8" s="123"/>
    </row>
    <row r="9" spans="1:30" x14ac:dyDescent="0.25">
      <c r="Q9" s="12" t="s">
        <v>8</v>
      </c>
      <c r="R9" s="12" t="s">
        <v>35</v>
      </c>
      <c r="S9" s="12" t="s">
        <v>32</v>
      </c>
      <c r="T9" s="13">
        <v>6706</v>
      </c>
      <c r="U9" s="15">
        <v>459</v>
      </c>
      <c r="W9" s="127" t="s">
        <v>60</v>
      </c>
      <c r="X9" s="128"/>
      <c r="Y9" s="128"/>
      <c r="Z9" s="128"/>
      <c r="AA9" s="128"/>
      <c r="AB9" s="128"/>
      <c r="AC9" s="128"/>
      <c r="AD9" s="129"/>
    </row>
    <row r="10" spans="1:30" x14ac:dyDescent="0.25">
      <c r="Q10" s="10" t="s">
        <v>9</v>
      </c>
      <c r="R10" s="10" t="s">
        <v>35</v>
      </c>
      <c r="S10" s="10" t="s">
        <v>4</v>
      </c>
      <c r="T10" s="11">
        <v>959</v>
      </c>
      <c r="U10" s="14">
        <v>147</v>
      </c>
      <c r="W10" s="124">
        <v>44869</v>
      </c>
      <c r="X10" s="125"/>
      <c r="Y10" s="125"/>
      <c r="Z10" s="125"/>
      <c r="AA10" s="125"/>
      <c r="AB10" s="125"/>
      <c r="AC10" s="125"/>
      <c r="AD10" s="126"/>
    </row>
    <row r="11" spans="1:30" x14ac:dyDescent="0.25">
      <c r="Q11" s="12" t="s">
        <v>41</v>
      </c>
      <c r="R11" s="12" t="s">
        <v>36</v>
      </c>
      <c r="S11" s="12" t="s">
        <v>18</v>
      </c>
      <c r="T11" s="13">
        <v>9632</v>
      </c>
      <c r="U11" s="15">
        <v>288</v>
      </c>
      <c r="W11" s="130"/>
      <c r="X11" s="131"/>
      <c r="Y11" s="131"/>
      <c r="Z11" s="131"/>
      <c r="AA11" s="131"/>
      <c r="AB11" s="131"/>
      <c r="AC11" s="131"/>
      <c r="AD11" s="132"/>
    </row>
    <row r="12" spans="1:30" x14ac:dyDescent="0.25">
      <c r="Q12" s="10" t="s">
        <v>6</v>
      </c>
      <c r="R12" s="10" t="s">
        <v>39</v>
      </c>
      <c r="S12" s="10" t="s">
        <v>25</v>
      </c>
      <c r="T12" s="11">
        <v>2100</v>
      </c>
      <c r="U12" s="14">
        <v>414</v>
      </c>
      <c r="W12" s="88" t="s">
        <v>180</v>
      </c>
      <c r="X12" s="89"/>
      <c r="Y12" s="89"/>
      <c r="Z12" s="89"/>
      <c r="AA12" s="89"/>
      <c r="AB12" s="89"/>
      <c r="AC12" s="89"/>
      <c r="AD12" s="90"/>
    </row>
    <row r="13" spans="1:30" x14ac:dyDescent="0.25">
      <c r="Q13" s="12" t="s">
        <v>40</v>
      </c>
      <c r="R13" s="12" t="s">
        <v>35</v>
      </c>
      <c r="S13" s="12" t="s">
        <v>33</v>
      </c>
      <c r="T13" s="13">
        <v>8869</v>
      </c>
      <c r="U13" s="15">
        <v>432</v>
      </c>
      <c r="W13" s="97"/>
      <c r="X13" s="28" t="s">
        <v>181</v>
      </c>
      <c r="Y13" s="28"/>
      <c r="Z13" s="28"/>
      <c r="AA13" s="28"/>
      <c r="AB13" s="28"/>
      <c r="AC13" s="28"/>
      <c r="AD13" s="29"/>
    </row>
    <row r="14" spans="1:30" x14ac:dyDescent="0.25">
      <c r="Q14" s="10" t="s">
        <v>6</v>
      </c>
      <c r="R14" s="10" t="s">
        <v>38</v>
      </c>
      <c r="S14" s="10" t="s">
        <v>31</v>
      </c>
      <c r="T14" s="11">
        <v>2681</v>
      </c>
      <c r="U14" s="14">
        <v>54</v>
      </c>
      <c r="W14" s="97"/>
      <c r="X14" s="28" t="s">
        <v>182</v>
      </c>
      <c r="Y14" s="28"/>
      <c r="Z14" s="28"/>
      <c r="AA14" s="28"/>
      <c r="AB14" s="28"/>
      <c r="AC14" s="28"/>
      <c r="AD14" s="29"/>
    </row>
    <row r="15" spans="1:30" x14ac:dyDescent="0.25">
      <c r="Q15" s="12" t="s">
        <v>8</v>
      </c>
      <c r="R15" s="12" t="s">
        <v>35</v>
      </c>
      <c r="S15" s="12" t="s">
        <v>22</v>
      </c>
      <c r="T15" s="13">
        <v>5012</v>
      </c>
      <c r="U15" s="15">
        <v>210</v>
      </c>
      <c r="W15" s="97"/>
      <c r="X15" s="28" t="s">
        <v>183</v>
      </c>
      <c r="Y15" s="28"/>
      <c r="Z15" s="28"/>
      <c r="AA15" s="28"/>
      <c r="AB15" s="28"/>
      <c r="AC15" s="28"/>
      <c r="AD15" s="29"/>
    </row>
    <row r="16" spans="1:30" x14ac:dyDescent="0.25">
      <c r="Q16" s="10" t="s">
        <v>7</v>
      </c>
      <c r="R16" s="10" t="s">
        <v>38</v>
      </c>
      <c r="S16" s="10" t="s">
        <v>14</v>
      </c>
      <c r="T16" s="11">
        <v>1281</v>
      </c>
      <c r="U16" s="14">
        <v>75</v>
      </c>
      <c r="W16" s="97"/>
      <c r="X16" s="28" t="s">
        <v>186</v>
      </c>
      <c r="Y16" s="28"/>
      <c r="Z16" s="28"/>
      <c r="AA16" s="28"/>
      <c r="AB16" s="28"/>
      <c r="AC16" s="28"/>
      <c r="AD16" s="29"/>
    </row>
    <row r="17" spans="17:30" x14ac:dyDescent="0.25">
      <c r="Q17" s="12" t="s">
        <v>5</v>
      </c>
      <c r="R17" s="12" t="s">
        <v>37</v>
      </c>
      <c r="S17" s="12" t="s">
        <v>14</v>
      </c>
      <c r="T17" s="13">
        <v>4991</v>
      </c>
      <c r="U17" s="15">
        <v>12</v>
      </c>
      <c r="W17" s="100"/>
      <c r="X17" s="99" t="s">
        <v>185</v>
      </c>
      <c r="Y17" s="101"/>
      <c r="Z17" s="101"/>
      <c r="AA17" s="101"/>
      <c r="AB17" s="101"/>
      <c r="AC17" s="101"/>
      <c r="AD17" s="102"/>
    </row>
    <row r="18" spans="17:30" x14ac:dyDescent="0.25">
      <c r="Q18" s="10" t="s">
        <v>2</v>
      </c>
      <c r="R18" s="10" t="s">
        <v>39</v>
      </c>
      <c r="S18" s="10" t="s">
        <v>25</v>
      </c>
      <c r="T18" s="11">
        <v>1785</v>
      </c>
      <c r="U18" s="14">
        <v>462</v>
      </c>
      <c r="W18" s="103"/>
      <c r="X18" s="104" t="s">
        <v>184</v>
      </c>
      <c r="Y18" s="105"/>
      <c r="Z18" s="105"/>
      <c r="AA18" s="105"/>
      <c r="AB18" s="105"/>
      <c r="AC18" s="105"/>
      <c r="AD18" s="106"/>
    </row>
    <row r="19" spans="17:30" x14ac:dyDescent="0.25">
      <c r="Q19" s="12" t="s">
        <v>3</v>
      </c>
      <c r="R19" s="12" t="s">
        <v>37</v>
      </c>
      <c r="S19" s="12" t="s">
        <v>17</v>
      </c>
      <c r="T19" s="13">
        <v>3983</v>
      </c>
      <c r="U19" s="15">
        <v>144</v>
      </c>
    </row>
    <row r="20" spans="17:30" x14ac:dyDescent="0.25">
      <c r="Q20" s="10" t="s">
        <v>9</v>
      </c>
      <c r="R20" s="10" t="s">
        <v>38</v>
      </c>
      <c r="S20" s="10" t="s">
        <v>16</v>
      </c>
      <c r="T20" s="11">
        <v>2646</v>
      </c>
      <c r="U20" s="14">
        <v>120</v>
      </c>
    </row>
    <row r="21" spans="17:30" x14ac:dyDescent="0.25">
      <c r="Q21" s="12" t="s">
        <v>2</v>
      </c>
      <c r="R21" s="12" t="s">
        <v>34</v>
      </c>
      <c r="S21" s="12" t="s">
        <v>13</v>
      </c>
      <c r="T21" s="13">
        <v>252</v>
      </c>
      <c r="U21" s="15">
        <v>54</v>
      </c>
    </row>
    <row r="22" spans="17:30" x14ac:dyDescent="0.25">
      <c r="Q22" s="10" t="s">
        <v>3</v>
      </c>
      <c r="R22" s="10" t="s">
        <v>35</v>
      </c>
      <c r="S22" s="10" t="s">
        <v>25</v>
      </c>
      <c r="T22" s="11">
        <v>2464</v>
      </c>
      <c r="U22" s="14">
        <v>234</v>
      </c>
    </row>
    <row r="23" spans="17:30" x14ac:dyDescent="0.25">
      <c r="Q23" s="12" t="s">
        <v>3</v>
      </c>
      <c r="R23" s="12" t="s">
        <v>35</v>
      </c>
      <c r="S23" s="12" t="s">
        <v>29</v>
      </c>
      <c r="T23" s="13">
        <v>2114</v>
      </c>
      <c r="U23" s="15">
        <v>66</v>
      </c>
    </row>
    <row r="24" spans="17:30" x14ac:dyDescent="0.25">
      <c r="Q24" s="10" t="s">
        <v>6</v>
      </c>
      <c r="R24" s="10" t="s">
        <v>37</v>
      </c>
      <c r="S24" s="10" t="s">
        <v>31</v>
      </c>
      <c r="T24" s="11">
        <v>7693</v>
      </c>
      <c r="U24" s="14">
        <v>87</v>
      </c>
    </row>
    <row r="25" spans="17:30" x14ac:dyDescent="0.25">
      <c r="Q25" s="12" t="s">
        <v>5</v>
      </c>
      <c r="R25" s="12" t="s">
        <v>34</v>
      </c>
      <c r="S25" s="12" t="s">
        <v>20</v>
      </c>
      <c r="T25" s="13">
        <v>15610</v>
      </c>
      <c r="U25" s="15">
        <v>339</v>
      </c>
    </row>
    <row r="26" spans="17:30" x14ac:dyDescent="0.25">
      <c r="Q26" s="10" t="s">
        <v>41</v>
      </c>
      <c r="R26" s="10" t="s">
        <v>34</v>
      </c>
      <c r="S26" s="10" t="s">
        <v>22</v>
      </c>
      <c r="T26" s="11">
        <v>336</v>
      </c>
      <c r="U26" s="14">
        <v>144</v>
      </c>
    </row>
    <row r="27" spans="17:30" x14ac:dyDescent="0.25">
      <c r="Q27" s="12" t="s">
        <v>2</v>
      </c>
      <c r="R27" s="12" t="s">
        <v>39</v>
      </c>
      <c r="S27" s="12" t="s">
        <v>20</v>
      </c>
      <c r="T27" s="13">
        <v>9443</v>
      </c>
      <c r="U27" s="15">
        <v>162</v>
      </c>
    </row>
    <row r="28" spans="17:30" x14ac:dyDescent="0.25">
      <c r="Q28" s="10" t="s">
        <v>9</v>
      </c>
      <c r="R28" s="10" t="s">
        <v>34</v>
      </c>
      <c r="S28" s="10" t="s">
        <v>23</v>
      </c>
      <c r="T28" s="11">
        <v>8155</v>
      </c>
      <c r="U28" s="14">
        <v>90</v>
      </c>
    </row>
    <row r="29" spans="17:30" x14ac:dyDescent="0.25">
      <c r="Q29" s="12" t="s">
        <v>8</v>
      </c>
      <c r="R29" s="12" t="s">
        <v>38</v>
      </c>
      <c r="S29" s="12" t="s">
        <v>23</v>
      </c>
      <c r="T29" s="13">
        <v>1701</v>
      </c>
      <c r="U29" s="15">
        <v>234</v>
      </c>
    </row>
    <row r="30" spans="17:30" x14ac:dyDescent="0.25">
      <c r="Q30" s="10" t="s">
        <v>10</v>
      </c>
      <c r="R30" s="10" t="s">
        <v>38</v>
      </c>
      <c r="S30" s="10" t="s">
        <v>22</v>
      </c>
      <c r="T30" s="11">
        <v>2205</v>
      </c>
      <c r="U30" s="14">
        <v>141</v>
      </c>
    </row>
    <row r="31" spans="17:30" x14ac:dyDescent="0.25">
      <c r="Q31" s="12" t="s">
        <v>8</v>
      </c>
      <c r="R31" s="12" t="s">
        <v>37</v>
      </c>
      <c r="S31" s="12" t="s">
        <v>19</v>
      </c>
      <c r="T31" s="13">
        <v>1771</v>
      </c>
      <c r="U31" s="15">
        <v>204</v>
      </c>
    </row>
    <row r="32" spans="17:30" x14ac:dyDescent="0.25">
      <c r="Q32" s="10" t="s">
        <v>41</v>
      </c>
      <c r="R32" s="10" t="s">
        <v>35</v>
      </c>
      <c r="S32" s="10" t="s">
        <v>15</v>
      </c>
      <c r="T32" s="11">
        <v>2114</v>
      </c>
      <c r="U32" s="14">
        <v>186</v>
      </c>
    </row>
    <row r="33" spans="17:21" x14ac:dyDescent="0.25">
      <c r="Q33" s="12" t="s">
        <v>41</v>
      </c>
      <c r="R33" s="12" t="s">
        <v>36</v>
      </c>
      <c r="S33" s="12" t="s">
        <v>13</v>
      </c>
      <c r="T33" s="13">
        <v>10311</v>
      </c>
      <c r="U33" s="15">
        <v>231</v>
      </c>
    </row>
    <row r="34" spans="17:21" x14ac:dyDescent="0.25">
      <c r="Q34" s="10" t="s">
        <v>3</v>
      </c>
      <c r="R34" s="10" t="s">
        <v>39</v>
      </c>
      <c r="S34" s="10" t="s">
        <v>16</v>
      </c>
      <c r="T34" s="11">
        <v>21</v>
      </c>
      <c r="U34" s="14">
        <v>168</v>
      </c>
    </row>
    <row r="35" spans="17:21" x14ac:dyDescent="0.25">
      <c r="Q35" s="12" t="s">
        <v>10</v>
      </c>
      <c r="R35" s="12" t="s">
        <v>35</v>
      </c>
      <c r="S35" s="12" t="s">
        <v>20</v>
      </c>
      <c r="T35" s="13">
        <v>1974</v>
      </c>
      <c r="U35" s="15">
        <v>195</v>
      </c>
    </row>
    <row r="36" spans="17:21" x14ac:dyDescent="0.25">
      <c r="Q36" s="10" t="s">
        <v>5</v>
      </c>
      <c r="R36" s="10" t="s">
        <v>36</v>
      </c>
      <c r="S36" s="10" t="s">
        <v>23</v>
      </c>
      <c r="T36" s="11">
        <v>6314</v>
      </c>
      <c r="U36" s="14">
        <v>15</v>
      </c>
    </row>
    <row r="37" spans="17:21" x14ac:dyDescent="0.25">
      <c r="Q37" s="12" t="s">
        <v>10</v>
      </c>
      <c r="R37" s="12" t="s">
        <v>37</v>
      </c>
      <c r="S37" s="12" t="s">
        <v>23</v>
      </c>
      <c r="T37" s="13">
        <v>4683</v>
      </c>
      <c r="U37" s="15">
        <v>30</v>
      </c>
    </row>
    <row r="38" spans="17:21" x14ac:dyDescent="0.25">
      <c r="Q38" s="10" t="s">
        <v>41</v>
      </c>
      <c r="R38" s="10" t="s">
        <v>37</v>
      </c>
      <c r="S38" s="10" t="s">
        <v>24</v>
      </c>
      <c r="T38" s="11">
        <v>6398</v>
      </c>
      <c r="U38" s="14">
        <v>102</v>
      </c>
    </row>
    <row r="39" spans="17:21" x14ac:dyDescent="0.25">
      <c r="Q39" s="12" t="s">
        <v>2</v>
      </c>
      <c r="R39" s="12" t="s">
        <v>35</v>
      </c>
      <c r="S39" s="12" t="s">
        <v>19</v>
      </c>
      <c r="T39" s="13">
        <v>553</v>
      </c>
      <c r="U39" s="15">
        <v>15</v>
      </c>
    </row>
    <row r="40" spans="17:21" x14ac:dyDescent="0.25">
      <c r="Q40" s="10" t="s">
        <v>8</v>
      </c>
      <c r="R40" s="10" t="s">
        <v>39</v>
      </c>
      <c r="S40" s="10" t="s">
        <v>30</v>
      </c>
      <c r="T40" s="11">
        <v>7021</v>
      </c>
      <c r="U40" s="14">
        <v>183</v>
      </c>
    </row>
    <row r="41" spans="17:21" x14ac:dyDescent="0.25">
      <c r="Q41" s="12" t="s">
        <v>40</v>
      </c>
      <c r="R41" s="12" t="s">
        <v>39</v>
      </c>
      <c r="S41" s="12" t="s">
        <v>22</v>
      </c>
      <c r="T41" s="13">
        <v>5817</v>
      </c>
      <c r="U41" s="15">
        <v>12</v>
      </c>
    </row>
    <row r="42" spans="17:21" x14ac:dyDescent="0.25">
      <c r="Q42" s="10" t="s">
        <v>41</v>
      </c>
      <c r="R42" s="10" t="s">
        <v>39</v>
      </c>
      <c r="S42" s="10" t="s">
        <v>14</v>
      </c>
      <c r="T42" s="11">
        <v>3976</v>
      </c>
      <c r="U42" s="14">
        <v>72</v>
      </c>
    </row>
    <row r="43" spans="17:21" x14ac:dyDescent="0.25">
      <c r="Q43" s="12" t="s">
        <v>6</v>
      </c>
      <c r="R43" s="12" t="s">
        <v>38</v>
      </c>
      <c r="S43" s="12" t="s">
        <v>27</v>
      </c>
      <c r="T43" s="13">
        <v>1134</v>
      </c>
      <c r="U43" s="15">
        <v>282</v>
      </c>
    </row>
    <row r="44" spans="17:21" x14ac:dyDescent="0.25">
      <c r="Q44" s="10" t="s">
        <v>2</v>
      </c>
      <c r="R44" s="10" t="s">
        <v>39</v>
      </c>
      <c r="S44" s="10" t="s">
        <v>28</v>
      </c>
      <c r="T44" s="11">
        <v>6027</v>
      </c>
      <c r="U44" s="14">
        <v>144</v>
      </c>
    </row>
    <row r="45" spans="17:21" x14ac:dyDescent="0.25">
      <c r="Q45" s="12" t="s">
        <v>6</v>
      </c>
      <c r="R45" s="12" t="s">
        <v>37</v>
      </c>
      <c r="S45" s="12" t="s">
        <v>16</v>
      </c>
      <c r="T45" s="13">
        <v>1904</v>
      </c>
      <c r="U45" s="15">
        <v>405</v>
      </c>
    </row>
    <row r="46" spans="17:21" x14ac:dyDescent="0.25">
      <c r="Q46" s="10" t="s">
        <v>7</v>
      </c>
      <c r="R46" s="10" t="s">
        <v>34</v>
      </c>
      <c r="S46" s="10" t="s">
        <v>32</v>
      </c>
      <c r="T46" s="11">
        <v>3262</v>
      </c>
      <c r="U46" s="14">
        <v>75</v>
      </c>
    </row>
    <row r="47" spans="17:21" x14ac:dyDescent="0.25">
      <c r="Q47" s="12" t="s">
        <v>40</v>
      </c>
      <c r="R47" s="12" t="s">
        <v>34</v>
      </c>
      <c r="S47" s="12" t="s">
        <v>27</v>
      </c>
      <c r="T47" s="13">
        <v>2289</v>
      </c>
      <c r="U47" s="15">
        <v>135</v>
      </c>
    </row>
    <row r="48" spans="17:21" x14ac:dyDescent="0.25">
      <c r="Q48" s="10" t="s">
        <v>5</v>
      </c>
      <c r="R48" s="10" t="s">
        <v>34</v>
      </c>
      <c r="S48" s="10" t="s">
        <v>27</v>
      </c>
      <c r="T48" s="11">
        <v>6986</v>
      </c>
      <c r="U48" s="14">
        <v>21</v>
      </c>
    </row>
    <row r="49" spans="17:21" x14ac:dyDescent="0.25">
      <c r="Q49" s="12" t="s">
        <v>2</v>
      </c>
      <c r="R49" s="12" t="s">
        <v>38</v>
      </c>
      <c r="S49" s="12" t="s">
        <v>23</v>
      </c>
      <c r="T49" s="13">
        <v>4417</v>
      </c>
      <c r="U49" s="15">
        <v>153</v>
      </c>
    </row>
    <row r="50" spans="17:21" x14ac:dyDescent="0.25">
      <c r="Q50" s="10" t="s">
        <v>6</v>
      </c>
      <c r="R50" s="10" t="s">
        <v>34</v>
      </c>
      <c r="S50" s="10" t="s">
        <v>15</v>
      </c>
      <c r="T50" s="11">
        <v>1442</v>
      </c>
      <c r="U50" s="14">
        <v>15</v>
      </c>
    </row>
    <row r="51" spans="17:21" x14ac:dyDescent="0.25">
      <c r="Q51" s="12" t="s">
        <v>3</v>
      </c>
      <c r="R51" s="12" t="s">
        <v>35</v>
      </c>
      <c r="S51" s="12" t="s">
        <v>14</v>
      </c>
      <c r="T51" s="13">
        <v>2415</v>
      </c>
      <c r="U51" s="15">
        <v>255</v>
      </c>
    </row>
    <row r="52" spans="17:21" x14ac:dyDescent="0.25">
      <c r="Q52" s="10" t="s">
        <v>2</v>
      </c>
      <c r="R52" s="10" t="s">
        <v>37</v>
      </c>
      <c r="S52" s="10" t="s">
        <v>19</v>
      </c>
      <c r="T52" s="11">
        <v>238</v>
      </c>
      <c r="U52" s="14">
        <v>18</v>
      </c>
    </row>
    <row r="53" spans="17:21" x14ac:dyDescent="0.25">
      <c r="Q53" s="12" t="s">
        <v>6</v>
      </c>
      <c r="R53" s="12" t="s">
        <v>37</v>
      </c>
      <c r="S53" s="12" t="s">
        <v>23</v>
      </c>
      <c r="T53" s="13">
        <v>4949</v>
      </c>
      <c r="U53" s="15">
        <v>189</v>
      </c>
    </row>
    <row r="54" spans="17:21" x14ac:dyDescent="0.25">
      <c r="Q54" s="10" t="s">
        <v>5</v>
      </c>
      <c r="R54" s="10" t="s">
        <v>38</v>
      </c>
      <c r="S54" s="10" t="s">
        <v>32</v>
      </c>
      <c r="T54" s="11">
        <v>5075</v>
      </c>
      <c r="U54" s="14">
        <v>21</v>
      </c>
    </row>
    <row r="55" spans="17:21" x14ac:dyDescent="0.25">
      <c r="Q55" s="12" t="s">
        <v>3</v>
      </c>
      <c r="R55" s="12" t="s">
        <v>36</v>
      </c>
      <c r="S55" s="12" t="s">
        <v>16</v>
      </c>
      <c r="T55" s="13">
        <v>9198</v>
      </c>
      <c r="U55" s="15">
        <v>36</v>
      </c>
    </row>
    <row r="56" spans="17:21" x14ac:dyDescent="0.25">
      <c r="Q56" s="10" t="s">
        <v>6</v>
      </c>
      <c r="R56" s="10" t="s">
        <v>34</v>
      </c>
      <c r="S56" s="10" t="s">
        <v>29</v>
      </c>
      <c r="T56" s="11">
        <v>3339</v>
      </c>
      <c r="U56" s="14">
        <v>75</v>
      </c>
    </row>
    <row r="57" spans="17:21" x14ac:dyDescent="0.25">
      <c r="Q57" s="12" t="s">
        <v>40</v>
      </c>
      <c r="R57" s="12" t="s">
        <v>34</v>
      </c>
      <c r="S57" s="12" t="s">
        <v>17</v>
      </c>
      <c r="T57" s="13">
        <v>5019</v>
      </c>
      <c r="U57" s="15">
        <v>156</v>
      </c>
    </row>
    <row r="58" spans="17:21" x14ac:dyDescent="0.25">
      <c r="Q58" s="10" t="s">
        <v>5</v>
      </c>
      <c r="R58" s="10" t="s">
        <v>36</v>
      </c>
      <c r="S58" s="10" t="s">
        <v>16</v>
      </c>
      <c r="T58" s="11">
        <v>16184</v>
      </c>
      <c r="U58" s="14">
        <v>39</v>
      </c>
    </row>
    <row r="59" spans="17:21" x14ac:dyDescent="0.25">
      <c r="Q59" s="12" t="s">
        <v>6</v>
      </c>
      <c r="R59" s="12" t="s">
        <v>36</v>
      </c>
      <c r="S59" s="12" t="s">
        <v>21</v>
      </c>
      <c r="T59" s="13">
        <v>497</v>
      </c>
      <c r="U59" s="15">
        <v>63</v>
      </c>
    </row>
    <row r="60" spans="17:21" x14ac:dyDescent="0.25">
      <c r="Q60" s="10" t="s">
        <v>2</v>
      </c>
      <c r="R60" s="10" t="s">
        <v>36</v>
      </c>
      <c r="S60" s="10" t="s">
        <v>29</v>
      </c>
      <c r="T60" s="11">
        <v>8211</v>
      </c>
      <c r="U60" s="14">
        <v>75</v>
      </c>
    </row>
    <row r="61" spans="17:21" x14ac:dyDescent="0.25">
      <c r="Q61" s="12" t="s">
        <v>2</v>
      </c>
      <c r="R61" s="12" t="s">
        <v>38</v>
      </c>
      <c r="S61" s="12" t="s">
        <v>28</v>
      </c>
      <c r="T61" s="13">
        <v>6580</v>
      </c>
      <c r="U61" s="15">
        <v>183</v>
      </c>
    </row>
    <row r="62" spans="17:21" x14ac:dyDescent="0.25">
      <c r="Q62" s="10" t="s">
        <v>41</v>
      </c>
      <c r="R62" s="10" t="s">
        <v>35</v>
      </c>
      <c r="S62" s="10" t="s">
        <v>13</v>
      </c>
      <c r="T62" s="11">
        <v>4760</v>
      </c>
      <c r="U62" s="14">
        <v>69</v>
      </c>
    </row>
    <row r="63" spans="17:21" x14ac:dyDescent="0.25">
      <c r="Q63" s="12" t="s">
        <v>40</v>
      </c>
      <c r="R63" s="12" t="s">
        <v>36</v>
      </c>
      <c r="S63" s="12" t="s">
        <v>25</v>
      </c>
      <c r="T63" s="13">
        <v>5439</v>
      </c>
      <c r="U63" s="15">
        <v>30</v>
      </c>
    </row>
    <row r="64" spans="17:21" x14ac:dyDescent="0.25">
      <c r="Q64" s="10" t="s">
        <v>41</v>
      </c>
      <c r="R64" s="10" t="s">
        <v>34</v>
      </c>
      <c r="S64" s="10" t="s">
        <v>17</v>
      </c>
      <c r="T64" s="11">
        <v>1463</v>
      </c>
      <c r="U64" s="14">
        <v>39</v>
      </c>
    </row>
    <row r="65" spans="17:21" x14ac:dyDescent="0.25">
      <c r="Q65" s="12" t="s">
        <v>3</v>
      </c>
      <c r="R65" s="12" t="s">
        <v>34</v>
      </c>
      <c r="S65" s="12" t="s">
        <v>32</v>
      </c>
      <c r="T65" s="13">
        <v>7777</v>
      </c>
      <c r="U65" s="15">
        <v>504</v>
      </c>
    </row>
    <row r="66" spans="17:21" x14ac:dyDescent="0.25">
      <c r="Q66" s="10" t="s">
        <v>9</v>
      </c>
      <c r="R66" s="10" t="s">
        <v>37</v>
      </c>
      <c r="S66" s="10" t="s">
        <v>29</v>
      </c>
      <c r="T66" s="11">
        <v>1085</v>
      </c>
      <c r="U66" s="14">
        <v>273</v>
      </c>
    </row>
    <row r="67" spans="17:21" x14ac:dyDescent="0.25">
      <c r="Q67" s="12" t="s">
        <v>5</v>
      </c>
      <c r="R67" s="12" t="s">
        <v>37</v>
      </c>
      <c r="S67" s="12" t="s">
        <v>31</v>
      </c>
      <c r="T67" s="13">
        <v>182</v>
      </c>
      <c r="U67" s="15">
        <v>48</v>
      </c>
    </row>
    <row r="68" spans="17:21" x14ac:dyDescent="0.25">
      <c r="Q68" s="10" t="s">
        <v>6</v>
      </c>
      <c r="R68" s="10" t="s">
        <v>34</v>
      </c>
      <c r="S68" s="10" t="s">
        <v>27</v>
      </c>
      <c r="T68" s="11">
        <v>4242</v>
      </c>
      <c r="U68" s="14">
        <v>207</v>
      </c>
    </row>
    <row r="69" spans="17:21" x14ac:dyDescent="0.25">
      <c r="Q69" s="12" t="s">
        <v>6</v>
      </c>
      <c r="R69" s="12" t="s">
        <v>36</v>
      </c>
      <c r="S69" s="12" t="s">
        <v>32</v>
      </c>
      <c r="T69" s="13">
        <v>6118</v>
      </c>
      <c r="U69" s="15">
        <v>9</v>
      </c>
    </row>
    <row r="70" spans="17:21" x14ac:dyDescent="0.25">
      <c r="Q70" s="10" t="s">
        <v>10</v>
      </c>
      <c r="R70" s="10" t="s">
        <v>36</v>
      </c>
      <c r="S70" s="10" t="s">
        <v>23</v>
      </c>
      <c r="T70" s="11">
        <v>2317</v>
      </c>
      <c r="U70" s="14">
        <v>261</v>
      </c>
    </row>
    <row r="71" spans="17:21" x14ac:dyDescent="0.25">
      <c r="Q71" s="12" t="s">
        <v>6</v>
      </c>
      <c r="R71" s="12" t="s">
        <v>38</v>
      </c>
      <c r="S71" s="12" t="s">
        <v>16</v>
      </c>
      <c r="T71" s="13">
        <v>938</v>
      </c>
      <c r="U71" s="15">
        <v>6</v>
      </c>
    </row>
    <row r="72" spans="17:21" x14ac:dyDescent="0.25">
      <c r="Q72" s="10" t="s">
        <v>8</v>
      </c>
      <c r="R72" s="10" t="s">
        <v>37</v>
      </c>
      <c r="S72" s="10" t="s">
        <v>15</v>
      </c>
      <c r="T72" s="11">
        <v>9709</v>
      </c>
      <c r="U72" s="14">
        <v>30</v>
      </c>
    </row>
    <row r="73" spans="17:21" x14ac:dyDescent="0.25">
      <c r="Q73" s="12" t="s">
        <v>7</v>
      </c>
      <c r="R73" s="12" t="s">
        <v>34</v>
      </c>
      <c r="S73" s="12" t="s">
        <v>20</v>
      </c>
      <c r="T73" s="13">
        <v>2205</v>
      </c>
      <c r="U73" s="15">
        <v>138</v>
      </c>
    </row>
    <row r="74" spans="17:21" x14ac:dyDescent="0.25">
      <c r="Q74" s="10" t="s">
        <v>7</v>
      </c>
      <c r="R74" s="10" t="s">
        <v>37</v>
      </c>
      <c r="S74" s="10" t="s">
        <v>17</v>
      </c>
      <c r="T74" s="11">
        <v>4487</v>
      </c>
      <c r="U74" s="14">
        <v>111</v>
      </c>
    </row>
    <row r="75" spans="17:21" x14ac:dyDescent="0.25">
      <c r="Q75" s="12" t="s">
        <v>5</v>
      </c>
      <c r="R75" s="12" t="s">
        <v>35</v>
      </c>
      <c r="S75" s="12" t="s">
        <v>18</v>
      </c>
      <c r="T75" s="13">
        <v>2415</v>
      </c>
      <c r="U75" s="15">
        <v>15</v>
      </c>
    </row>
    <row r="76" spans="17:21" x14ac:dyDescent="0.25">
      <c r="Q76" s="10" t="s">
        <v>40</v>
      </c>
      <c r="R76" s="10" t="s">
        <v>34</v>
      </c>
      <c r="S76" s="10" t="s">
        <v>19</v>
      </c>
      <c r="T76" s="11">
        <v>4018</v>
      </c>
      <c r="U76" s="14">
        <v>162</v>
      </c>
    </row>
    <row r="77" spans="17:21" x14ac:dyDescent="0.25">
      <c r="Q77" s="12" t="s">
        <v>5</v>
      </c>
      <c r="R77" s="12" t="s">
        <v>34</v>
      </c>
      <c r="S77" s="12" t="s">
        <v>19</v>
      </c>
      <c r="T77" s="13">
        <v>861</v>
      </c>
      <c r="U77" s="15">
        <v>195</v>
      </c>
    </row>
    <row r="78" spans="17:21" x14ac:dyDescent="0.25">
      <c r="Q78" s="10" t="s">
        <v>10</v>
      </c>
      <c r="R78" s="10" t="s">
        <v>38</v>
      </c>
      <c r="S78" s="10" t="s">
        <v>14</v>
      </c>
      <c r="T78" s="11">
        <v>5586</v>
      </c>
      <c r="U78" s="14">
        <v>525</v>
      </c>
    </row>
    <row r="79" spans="17:21" x14ac:dyDescent="0.25">
      <c r="Q79" s="12" t="s">
        <v>7</v>
      </c>
      <c r="R79" s="12" t="s">
        <v>34</v>
      </c>
      <c r="S79" s="12" t="s">
        <v>33</v>
      </c>
      <c r="T79" s="13">
        <v>2226</v>
      </c>
      <c r="U79" s="15">
        <v>48</v>
      </c>
    </row>
    <row r="80" spans="17:21" x14ac:dyDescent="0.25">
      <c r="Q80" s="10" t="s">
        <v>9</v>
      </c>
      <c r="R80" s="10" t="s">
        <v>34</v>
      </c>
      <c r="S80" s="10" t="s">
        <v>28</v>
      </c>
      <c r="T80" s="11">
        <v>14329</v>
      </c>
      <c r="U80" s="14">
        <v>150</v>
      </c>
    </row>
    <row r="81" spans="17:21" x14ac:dyDescent="0.25">
      <c r="Q81" s="12" t="s">
        <v>9</v>
      </c>
      <c r="R81" s="12" t="s">
        <v>34</v>
      </c>
      <c r="S81" s="12" t="s">
        <v>20</v>
      </c>
      <c r="T81" s="13">
        <v>8463</v>
      </c>
      <c r="U81" s="15">
        <v>492</v>
      </c>
    </row>
    <row r="82" spans="17:21" x14ac:dyDescent="0.25">
      <c r="Q82" s="10" t="s">
        <v>5</v>
      </c>
      <c r="R82" s="10" t="s">
        <v>34</v>
      </c>
      <c r="S82" s="10" t="s">
        <v>29</v>
      </c>
      <c r="T82" s="11">
        <v>2891</v>
      </c>
      <c r="U82" s="14">
        <v>102</v>
      </c>
    </row>
    <row r="83" spans="17:21" x14ac:dyDescent="0.25">
      <c r="Q83" s="12" t="s">
        <v>3</v>
      </c>
      <c r="R83" s="12" t="s">
        <v>36</v>
      </c>
      <c r="S83" s="12" t="s">
        <v>23</v>
      </c>
      <c r="T83" s="13">
        <v>3773</v>
      </c>
      <c r="U83" s="15">
        <v>165</v>
      </c>
    </row>
    <row r="84" spans="17:21" x14ac:dyDescent="0.25">
      <c r="Q84" s="10" t="s">
        <v>41</v>
      </c>
      <c r="R84" s="10" t="s">
        <v>36</v>
      </c>
      <c r="S84" s="10" t="s">
        <v>28</v>
      </c>
      <c r="T84" s="11">
        <v>854</v>
      </c>
      <c r="U84" s="14">
        <v>309</v>
      </c>
    </row>
    <row r="85" spans="17:21" x14ac:dyDescent="0.25">
      <c r="Q85" s="12" t="s">
        <v>6</v>
      </c>
      <c r="R85" s="12" t="s">
        <v>36</v>
      </c>
      <c r="S85" s="12" t="s">
        <v>17</v>
      </c>
      <c r="T85" s="13">
        <v>4970</v>
      </c>
      <c r="U85" s="15">
        <v>156</v>
      </c>
    </row>
    <row r="86" spans="17:21" x14ac:dyDescent="0.25">
      <c r="Q86" s="10" t="s">
        <v>9</v>
      </c>
      <c r="R86" s="10" t="s">
        <v>35</v>
      </c>
      <c r="S86" s="10" t="s">
        <v>26</v>
      </c>
      <c r="T86" s="11">
        <v>98</v>
      </c>
      <c r="U86" s="14">
        <v>159</v>
      </c>
    </row>
    <row r="87" spans="17:21" x14ac:dyDescent="0.25">
      <c r="Q87" s="12" t="s">
        <v>5</v>
      </c>
      <c r="R87" s="12" t="s">
        <v>35</v>
      </c>
      <c r="S87" s="12" t="s">
        <v>15</v>
      </c>
      <c r="T87" s="13">
        <v>13391</v>
      </c>
      <c r="U87" s="15">
        <v>201</v>
      </c>
    </row>
    <row r="88" spans="17:21" x14ac:dyDescent="0.25">
      <c r="Q88" s="10" t="s">
        <v>8</v>
      </c>
      <c r="R88" s="10" t="s">
        <v>39</v>
      </c>
      <c r="S88" s="10" t="s">
        <v>31</v>
      </c>
      <c r="T88" s="11">
        <v>8890</v>
      </c>
      <c r="U88" s="14">
        <v>210</v>
      </c>
    </row>
    <row r="89" spans="17:21" x14ac:dyDescent="0.25">
      <c r="Q89" s="12" t="s">
        <v>2</v>
      </c>
      <c r="R89" s="12" t="s">
        <v>38</v>
      </c>
      <c r="S89" s="12" t="s">
        <v>13</v>
      </c>
      <c r="T89" s="13">
        <v>56</v>
      </c>
      <c r="U89" s="15">
        <v>51</v>
      </c>
    </row>
    <row r="90" spans="17:21" x14ac:dyDescent="0.25">
      <c r="Q90" s="10" t="s">
        <v>3</v>
      </c>
      <c r="R90" s="10" t="s">
        <v>36</v>
      </c>
      <c r="S90" s="10" t="s">
        <v>25</v>
      </c>
      <c r="T90" s="11">
        <v>3339</v>
      </c>
      <c r="U90" s="14">
        <v>39</v>
      </c>
    </row>
    <row r="91" spans="17:21" x14ac:dyDescent="0.25">
      <c r="Q91" s="12" t="s">
        <v>10</v>
      </c>
      <c r="R91" s="12" t="s">
        <v>35</v>
      </c>
      <c r="S91" s="12" t="s">
        <v>18</v>
      </c>
      <c r="T91" s="13">
        <v>3808</v>
      </c>
      <c r="U91" s="15">
        <v>279</v>
      </c>
    </row>
    <row r="92" spans="17:21" x14ac:dyDescent="0.25">
      <c r="Q92" s="10" t="s">
        <v>10</v>
      </c>
      <c r="R92" s="10" t="s">
        <v>38</v>
      </c>
      <c r="S92" s="10" t="s">
        <v>13</v>
      </c>
      <c r="T92" s="11">
        <v>63</v>
      </c>
      <c r="U92" s="14">
        <v>123</v>
      </c>
    </row>
    <row r="93" spans="17:21" x14ac:dyDescent="0.25">
      <c r="Q93" s="12" t="s">
        <v>2</v>
      </c>
      <c r="R93" s="12" t="s">
        <v>39</v>
      </c>
      <c r="S93" s="12" t="s">
        <v>27</v>
      </c>
      <c r="T93" s="13">
        <v>7812</v>
      </c>
      <c r="U93" s="15">
        <v>81</v>
      </c>
    </row>
    <row r="94" spans="17:21" x14ac:dyDescent="0.25">
      <c r="Q94" s="10" t="s">
        <v>40</v>
      </c>
      <c r="R94" s="10" t="s">
        <v>37</v>
      </c>
      <c r="S94" s="10" t="s">
        <v>19</v>
      </c>
      <c r="T94" s="11">
        <v>7693</v>
      </c>
      <c r="U94" s="14">
        <v>21</v>
      </c>
    </row>
    <row r="95" spans="17:21" x14ac:dyDescent="0.25">
      <c r="Q95" s="12" t="s">
        <v>3</v>
      </c>
      <c r="R95" s="12" t="s">
        <v>36</v>
      </c>
      <c r="S95" s="12" t="s">
        <v>28</v>
      </c>
      <c r="T95" s="13">
        <v>973</v>
      </c>
      <c r="U95" s="15">
        <v>162</v>
      </c>
    </row>
    <row r="96" spans="17:21" x14ac:dyDescent="0.25">
      <c r="Q96" s="10" t="s">
        <v>10</v>
      </c>
      <c r="R96" s="10" t="s">
        <v>35</v>
      </c>
      <c r="S96" s="10" t="s">
        <v>21</v>
      </c>
      <c r="T96" s="11">
        <v>567</v>
      </c>
      <c r="U96" s="14">
        <v>228</v>
      </c>
    </row>
    <row r="97" spans="17:21" x14ac:dyDescent="0.25">
      <c r="Q97" s="12" t="s">
        <v>10</v>
      </c>
      <c r="R97" s="12" t="s">
        <v>36</v>
      </c>
      <c r="S97" s="12" t="s">
        <v>29</v>
      </c>
      <c r="T97" s="13">
        <v>2471</v>
      </c>
      <c r="U97" s="15">
        <v>342</v>
      </c>
    </row>
    <row r="98" spans="17:21" x14ac:dyDescent="0.25">
      <c r="Q98" s="10" t="s">
        <v>5</v>
      </c>
      <c r="R98" s="10" t="s">
        <v>38</v>
      </c>
      <c r="S98" s="10" t="s">
        <v>13</v>
      </c>
      <c r="T98" s="11">
        <v>7189</v>
      </c>
      <c r="U98" s="14">
        <v>54</v>
      </c>
    </row>
    <row r="99" spans="17:21" x14ac:dyDescent="0.25">
      <c r="Q99" s="12" t="s">
        <v>41</v>
      </c>
      <c r="R99" s="12" t="s">
        <v>35</v>
      </c>
      <c r="S99" s="12" t="s">
        <v>28</v>
      </c>
      <c r="T99" s="13">
        <v>7455</v>
      </c>
      <c r="U99" s="15">
        <v>216</v>
      </c>
    </row>
    <row r="100" spans="17:21" x14ac:dyDescent="0.25">
      <c r="Q100" s="10" t="s">
        <v>3</v>
      </c>
      <c r="R100" s="10" t="s">
        <v>34</v>
      </c>
      <c r="S100" s="10" t="s">
        <v>26</v>
      </c>
      <c r="T100" s="11">
        <v>3108</v>
      </c>
      <c r="U100" s="14">
        <v>54</v>
      </c>
    </row>
    <row r="101" spans="17:21" x14ac:dyDescent="0.25">
      <c r="Q101" s="12" t="s">
        <v>6</v>
      </c>
      <c r="R101" s="12" t="s">
        <v>38</v>
      </c>
      <c r="S101" s="12" t="s">
        <v>25</v>
      </c>
      <c r="T101" s="13">
        <v>469</v>
      </c>
      <c r="U101" s="15">
        <v>75</v>
      </c>
    </row>
    <row r="102" spans="17:21" x14ac:dyDescent="0.25">
      <c r="Q102" s="10" t="s">
        <v>9</v>
      </c>
      <c r="R102" s="10" t="s">
        <v>37</v>
      </c>
      <c r="S102" s="10" t="s">
        <v>23</v>
      </c>
      <c r="T102" s="11">
        <v>2737</v>
      </c>
      <c r="U102" s="14">
        <v>93</v>
      </c>
    </row>
    <row r="103" spans="17:21" x14ac:dyDescent="0.25">
      <c r="Q103" s="12" t="s">
        <v>9</v>
      </c>
      <c r="R103" s="12" t="s">
        <v>37</v>
      </c>
      <c r="S103" s="12" t="s">
        <v>25</v>
      </c>
      <c r="T103" s="13">
        <v>4305</v>
      </c>
      <c r="U103" s="15">
        <v>156</v>
      </c>
    </row>
    <row r="104" spans="17:21" x14ac:dyDescent="0.25">
      <c r="Q104" s="10" t="s">
        <v>9</v>
      </c>
      <c r="R104" s="10" t="s">
        <v>38</v>
      </c>
      <c r="S104" s="10" t="s">
        <v>17</v>
      </c>
      <c r="T104" s="11">
        <v>2408</v>
      </c>
      <c r="U104" s="14">
        <v>9</v>
      </c>
    </row>
    <row r="105" spans="17:21" x14ac:dyDescent="0.25">
      <c r="Q105" s="12" t="s">
        <v>3</v>
      </c>
      <c r="R105" s="12" t="s">
        <v>36</v>
      </c>
      <c r="S105" s="12" t="s">
        <v>19</v>
      </c>
      <c r="T105" s="13">
        <v>1281</v>
      </c>
      <c r="U105" s="15">
        <v>18</v>
      </c>
    </row>
    <row r="106" spans="17:21" x14ac:dyDescent="0.25">
      <c r="Q106" s="10" t="s">
        <v>40</v>
      </c>
      <c r="R106" s="10" t="s">
        <v>35</v>
      </c>
      <c r="S106" s="10" t="s">
        <v>32</v>
      </c>
      <c r="T106" s="11">
        <v>12348</v>
      </c>
      <c r="U106" s="14">
        <v>234</v>
      </c>
    </row>
    <row r="107" spans="17:21" x14ac:dyDescent="0.25">
      <c r="Q107" s="12" t="s">
        <v>3</v>
      </c>
      <c r="R107" s="12" t="s">
        <v>34</v>
      </c>
      <c r="S107" s="12" t="s">
        <v>28</v>
      </c>
      <c r="T107" s="13">
        <v>3689</v>
      </c>
      <c r="U107" s="15">
        <v>312</v>
      </c>
    </row>
    <row r="108" spans="17:21" x14ac:dyDescent="0.25">
      <c r="Q108" s="10" t="s">
        <v>7</v>
      </c>
      <c r="R108" s="10" t="s">
        <v>36</v>
      </c>
      <c r="S108" s="10" t="s">
        <v>19</v>
      </c>
      <c r="T108" s="11">
        <v>2870</v>
      </c>
      <c r="U108" s="14">
        <v>300</v>
      </c>
    </row>
    <row r="109" spans="17:21" x14ac:dyDescent="0.25">
      <c r="Q109" s="12" t="s">
        <v>2</v>
      </c>
      <c r="R109" s="12" t="s">
        <v>36</v>
      </c>
      <c r="S109" s="12" t="s">
        <v>27</v>
      </c>
      <c r="T109" s="13">
        <v>798</v>
      </c>
      <c r="U109" s="15">
        <v>519</v>
      </c>
    </row>
    <row r="110" spans="17:21" x14ac:dyDescent="0.25">
      <c r="Q110" s="10" t="s">
        <v>41</v>
      </c>
      <c r="R110" s="10" t="s">
        <v>37</v>
      </c>
      <c r="S110" s="10" t="s">
        <v>21</v>
      </c>
      <c r="T110" s="11">
        <v>2933</v>
      </c>
      <c r="U110" s="14">
        <v>9</v>
      </c>
    </row>
    <row r="111" spans="17:21" x14ac:dyDescent="0.25">
      <c r="Q111" s="12" t="s">
        <v>5</v>
      </c>
      <c r="R111" s="12" t="s">
        <v>35</v>
      </c>
      <c r="S111" s="12" t="s">
        <v>4</v>
      </c>
      <c r="T111" s="13">
        <v>2744</v>
      </c>
      <c r="U111" s="15">
        <v>9</v>
      </c>
    </row>
    <row r="112" spans="17:21" x14ac:dyDescent="0.25">
      <c r="Q112" s="10" t="s">
        <v>40</v>
      </c>
      <c r="R112" s="10" t="s">
        <v>36</v>
      </c>
      <c r="S112" s="10" t="s">
        <v>33</v>
      </c>
      <c r="T112" s="11">
        <v>9772</v>
      </c>
      <c r="U112" s="14">
        <v>90</v>
      </c>
    </row>
    <row r="113" spans="17:21" x14ac:dyDescent="0.25">
      <c r="Q113" s="12" t="s">
        <v>7</v>
      </c>
      <c r="R113" s="12" t="s">
        <v>34</v>
      </c>
      <c r="S113" s="12" t="s">
        <v>25</v>
      </c>
      <c r="T113" s="13">
        <v>1568</v>
      </c>
      <c r="U113" s="15">
        <v>96</v>
      </c>
    </row>
    <row r="114" spans="17:21" x14ac:dyDescent="0.25">
      <c r="Q114" s="10" t="s">
        <v>2</v>
      </c>
      <c r="R114" s="10" t="s">
        <v>36</v>
      </c>
      <c r="S114" s="10" t="s">
        <v>16</v>
      </c>
      <c r="T114" s="11">
        <v>11417</v>
      </c>
      <c r="U114" s="14">
        <v>21</v>
      </c>
    </row>
    <row r="115" spans="17:21" x14ac:dyDescent="0.25">
      <c r="Q115" s="12" t="s">
        <v>40</v>
      </c>
      <c r="R115" s="12" t="s">
        <v>34</v>
      </c>
      <c r="S115" s="12" t="s">
        <v>26</v>
      </c>
      <c r="T115" s="13">
        <v>6748</v>
      </c>
      <c r="U115" s="15">
        <v>48</v>
      </c>
    </row>
    <row r="116" spans="17:21" x14ac:dyDescent="0.25">
      <c r="Q116" s="10" t="s">
        <v>10</v>
      </c>
      <c r="R116" s="10" t="s">
        <v>36</v>
      </c>
      <c r="S116" s="10" t="s">
        <v>27</v>
      </c>
      <c r="T116" s="11">
        <v>1407</v>
      </c>
      <c r="U116" s="14">
        <v>72</v>
      </c>
    </row>
    <row r="117" spans="17:21" x14ac:dyDescent="0.25">
      <c r="Q117" s="12" t="s">
        <v>8</v>
      </c>
      <c r="R117" s="12" t="s">
        <v>35</v>
      </c>
      <c r="S117" s="12" t="s">
        <v>29</v>
      </c>
      <c r="T117" s="13">
        <v>2023</v>
      </c>
      <c r="U117" s="15">
        <v>168</v>
      </c>
    </row>
    <row r="118" spans="17:21" x14ac:dyDescent="0.25">
      <c r="Q118" s="10" t="s">
        <v>5</v>
      </c>
      <c r="R118" s="10" t="s">
        <v>39</v>
      </c>
      <c r="S118" s="10" t="s">
        <v>26</v>
      </c>
      <c r="T118" s="11">
        <v>5236</v>
      </c>
      <c r="U118" s="14">
        <v>51</v>
      </c>
    </row>
    <row r="119" spans="17:21" x14ac:dyDescent="0.25">
      <c r="Q119" s="12" t="s">
        <v>41</v>
      </c>
      <c r="R119" s="12" t="s">
        <v>36</v>
      </c>
      <c r="S119" s="12" t="s">
        <v>19</v>
      </c>
      <c r="T119" s="13">
        <v>1925</v>
      </c>
      <c r="U119" s="15">
        <v>192</v>
      </c>
    </row>
    <row r="120" spans="17:21" x14ac:dyDescent="0.25">
      <c r="Q120" s="10" t="s">
        <v>7</v>
      </c>
      <c r="R120" s="10" t="s">
        <v>37</v>
      </c>
      <c r="S120" s="10" t="s">
        <v>14</v>
      </c>
      <c r="T120" s="11">
        <v>6608</v>
      </c>
      <c r="U120" s="14">
        <v>225</v>
      </c>
    </row>
    <row r="121" spans="17:21" x14ac:dyDescent="0.25">
      <c r="Q121" s="12" t="s">
        <v>6</v>
      </c>
      <c r="R121" s="12" t="s">
        <v>34</v>
      </c>
      <c r="S121" s="12" t="s">
        <v>26</v>
      </c>
      <c r="T121" s="13">
        <v>8008</v>
      </c>
      <c r="U121" s="15">
        <v>456</v>
      </c>
    </row>
    <row r="122" spans="17:21" x14ac:dyDescent="0.25">
      <c r="Q122" s="10" t="s">
        <v>10</v>
      </c>
      <c r="R122" s="10" t="s">
        <v>34</v>
      </c>
      <c r="S122" s="10" t="s">
        <v>25</v>
      </c>
      <c r="T122" s="11">
        <v>1428</v>
      </c>
      <c r="U122" s="14">
        <v>93</v>
      </c>
    </row>
    <row r="123" spans="17:21" x14ac:dyDescent="0.25">
      <c r="Q123" s="12" t="s">
        <v>6</v>
      </c>
      <c r="R123" s="12" t="s">
        <v>34</v>
      </c>
      <c r="S123" s="12" t="s">
        <v>4</v>
      </c>
      <c r="T123" s="13">
        <v>525</v>
      </c>
      <c r="U123" s="15">
        <v>48</v>
      </c>
    </row>
    <row r="124" spans="17:21" x14ac:dyDescent="0.25">
      <c r="Q124" s="10" t="s">
        <v>6</v>
      </c>
      <c r="R124" s="10" t="s">
        <v>37</v>
      </c>
      <c r="S124" s="10" t="s">
        <v>18</v>
      </c>
      <c r="T124" s="11">
        <v>1505</v>
      </c>
      <c r="U124" s="14">
        <v>102</v>
      </c>
    </row>
    <row r="125" spans="17:21" x14ac:dyDescent="0.25">
      <c r="Q125" s="12" t="s">
        <v>7</v>
      </c>
      <c r="R125" s="12" t="s">
        <v>35</v>
      </c>
      <c r="S125" s="12" t="s">
        <v>30</v>
      </c>
      <c r="T125" s="13">
        <v>6755</v>
      </c>
      <c r="U125" s="15">
        <v>252</v>
      </c>
    </row>
    <row r="126" spans="17:21" x14ac:dyDescent="0.25">
      <c r="Q126" s="10" t="s">
        <v>2</v>
      </c>
      <c r="R126" s="10" t="s">
        <v>37</v>
      </c>
      <c r="S126" s="10" t="s">
        <v>18</v>
      </c>
      <c r="T126" s="11">
        <v>11571</v>
      </c>
      <c r="U126" s="14">
        <v>138</v>
      </c>
    </row>
    <row r="127" spans="17:21" x14ac:dyDescent="0.25">
      <c r="Q127" s="12" t="s">
        <v>40</v>
      </c>
      <c r="R127" s="12" t="s">
        <v>38</v>
      </c>
      <c r="S127" s="12" t="s">
        <v>25</v>
      </c>
      <c r="T127" s="13">
        <v>2541</v>
      </c>
      <c r="U127" s="15">
        <v>90</v>
      </c>
    </row>
    <row r="128" spans="17:21" x14ac:dyDescent="0.25">
      <c r="Q128" s="10" t="s">
        <v>41</v>
      </c>
      <c r="R128" s="10" t="s">
        <v>37</v>
      </c>
      <c r="S128" s="10" t="s">
        <v>30</v>
      </c>
      <c r="T128" s="11">
        <v>1526</v>
      </c>
      <c r="U128" s="14">
        <v>240</v>
      </c>
    </row>
    <row r="129" spans="17:21" x14ac:dyDescent="0.25">
      <c r="Q129" s="12" t="s">
        <v>40</v>
      </c>
      <c r="R129" s="12" t="s">
        <v>38</v>
      </c>
      <c r="S129" s="12" t="s">
        <v>4</v>
      </c>
      <c r="T129" s="13">
        <v>6125</v>
      </c>
      <c r="U129" s="15">
        <v>102</v>
      </c>
    </row>
    <row r="130" spans="17:21" x14ac:dyDescent="0.25">
      <c r="Q130" s="10" t="s">
        <v>41</v>
      </c>
      <c r="R130" s="10" t="s">
        <v>35</v>
      </c>
      <c r="S130" s="10" t="s">
        <v>27</v>
      </c>
      <c r="T130" s="11">
        <v>847</v>
      </c>
      <c r="U130" s="14">
        <v>129</v>
      </c>
    </row>
    <row r="131" spans="17:21" x14ac:dyDescent="0.25">
      <c r="Q131" s="12" t="s">
        <v>8</v>
      </c>
      <c r="R131" s="12" t="s">
        <v>35</v>
      </c>
      <c r="S131" s="12" t="s">
        <v>27</v>
      </c>
      <c r="T131" s="13">
        <v>4753</v>
      </c>
      <c r="U131" s="15">
        <v>300</v>
      </c>
    </row>
    <row r="132" spans="17:21" x14ac:dyDescent="0.25">
      <c r="Q132" s="10" t="s">
        <v>6</v>
      </c>
      <c r="R132" s="10" t="s">
        <v>38</v>
      </c>
      <c r="S132" s="10" t="s">
        <v>33</v>
      </c>
      <c r="T132" s="11">
        <v>959</v>
      </c>
      <c r="U132" s="14">
        <v>135</v>
      </c>
    </row>
    <row r="133" spans="17:21" x14ac:dyDescent="0.25">
      <c r="Q133" s="12" t="s">
        <v>7</v>
      </c>
      <c r="R133" s="12" t="s">
        <v>35</v>
      </c>
      <c r="S133" s="12" t="s">
        <v>24</v>
      </c>
      <c r="T133" s="13">
        <v>2793</v>
      </c>
      <c r="U133" s="15">
        <v>114</v>
      </c>
    </row>
    <row r="134" spans="17:21" x14ac:dyDescent="0.25">
      <c r="Q134" s="10" t="s">
        <v>7</v>
      </c>
      <c r="R134" s="10" t="s">
        <v>35</v>
      </c>
      <c r="S134" s="10" t="s">
        <v>14</v>
      </c>
      <c r="T134" s="11">
        <v>4606</v>
      </c>
      <c r="U134" s="14">
        <v>63</v>
      </c>
    </row>
    <row r="135" spans="17:21" x14ac:dyDescent="0.25">
      <c r="Q135" s="12" t="s">
        <v>7</v>
      </c>
      <c r="R135" s="12" t="s">
        <v>36</v>
      </c>
      <c r="S135" s="12" t="s">
        <v>29</v>
      </c>
      <c r="T135" s="13">
        <v>5551</v>
      </c>
      <c r="U135" s="15">
        <v>252</v>
      </c>
    </row>
    <row r="136" spans="17:21" x14ac:dyDescent="0.25">
      <c r="Q136" s="10" t="s">
        <v>10</v>
      </c>
      <c r="R136" s="10" t="s">
        <v>36</v>
      </c>
      <c r="S136" s="10" t="s">
        <v>32</v>
      </c>
      <c r="T136" s="11">
        <v>6657</v>
      </c>
      <c r="U136" s="14">
        <v>303</v>
      </c>
    </row>
    <row r="137" spans="17:21" x14ac:dyDescent="0.25">
      <c r="Q137" s="12" t="s">
        <v>7</v>
      </c>
      <c r="R137" s="12" t="s">
        <v>39</v>
      </c>
      <c r="S137" s="12" t="s">
        <v>17</v>
      </c>
      <c r="T137" s="13">
        <v>4438</v>
      </c>
      <c r="U137" s="15">
        <v>246</v>
      </c>
    </row>
    <row r="138" spans="17:21" x14ac:dyDescent="0.25">
      <c r="Q138" s="10" t="s">
        <v>8</v>
      </c>
      <c r="R138" s="10" t="s">
        <v>38</v>
      </c>
      <c r="S138" s="10" t="s">
        <v>22</v>
      </c>
      <c r="T138" s="11">
        <v>168</v>
      </c>
      <c r="U138" s="14">
        <v>84</v>
      </c>
    </row>
    <row r="139" spans="17:21" x14ac:dyDescent="0.25">
      <c r="Q139" s="12" t="s">
        <v>7</v>
      </c>
      <c r="R139" s="12" t="s">
        <v>34</v>
      </c>
      <c r="S139" s="12" t="s">
        <v>17</v>
      </c>
      <c r="T139" s="13">
        <v>7777</v>
      </c>
      <c r="U139" s="15">
        <v>39</v>
      </c>
    </row>
    <row r="140" spans="17:21" x14ac:dyDescent="0.25">
      <c r="Q140" s="10" t="s">
        <v>5</v>
      </c>
      <c r="R140" s="10" t="s">
        <v>36</v>
      </c>
      <c r="S140" s="10" t="s">
        <v>17</v>
      </c>
      <c r="T140" s="11">
        <v>3339</v>
      </c>
      <c r="U140" s="14">
        <v>348</v>
      </c>
    </row>
    <row r="141" spans="17:21" x14ac:dyDescent="0.25">
      <c r="Q141" s="12" t="s">
        <v>7</v>
      </c>
      <c r="R141" s="12" t="s">
        <v>37</v>
      </c>
      <c r="S141" s="12" t="s">
        <v>33</v>
      </c>
      <c r="T141" s="13">
        <v>6391</v>
      </c>
      <c r="U141" s="15">
        <v>48</v>
      </c>
    </row>
    <row r="142" spans="17:21" x14ac:dyDescent="0.25">
      <c r="Q142" s="10" t="s">
        <v>5</v>
      </c>
      <c r="R142" s="10" t="s">
        <v>37</v>
      </c>
      <c r="S142" s="10" t="s">
        <v>22</v>
      </c>
      <c r="T142" s="11">
        <v>518</v>
      </c>
      <c r="U142" s="14">
        <v>75</v>
      </c>
    </row>
    <row r="143" spans="17:21" x14ac:dyDescent="0.25">
      <c r="Q143" s="12" t="s">
        <v>7</v>
      </c>
      <c r="R143" s="12" t="s">
        <v>38</v>
      </c>
      <c r="S143" s="12" t="s">
        <v>28</v>
      </c>
      <c r="T143" s="13">
        <v>5677</v>
      </c>
      <c r="U143" s="15">
        <v>258</v>
      </c>
    </row>
    <row r="144" spans="17:21" x14ac:dyDescent="0.25">
      <c r="Q144" s="10" t="s">
        <v>6</v>
      </c>
      <c r="R144" s="10" t="s">
        <v>39</v>
      </c>
      <c r="S144" s="10" t="s">
        <v>17</v>
      </c>
      <c r="T144" s="11">
        <v>6048</v>
      </c>
      <c r="U144" s="14">
        <v>27</v>
      </c>
    </row>
    <row r="145" spans="17:21" x14ac:dyDescent="0.25">
      <c r="Q145" s="12" t="s">
        <v>8</v>
      </c>
      <c r="R145" s="12" t="s">
        <v>38</v>
      </c>
      <c r="S145" s="12" t="s">
        <v>32</v>
      </c>
      <c r="T145" s="13">
        <v>3752</v>
      </c>
      <c r="U145" s="15">
        <v>213</v>
      </c>
    </row>
    <row r="146" spans="17:21" x14ac:dyDescent="0.25">
      <c r="Q146" s="10" t="s">
        <v>5</v>
      </c>
      <c r="R146" s="10" t="s">
        <v>35</v>
      </c>
      <c r="S146" s="10" t="s">
        <v>29</v>
      </c>
      <c r="T146" s="11">
        <v>4480</v>
      </c>
      <c r="U146" s="14">
        <v>357</v>
      </c>
    </row>
    <row r="147" spans="17:21" x14ac:dyDescent="0.25">
      <c r="Q147" s="12" t="s">
        <v>9</v>
      </c>
      <c r="R147" s="12" t="s">
        <v>37</v>
      </c>
      <c r="S147" s="12" t="s">
        <v>4</v>
      </c>
      <c r="T147" s="13">
        <v>259</v>
      </c>
      <c r="U147" s="15">
        <v>207</v>
      </c>
    </row>
    <row r="148" spans="17:21" x14ac:dyDescent="0.25">
      <c r="Q148" s="10" t="s">
        <v>8</v>
      </c>
      <c r="R148" s="10" t="s">
        <v>37</v>
      </c>
      <c r="S148" s="10" t="s">
        <v>30</v>
      </c>
      <c r="T148" s="11">
        <v>42</v>
      </c>
      <c r="U148" s="14">
        <v>150</v>
      </c>
    </row>
    <row r="149" spans="17:21" x14ac:dyDescent="0.25">
      <c r="Q149" s="12" t="s">
        <v>41</v>
      </c>
      <c r="R149" s="12" t="s">
        <v>36</v>
      </c>
      <c r="S149" s="12" t="s">
        <v>26</v>
      </c>
      <c r="T149" s="13">
        <v>98</v>
      </c>
      <c r="U149" s="15">
        <v>204</v>
      </c>
    </row>
    <row r="150" spans="17:21" x14ac:dyDescent="0.25">
      <c r="Q150" s="10" t="s">
        <v>7</v>
      </c>
      <c r="R150" s="10" t="s">
        <v>35</v>
      </c>
      <c r="S150" s="10" t="s">
        <v>27</v>
      </c>
      <c r="T150" s="11">
        <v>2478</v>
      </c>
      <c r="U150" s="14">
        <v>21</v>
      </c>
    </row>
    <row r="151" spans="17:21" x14ac:dyDescent="0.25">
      <c r="Q151" s="12" t="s">
        <v>41</v>
      </c>
      <c r="R151" s="12" t="s">
        <v>34</v>
      </c>
      <c r="S151" s="12" t="s">
        <v>33</v>
      </c>
      <c r="T151" s="13">
        <v>7847</v>
      </c>
      <c r="U151" s="15">
        <v>174</v>
      </c>
    </row>
    <row r="152" spans="17:21" x14ac:dyDescent="0.25">
      <c r="Q152" s="10" t="s">
        <v>2</v>
      </c>
      <c r="R152" s="10" t="s">
        <v>37</v>
      </c>
      <c r="S152" s="10" t="s">
        <v>17</v>
      </c>
      <c r="T152" s="11">
        <v>9926</v>
      </c>
      <c r="U152" s="14">
        <v>201</v>
      </c>
    </row>
    <row r="153" spans="17:21" x14ac:dyDescent="0.25">
      <c r="Q153" s="12" t="s">
        <v>8</v>
      </c>
      <c r="R153" s="12" t="s">
        <v>38</v>
      </c>
      <c r="S153" s="12" t="s">
        <v>13</v>
      </c>
      <c r="T153" s="13">
        <v>819</v>
      </c>
      <c r="U153" s="15">
        <v>510</v>
      </c>
    </row>
    <row r="154" spans="17:21" x14ac:dyDescent="0.25">
      <c r="Q154" s="10" t="s">
        <v>6</v>
      </c>
      <c r="R154" s="10" t="s">
        <v>39</v>
      </c>
      <c r="S154" s="10" t="s">
        <v>29</v>
      </c>
      <c r="T154" s="11">
        <v>3052</v>
      </c>
      <c r="U154" s="14">
        <v>378</v>
      </c>
    </row>
    <row r="155" spans="17:21" x14ac:dyDescent="0.25">
      <c r="Q155" s="12" t="s">
        <v>9</v>
      </c>
      <c r="R155" s="12" t="s">
        <v>34</v>
      </c>
      <c r="S155" s="12" t="s">
        <v>21</v>
      </c>
      <c r="T155" s="13">
        <v>6832</v>
      </c>
      <c r="U155" s="15">
        <v>27</v>
      </c>
    </row>
    <row r="156" spans="17:21" x14ac:dyDescent="0.25">
      <c r="Q156" s="10" t="s">
        <v>2</v>
      </c>
      <c r="R156" s="10" t="s">
        <v>39</v>
      </c>
      <c r="S156" s="10" t="s">
        <v>16</v>
      </c>
      <c r="T156" s="11">
        <v>2016</v>
      </c>
      <c r="U156" s="14">
        <v>117</v>
      </c>
    </row>
    <row r="157" spans="17:21" x14ac:dyDescent="0.25">
      <c r="Q157" s="12" t="s">
        <v>6</v>
      </c>
      <c r="R157" s="12" t="s">
        <v>38</v>
      </c>
      <c r="S157" s="12" t="s">
        <v>21</v>
      </c>
      <c r="T157" s="13">
        <v>7322</v>
      </c>
      <c r="U157" s="15">
        <v>36</v>
      </c>
    </row>
    <row r="158" spans="17:21" x14ac:dyDescent="0.25">
      <c r="Q158" s="10" t="s">
        <v>8</v>
      </c>
      <c r="R158" s="10" t="s">
        <v>35</v>
      </c>
      <c r="S158" s="10" t="s">
        <v>33</v>
      </c>
      <c r="T158" s="11">
        <v>357</v>
      </c>
      <c r="U158" s="14">
        <v>126</v>
      </c>
    </row>
    <row r="159" spans="17:21" x14ac:dyDescent="0.25">
      <c r="Q159" s="12" t="s">
        <v>9</v>
      </c>
      <c r="R159" s="12" t="s">
        <v>39</v>
      </c>
      <c r="S159" s="12" t="s">
        <v>25</v>
      </c>
      <c r="T159" s="13">
        <v>3192</v>
      </c>
      <c r="U159" s="15">
        <v>72</v>
      </c>
    </row>
    <row r="160" spans="17:21" x14ac:dyDescent="0.25">
      <c r="Q160" s="10" t="s">
        <v>7</v>
      </c>
      <c r="R160" s="10" t="s">
        <v>36</v>
      </c>
      <c r="S160" s="10" t="s">
        <v>22</v>
      </c>
      <c r="T160" s="11">
        <v>8435</v>
      </c>
      <c r="U160" s="14">
        <v>42</v>
      </c>
    </row>
    <row r="161" spans="17:21" x14ac:dyDescent="0.25">
      <c r="Q161" s="12" t="s">
        <v>40</v>
      </c>
      <c r="R161" s="12" t="s">
        <v>39</v>
      </c>
      <c r="S161" s="12" t="s">
        <v>29</v>
      </c>
      <c r="T161" s="13">
        <v>0</v>
      </c>
      <c r="U161" s="15">
        <v>135</v>
      </c>
    </row>
    <row r="162" spans="17:21" x14ac:dyDescent="0.25">
      <c r="Q162" s="10" t="s">
        <v>7</v>
      </c>
      <c r="R162" s="10" t="s">
        <v>34</v>
      </c>
      <c r="S162" s="10" t="s">
        <v>24</v>
      </c>
      <c r="T162" s="11">
        <v>8862</v>
      </c>
      <c r="U162" s="14">
        <v>189</v>
      </c>
    </row>
    <row r="163" spans="17:21" x14ac:dyDescent="0.25">
      <c r="Q163" s="12" t="s">
        <v>6</v>
      </c>
      <c r="R163" s="12" t="s">
        <v>37</v>
      </c>
      <c r="S163" s="12" t="s">
        <v>28</v>
      </c>
      <c r="T163" s="13">
        <v>3556</v>
      </c>
      <c r="U163" s="15">
        <v>459</v>
      </c>
    </row>
    <row r="164" spans="17:21" x14ac:dyDescent="0.25">
      <c r="Q164" s="10" t="s">
        <v>5</v>
      </c>
      <c r="R164" s="10" t="s">
        <v>34</v>
      </c>
      <c r="S164" s="10" t="s">
        <v>15</v>
      </c>
      <c r="T164" s="11">
        <v>7280</v>
      </c>
      <c r="U164" s="14">
        <v>201</v>
      </c>
    </row>
    <row r="165" spans="17:21" x14ac:dyDescent="0.25">
      <c r="Q165" s="12" t="s">
        <v>6</v>
      </c>
      <c r="R165" s="12" t="s">
        <v>34</v>
      </c>
      <c r="S165" s="12" t="s">
        <v>30</v>
      </c>
      <c r="T165" s="13">
        <v>3402</v>
      </c>
      <c r="U165" s="15">
        <v>366</v>
      </c>
    </row>
    <row r="166" spans="17:21" x14ac:dyDescent="0.25">
      <c r="Q166" s="10" t="s">
        <v>3</v>
      </c>
      <c r="R166" s="10" t="s">
        <v>37</v>
      </c>
      <c r="S166" s="10" t="s">
        <v>29</v>
      </c>
      <c r="T166" s="11">
        <v>4592</v>
      </c>
      <c r="U166" s="14">
        <v>324</v>
      </c>
    </row>
    <row r="167" spans="17:21" x14ac:dyDescent="0.25">
      <c r="Q167" s="12" t="s">
        <v>9</v>
      </c>
      <c r="R167" s="12" t="s">
        <v>35</v>
      </c>
      <c r="S167" s="12" t="s">
        <v>15</v>
      </c>
      <c r="T167" s="13">
        <v>7833</v>
      </c>
      <c r="U167" s="15">
        <v>243</v>
      </c>
    </row>
    <row r="168" spans="17:21" x14ac:dyDescent="0.25">
      <c r="Q168" s="10" t="s">
        <v>2</v>
      </c>
      <c r="R168" s="10" t="s">
        <v>39</v>
      </c>
      <c r="S168" s="10" t="s">
        <v>21</v>
      </c>
      <c r="T168" s="11">
        <v>7651</v>
      </c>
      <c r="U168" s="14">
        <v>213</v>
      </c>
    </row>
    <row r="169" spans="17:21" x14ac:dyDescent="0.25">
      <c r="Q169" s="12" t="s">
        <v>40</v>
      </c>
      <c r="R169" s="12" t="s">
        <v>35</v>
      </c>
      <c r="S169" s="12" t="s">
        <v>30</v>
      </c>
      <c r="T169" s="13">
        <v>2275</v>
      </c>
      <c r="U169" s="15">
        <v>447</v>
      </c>
    </row>
    <row r="170" spans="17:21" x14ac:dyDescent="0.25">
      <c r="Q170" s="10" t="s">
        <v>40</v>
      </c>
      <c r="R170" s="10" t="s">
        <v>38</v>
      </c>
      <c r="S170" s="10" t="s">
        <v>13</v>
      </c>
      <c r="T170" s="11">
        <v>5670</v>
      </c>
      <c r="U170" s="14">
        <v>297</v>
      </c>
    </row>
    <row r="171" spans="17:21" x14ac:dyDescent="0.25">
      <c r="Q171" s="12" t="s">
        <v>7</v>
      </c>
      <c r="R171" s="12" t="s">
        <v>35</v>
      </c>
      <c r="S171" s="12" t="s">
        <v>16</v>
      </c>
      <c r="T171" s="13">
        <v>2135</v>
      </c>
      <c r="U171" s="15">
        <v>27</v>
      </c>
    </row>
    <row r="172" spans="17:21" x14ac:dyDescent="0.25">
      <c r="Q172" s="10" t="s">
        <v>40</v>
      </c>
      <c r="R172" s="10" t="s">
        <v>34</v>
      </c>
      <c r="S172" s="10" t="s">
        <v>23</v>
      </c>
      <c r="T172" s="11">
        <v>2779</v>
      </c>
      <c r="U172" s="14">
        <v>75</v>
      </c>
    </row>
    <row r="173" spans="17:21" x14ac:dyDescent="0.25">
      <c r="Q173" s="12" t="s">
        <v>10</v>
      </c>
      <c r="R173" s="12" t="s">
        <v>39</v>
      </c>
      <c r="S173" s="12" t="s">
        <v>33</v>
      </c>
      <c r="T173" s="13">
        <v>12950</v>
      </c>
      <c r="U173" s="15">
        <v>30</v>
      </c>
    </row>
    <row r="174" spans="17:21" x14ac:dyDescent="0.25">
      <c r="Q174" s="10" t="s">
        <v>7</v>
      </c>
      <c r="R174" s="10" t="s">
        <v>36</v>
      </c>
      <c r="S174" s="10" t="s">
        <v>18</v>
      </c>
      <c r="T174" s="11">
        <v>2646</v>
      </c>
      <c r="U174" s="14">
        <v>177</v>
      </c>
    </row>
    <row r="175" spans="17:21" x14ac:dyDescent="0.25">
      <c r="Q175" s="12" t="s">
        <v>40</v>
      </c>
      <c r="R175" s="12" t="s">
        <v>34</v>
      </c>
      <c r="S175" s="12" t="s">
        <v>33</v>
      </c>
      <c r="T175" s="13">
        <v>3794</v>
      </c>
      <c r="U175" s="15">
        <v>159</v>
      </c>
    </row>
    <row r="176" spans="17:21" x14ac:dyDescent="0.25">
      <c r="Q176" s="10" t="s">
        <v>3</v>
      </c>
      <c r="R176" s="10" t="s">
        <v>35</v>
      </c>
      <c r="S176" s="10" t="s">
        <v>33</v>
      </c>
      <c r="T176" s="11">
        <v>819</v>
      </c>
      <c r="U176" s="14">
        <v>306</v>
      </c>
    </row>
    <row r="177" spans="17:21" x14ac:dyDescent="0.25">
      <c r="Q177" s="12" t="s">
        <v>3</v>
      </c>
      <c r="R177" s="12" t="s">
        <v>34</v>
      </c>
      <c r="S177" s="12" t="s">
        <v>20</v>
      </c>
      <c r="T177" s="13">
        <v>2583</v>
      </c>
      <c r="U177" s="15">
        <v>18</v>
      </c>
    </row>
    <row r="178" spans="17:21" x14ac:dyDescent="0.25">
      <c r="Q178" s="10" t="s">
        <v>7</v>
      </c>
      <c r="R178" s="10" t="s">
        <v>35</v>
      </c>
      <c r="S178" s="10" t="s">
        <v>19</v>
      </c>
      <c r="T178" s="11">
        <v>4585</v>
      </c>
      <c r="U178" s="14">
        <v>240</v>
      </c>
    </row>
    <row r="179" spans="17:21" x14ac:dyDescent="0.25">
      <c r="Q179" s="12" t="s">
        <v>5</v>
      </c>
      <c r="R179" s="12" t="s">
        <v>34</v>
      </c>
      <c r="S179" s="12" t="s">
        <v>33</v>
      </c>
      <c r="T179" s="13">
        <v>1652</v>
      </c>
      <c r="U179" s="15">
        <v>93</v>
      </c>
    </row>
    <row r="180" spans="17:21" x14ac:dyDescent="0.25">
      <c r="Q180" s="10" t="s">
        <v>10</v>
      </c>
      <c r="R180" s="10" t="s">
        <v>34</v>
      </c>
      <c r="S180" s="10" t="s">
        <v>26</v>
      </c>
      <c r="T180" s="11">
        <v>4991</v>
      </c>
      <c r="U180" s="14">
        <v>9</v>
      </c>
    </row>
    <row r="181" spans="17:21" x14ac:dyDescent="0.25">
      <c r="Q181" s="12" t="s">
        <v>8</v>
      </c>
      <c r="R181" s="12" t="s">
        <v>34</v>
      </c>
      <c r="S181" s="12" t="s">
        <v>16</v>
      </c>
      <c r="T181" s="13">
        <v>2009</v>
      </c>
      <c r="U181" s="15">
        <v>219</v>
      </c>
    </row>
    <row r="182" spans="17:21" x14ac:dyDescent="0.25">
      <c r="Q182" s="10" t="s">
        <v>2</v>
      </c>
      <c r="R182" s="10" t="s">
        <v>39</v>
      </c>
      <c r="S182" s="10" t="s">
        <v>22</v>
      </c>
      <c r="T182" s="11">
        <v>1568</v>
      </c>
      <c r="U182" s="14">
        <v>141</v>
      </c>
    </row>
    <row r="183" spans="17:21" x14ac:dyDescent="0.25">
      <c r="Q183" s="12" t="s">
        <v>41</v>
      </c>
      <c r="R183" s="12" t="s">
        <v>37</v>
      </c>
      <c r="S183" s="12" t="s">
        <v>20</v>
      </c>
      <c r="T183" s="13">
        <v>3388</v>
      </c>
      <c r="U183" s="15">
        <v>123</v>
      </c>
    </row>
    <row r="184" spans="17:21" x14ac:dyDescent="0.25">
      <c r="Q184" s="10" t="s">
        <v>40</v>
      </c>
      <c r="R184" s="10" t="s">
        <v>38</v>
      </c>
      <c r="S184" s="10" t="s">
        <v>24</v>
      </c>
      <c r="T184" s="11">
        <v>623</v>
      </c>
      <c r="U184" s="14">
        <v>51</v>
      </c>
    </row>
    <row r="185" spans="17:21" x14ac:dyDescent="0.25">
      <c r="Q185" s="12" t="s">
        <v>6</v>
      </c>
      <c r="R185" s="12" t="s">
        <v>36</v>
      </c>
      <c r="S185" s="12" t="s">
        <v>4</v>
      </c>
      <c r="T185" s="13">
        <v>10073</v>
      </c>
      <c r="U185" s="15">
        <v>120</v>
      </c>
    </row>
    <row r="186" spans="17:21" x14ac:dyDescent="0.25">
      <c r="Q186" s="10" t="s">
        <v>8</v>
      </c>
      <c r="R186" s="10" t="s">
        <v>39</v>
      </c>
      <c r="S186" s="10" t="s">
        <v>26</v>
      </c>
      <c r="T186" s="11">
        <v>1561</v>
      </c>
      <c r="U186" s="14">
        <v>27</v>
      </c>
    </row>
    <row r="187" spans="17:21" x14ac:dyDescent="0.25">
      <c r="Q187" s="12" t="s">
        <v>9</v>
      </c>
      <c r="R187" s="12" t="s">
        <v>36</v>
      </c>
      <c r="S187" s="12" t="s">
        <v>27</v>
      </c>
      <c r="T187" s="13">
        <v>11522</v>
      </c>
      <c r="U187" s="15">
        <v>204</v>
      </c>
    </row>
    <row r="188" spans="17:21" x14ac:dyDescent="0.25">
      <c r="Q188" s="10" t="s">
        <v>6</v>
      </c>
      <c r="R188" s="10" t="s">
        <v>38</v>
      </c>
      <c r="S188" s="10" t="s">
        <v>13</v>
      </c>
      <c r="T188" s="11">
        <v>2317</v>
      </c>
      <c r="U188" s="14">
        <v>123</v>
      </c>
    </row>
    <row r="189" spans="17:21" x14ac:dyDescent="0.25">
      <c r="Q189" s="12" t="s">
        <v>10</v>
      </c>
      <c r="R189" s="12" t="s">
        <v>37</v>
      </c>
      <c r="S189" s="12" t="s">
        <v>28</v>
      </c>
      <c r="T189" s="13">
        <v>3059</v>
      </c>
      <c r="U189" s="15">
        <v>27</v>
      </c>
    </row>
    <row r="190" spans="17:21" x14ac:dyDescent="0.25">
      <c r="Q190" s="10" t="s">
        <v>41</v>
      </c>
      <c r="R190" s="10" t="s">
        <v>37</v>
      </c>
      <c r="S190" s="10" t="s">
        <v>26</v>
      </c>
      <c r="T190" s="11">
        <v>2324</v>
      </c>
      <c r="U190" s="14">
        <v>177</v>
      </c>
    </row>
    <row r="191" spans="17:21" x14ac:dyDescent="0.25">
      <c r="Q191" s="12" t="s">
        <v>3</v>
      </c>
      <c r="R191" s="12" t="s">
        <v>39</v>
      </c>
      <c r="S191" s="12" t="s">
        <v>26</v>
      </c>
      <c r="T191" s="13">
        <v>4956</v>
      </c>
      <c r="U191" s="15">
        <v>171</v>
      </c>
    </row>
    <row r="192" spans="17:21" x14ac:dyDescent="0.25">
      <c r="Q192" s="10" t="s">
        <v>10</v>
      </c>
      <c r="R192" s="10" t="s">
        <v>34</v>
      </c>
      <c r="S192" s="10" t="s">
        <v>19</v>
      </c>
      <c r="T192" s="11">
        <v>5355</v>
      </c>
      <c r="U192" s="14">
        <v>204</v>
      </c>
    </row>
    <row r="193" spans="17:21" x14ac:dyDescent="0.25">
      <c r="Q193" s="12" t="s">
        <v>3</v>
      </c>
      <c r="R193" s="12" t="s">
        <v>34</v>
      </c>
      <c r="S193" s="12" t="s">
        <v>14</v>
      </c>
      <c r="T193" s="13">
        <v>7259</v>
      </c>
      <c r="U193" s="15">
        <v>276</v>
      </c>
    </row>
    <row r="194" spans="17:21" x14ac:dyDescent="0.25">
      <c r="Q194" s="10" t="s">
        <v>8</v>
      </c>
      <c r="R194" s="10" t="s">
        <v>37</v>
      </c>
      <c r="S194" s="10" t="s">
        <v>26</v>
      </c>
      <c r="T194" s="11">
        <v>6279</v>
      </c>
      <c r="U194" s="14">
        <v>45</v>
      </c>
    </row>
    <row r="195" spans="17:21" x14ac:dyDescent="0.25">
      <c r="Q195" s="12" t="s">
        <v>40</v>
      </c>
      <c r="R195" s="12" t="s">
        <v>38</v>
      </c>
      <c r="S195" s="12" t="s">
        <v>29</v>
      </c>
      <c r="T195" s="13">
        <v>2541</v>
      </c>
      <c r="U195" s="15">
        <v>45</v>
      </c>
    </row>
    <row r="196" spans="17:21" x14ac:dyDescent="0.25">
      <c r="Q196" s="10" t="s">
        <v>6</v>
      </c>
      <c r="R196" s="10" t="s">
        <v>35</v>
      </c>
      <c r="S196" s="10" t="s">
        <v>27</v>
      </c>
      <c r="T196" s="11">
        <v>3864</v>
      </c>
      <c r="U196" s="14">
        <v>177</v>
      </c>
    </row>
    <row r="197" spans="17:21" x14ac:dyDescent="0.25">
      <c r="Q197" s="12" t="s">
        <v>5</v>
      </c>
      <c r="R197" s="12" t="s">
        <v>36</v>
      </c>
      <c r="S197" s="12" t="s">
        <v>13</v>
      </c>
      <c r="T197" s="13">
        <v>6146</v>
      </c>
      <c r="U197" s="15">
        <v>63</v>
      </c>
    </row>
    <row r="198" spans="17:21" x14ac:dyDescent="0.25">
      <c r="Q198" s="10" t="s">
        <v>9</v>
      </c>
      <c r="R198" s="10" t="s">
        <v>39</v>
      </c>
      <c r="S198" s="10" t="s">
        <v>18</v>
      </c>
      <c r="T198" s="11">
        <v>2639</v>
      </c>
      <c r="U198" s="14">
        <v>204</v>
      </c>
    </row>
    <row r="199" spans="17:21" x14ac:dyDescent="0.25">
      <c r="Q199" s="12" t="s">
        <v>8</v>
      </c>
      <c r="R199" s="12" t="s">
        <v>37</v>
      </c>
      <c r="S199" s="12" t="s">
        <v>22</v>
      </c>
      <c r="T199" s="13">
        <v>1890</v>
      </c>
      <c r="U199" s="15">
        <v>195</v>
      </c>
    </row>
    <row r="200" spans="17:21" x14ac:dyDescent="0.25">
      <c r="Q200" s="10" t="s">
        <v>7</v>
      </c>
      <c r="R200" s="10" t="s">
        <v>34</v>
      </c>
      <c r="S200" s="10" t="s">
        <v>14</v>
      </c>
      <c r="T200" s="11">
        <v>1932</v>
      </c>
      <c r="U200" s="14">
        <v>369</v>
      </c>
    </row>
    <row r="201" spans="17:21" x14ac:dyDescent="0.25">
      <c r="Q201" s="12" t="s">
        <v>3</v>
      </c>
      <c r="R201" s="12" t="s">
        <v>34</v>
      </c>
      <c r="S201" s="12" t="s">
        <v>25</v>
      </c>
      <c r="T201" s="13">
        <v>6300</v>
      </c>
      <c r="U201" s="15">
        <v>42</v>
      </c>
    </row>
    <row r="202" spans="17:21" x14ac:dyDescent="0.25">
      <c r="Q202" s="10" t="s">
        <v>6</v>
      </c>
      <c r="R202" s="10" t="s">
        <v>37</v>
      </c>
      <c r="S202" s="10" t="s">
        <v>30</v>
      </c>
      <c r="T202" s="11">
        <v>560</v>
      </c>
      <c r="U202" s="14">
        <v>81</v>
      </c>
    </row>
    <row r="203" spans="17:21" x14ac:dyDescent="0.25">
      <c r="Q203" s="12" t="s">
        <v>9</v>
      </c>
      <c r="R203" s="12" t="s">
        <v>37</v>
      </c>
      <c r="S203" s="12" t="s">
        <v>26</v>
      </c>
      <c r="T203" s="13">
        <v>2856</v>
      </c>
      <c r="U203" s="15">
        <v>246</v>
      </c>
    </row>
    <row r="204" spans="17:21" x14ac:dyDescent="0.25">
      <c r="Q204" s="10" t="s">
        <v>9</v>
      </c>
      <c r="R204" s="10" t="s">
        <v>34</v>
      </c>
      <c r="S204" s="10" t="s">
        <v>17</v>
      </c>
      <c r="T204" s="11">
        <v>707</v>
      </c>
      <c r="U204" s="14">
        <v>174</v>
      </c>
    </row>
    <row r="205" spans="17:21" x14ac:dyDescent="0.25">
      <c r="Q205" s="12" t="s">
        <v>8</v>
      </c>
      <c r="R205" s="12" t="s">
        <v>35</v>
      </c>
      <c r="S205" s="12" t="s">
        <v>30</v>
      </c>
      <c r="T205" s="13">
        <v>3598</v>
      </c>
      <c r="U205" s="15">
        <v>81</v>
      </c>
    </row>
    <row r="206" spans="17:21" x14ac:dyDescent="0.25">
      <c r="Q206" s="10" t="s">
        <v>40</v>
      </c>
      <c r="R206" s="10" t="s">
        <v>35</v>
      </c>
      <c r="S206" s="10" t="s">
        <v>22</v>
      </c>
      <c r="T206" s="11">
        <v>6853</v>
      </c>
      <c r="U206" s="14">
        <v>372</v>
      </c>
    </row>
    <row r="207" spans="17:21" x14ac:dyDescent="0.25">
      <c r="Q207" s="12" t="s">
        <v>40</v>
      </c>
      <c r="R207" s="12" t="s">
        <v>35</v>
      </c>
      <c r="S207" s="12" t="s">
        <v>16</v>
      </c>
      <c r="T207" s="13">
        <v>4725</v>
      </c>
      <c r="U207" s="15">
        <v>174</v>
      </c>
    </row>
    <row r="208" spans="17:21" x14ac:dyDescent="0.25">
      <c r="Q208" s="10" t="s">
        <v>41</v>
      </c>
      <c r="R208" s="10" t="s">
        <v>36</v>
      </c>
      <c r="S208" s="10" t="s">
        <v>32</v>
      </c>
      <c r="T208" s="11">
        <v>10304</v>
      </c>
      <c r="U208" s="14">
        <v>84</v>
      </c>
    </row>
    <row r="209" spans="17:21" x14ac:dyDescent="0.25">
      <c r="Q209" s="12" t="s">
        <v>41</v>
      </c>
      <c r="R209" s="12" t="s">
        <v>34</v>
      </c>
      <c r="S209" s="12" t="s">
        <v>16</v>
      </c>
      <c r="T209" s="13">
        <v>1274</v>
      </c>
      <c r="U209" s="15">
        <v>225</v>
      </c>
    </row>
    <row r="210" spans="17:21" x14ac:dyDescent="0.25">
      <c r="Q210" s="10" t="s">
        <v>5</v>
      </c>
      <c r="R210" s="10" t="s">
        <v>36</v>
      </c>
      <c r="S210" s="10" t="s">
        <v>30</v>
      </c>
      <c r="T210" s="11">
        <v>1526</v>
      </c>
      <c r="U210" s="14">
        <v>105</v>
      </c>
    </row>
    <row r="211" spans="17:21" x14ac:dyDescent="0.25">
      <c r="Q211" s="12" t="s">
        <v>40</v>
      </c>
      <c r="R211" s="12" t="s">
        <v>39</v>
      </c>
      <c r="S211" s="12" t="s">
        <v>28</v>
      </c>
      <c r="T211" s="13">
        <v>3101</v>
      </c>
      <c r="U211" s="15">
        <v>225</v>
      </c>
    </row>
    <row r="212" spans="17:21" x14ac:dyDescent="0.25">
      <c r="Q212" s="10" t="s">
        <v>2</v>
      </c>
      <c r="R212" s="10" t="s">
        <v>37</v>
      </c>
      <c r="S212" s="10" t="s">
        <v>14</v>
      </c>
      <c r="T212" s="11">
        <v>1057</v>
      </c>
      <c r="U212" s="14">
        <v>54</v>
      </c>
    </row>
    <row r="213" spans="17:21" x14ac:dyDescent="0.25">
      <c r="Q213" s="12" t="s">
        <v>7</v>
      </c>
      <c r="R213" s="12" t="s">
        <v>37</v>
      </c>
      <c r="S213" s="12" t="s">
        <v>26</v>
      </c>
      <c r="T213" s="13">
        <v>5306</v>
      </c>
      <c r="U213" s="15">
        <v>0</v>
      </c>
    </row>
    <row r="214" spans="17:21" x14ac:dyDescent="0.25">
      <c r="Q214" s="10" t="s">
        <v>5</v>
      </c>
      <c r="R214" s="10" t="s">
        <v>39</v>
      </c>
      <c r="S214" s="10" t="s">
        <v>24</v>
      </c>
      <c r="T214" s="11">
        <v>4018</v>
      </c>
      <c r="U214" s="14">
        <v>171</v>
      </c>
    </row>
    <row r="215" spans="17:21" x14ac:dyDescent="0.25">
      <c r="Q215" s="12" t="s">
        <v>9</v>
      </c>
      <c r="R215" s="12" t="s">
        <v>34</v>
      </c>
      <c r="S215" s="12" t="s">
        <v>16</v>
      </c>
      <c r="T215" s="13">
        <v>938</v>
      </c>
      <c r="U215" s="15">
        <v>189</v>
      </c>
    </row>
    <row r="216" spans="17:21" x14ac:dyDescent="0.25">
      <c r="Q216" s="10" t="s">
        <v>7</v>
      </c>
      <c r="R216" s="10" t="s">
        <v>38</v>
      </c>
      <c r="S216" s="10" t="s">
        <v>18</v>
      </c>
      <c r="T216" s="11">
        <v>1778</v>
      </c>
      <c r="U216" s="14">
        <v>270</v>
      </c>
    </row>
    <row r="217" spans="17:21" x14ac:dyDescent="0.25">
      <c r="Q217" s="12" t="s">
        <v>6</v>
      </c>
      <c r="R217" s="12" t="s">
        <v>39</v>
      </c>
      <c r="S217" s="12" t="s">
        <v>30</v>
      </c>
      <c r="T217" s="13">
        <v>1638</v>
      </c>
      <c r="U217" s="15">
        <v>63</v>
      </c>
    </row>
    <row r="218" spans="17:21" x14ac:dyDescent="0.25">
      <c r="Q218" s="10" t="s">
        <v>41</v>
      </c>
      <c r="R218" s="10" t="s">
        <v>38</v>
      </c>
      <c r="S218" s="10" t="s">
        <v>25</v>
      </c>
      <c r="T218" s="11">
        <v>154</v>
      </c>
      <c r="U218" s="14">
        <v>21</v>
      </c>
    </row>
    <row r="219" spans="17:21" x14ac:dyDescent="0.25">
      <c r="Q219" s="12" t="s">
        <v>7</v>
      </c>
      <c r="R219" s="12" t="s">
        <v>37</v>
      </c>
      <c r="S219" s="12" t="s">
        <v>22</v>
      </c>
      <c r="T219" s="13">
        <v>9835</v>
      </c>
      <c r="U219" s="15">
        <v>207</v>
      </c>
    </row>
    <row r="220" spans="17:21" x14ac:dyDescent="0.25">
      <c r="Q220" s="10" t="s">
        <v>9</v>
      </c>
      <c r="R220" s="10" t="s">
        <v>37</v>
      </c>
      <c r="S220" s="10" t="s">
        <v>20</v>
      </c>
      <c r="T220" s="11">
        <v>7273</v>
      </c>
      <c r="U220" s="14">
        <v>96</v>
      </c>
    </row>
    <row r="221" spans="17:21" x14ac:dyDescent="0.25">
      <c r="Q221" s="12" t="s">
        <v>5</v>
      </c>
      <c r="R221" s="12" t="s">
        <v>39</v>
      </c>
      <c r="S221" s="12" t="s">
        <v>22</v>
      </c>
      <c r="T221" s="13">
        <v>6909</v>
      </c>
      <c r="U221" s="15">
        <v>81</v>
      </c>
    </row>
    <row r="222" spans="17:21" x14ac:dyDescent="0.25">
      <c r="Q222" s="10" t="s">
        <v>9</v>
      </c>
      <c r="R222" s="10" t="s">
        <v>39</v>
      </c>
      <c r="S222" s="10" t="s">
        <v>24</v>
      </c>
      <c r="T222" s="11">
        <v>3920</v>
      </c>
      <c r="U222" s="14">
        <v>306</v>
      </c>
    </row>
    <row r="223" spans="17:21" x14ac:dyDescent="0.25">
      <c r="Q223" s="12" t="s">
        <v>10</v>
      </c>
      <c r="R223" s="12" t="s">
        <v>39</v>
      </c>
      <c r="S223" s="12" t="s">
        <v>21</v>
      </c>
      <c r="T223" s="13">
        <v>4858</v>
      </c>
      <c r="U223" s="15">
        <v>279</v>
      </c>
    </row>
    <row r="224" spans="17:21" x14ac:dyDescent="0.25">
      <c r="Q224" s="10" t="s">
        <v>2</v>
      </c>
      <c r="R224" s="10" t="s">
        <v>38</v>
      </c>
      <c r="S224" s="10" t="s">
        <v>4</v>
      </c>
      <c r="T224" s="11">
        <v>3549</v>
      </c>
      <c r="U224" s="14">
        <v>3</v>
      </c>
    </row>
    <row r="225" spans="17:21" x14ac:dyDescent="0.25">
      <c r="Q225" s="12" t="s">
        <v>7</v>
      </c>
      <c r="R225" s="12" t="s">
        <v>39</v>
      </c>
      <c r="S225" s="12" t="s">
        <v>27</v>
      </c>
      <c r="T225" s="13">
        <v>966</v>
      </c>
      <c r="U225" s="15">
        <v>198</v>
      </c>
    </row>
    <row r="226" spans="17:21" x14ac:dyDescent="0.25">
      <c r="Q226" s="10" t="s">
        <v>5</v>
      </c>
      <c r="R226" s="10" t="s">
        <v>39</v>
      </c>
      <c r="S226" s="10" t="s">
        <v>18</v>
      </c>
      <c r="T226" s="11">
        <v>385</v>
      </c>
      <c r="U226" s="14">
        <v>249</v>
      </c>
    </row>
    <row r="227" spans="17:21" x14ac:dyDescent="0.25">
      <c r="Q227" s="12" t="s">
        <v>6</v>
      </c>
      <c r="R227" s="12" t="s">
        <v>34</v>
      </c>
      <c r="S227" s="12" t="s">
        <v>16</v>
      </c>
      <c r="T227" s="13">
        <v>2219</v>
      </c>
      <c r="U227" s="15">
        <v>75</v>
      </c>
    </row>
    <row r="228" spans="17:21" x14ac:dyDescent="0.25">
      <c r="Q228" s="10" t="s">
        <v>9</v>
      </c>
      <c r="R228" s="10" t="s">
        <v>36</v>
      </c>
      <c r="S228" s="10" t="s">
        <v>32</v>
      </c>
      <c r="T228" s="11">
        <v>2954</v>
      </c>
      <c r="U228" s="14">
        <v>189</v>
      </c>
    </row>
    <row r="229" spans="17:21" x14ac:dyDescent="0.25">
      <c r="Q229" s="12" t="s">
        <v>7</v>
      </c>
      <c r="R229" s="12" t="s">
        <v>36</v>
      </c>
      <c r="S229" s="12" t="s">
        <v>32</v>
      </c>
      <c r="T229" s="13">
        <v>280</v>
      </c>
      <c r="U229" s="15">
        <v>87</v>
      </c>
    </row>
    <row r="230" spans="17:21" x14ac:dyDescent="0.25">
      <c r="Q230" s="10" t="s">
        <v>41</v>
      </c>
      <c r="R230" s="10" t="s">
        <v>36</v>
      </c>
      <c r="S230" s="10" t="s">
        <v>30</v>
      </c>
      <c r="T230" s="11">
        <v>6118</v>
      </c>
      <c r="U230" s="14">
        <v>174</v>
      </c>
    </row>
    <row r="231" spans="17:21" x14ac:dyDescent="0.25">
      <c r="Q231" s="12" t="s">
        <v>2</v>
      </c>
      <c r="R231" s="12" t="s">
        <v>39</v>
      </c>
      <c r="S231" s="12" t="s">
        <v>15</v>
      </c>
      <c r="T231" s="13">
        <v>4802</v>
      </c>
      <c r="U231" s="15">
        <v>36</v>
      </c>
    </row>
    <row r="232" spans="17:21" x14ac:dyDescent="0.25">
      <c r="Q232" s="10" t="s">
        <v>9</v>
      </c>
      <c r="R232" s="10" t="s">
        <v>38</v>
      </c>
      <c r="S232" s="10" t="s">
        <v>24</v>
      </c>
      <c r="T232" s="11">
        <v>4137</v>
      </c>
      <c r="U232" s="14">
        <v>60</v>
      </c>
    </row>
    <row r="233" spans="17:21" x14ac:dyDescent="0.25">
      <c r="Q233" s="12" t="s">
        <v>3</v>
      </c>
      <c r="R233" s="12" t="s">
        <v>35</v>
      </c>
      <c r="S233" s="12" t="s">
        <v>23</v>
      </c>
      <c r="T233" s="13">
        <v>2023</v>
      </c>
      <c r="U233" s="15">
        <v>78</v>
      </c>
    </row>
    <row r="234" spans="17:21" x14ac:dyDescent="0.25">
      <c r="Q234" s="10" t="s">
        <v>9</v>
      </c>
      <c r="R234" s="10" t="s">
        <v>36</v>
      </c>
      <c r="S234" s="10" t="s">
        <v>30</v>
      </c>
      <c r="T234" s="11">
        <v>9051</v>
      </c>
      <c r="U234" s="14">
        <v>57</v>
      </c>
    </row>
    <row r="235" spans="17:21" x14ac:dyDescent="0.25">
      <c r="Q235" s="12" t="s">
        <v>9</v>
      </c>
      <c r="R235" s="12" t="s">
        <v>37</v>
      </c>
      <c r="S235" s="12" t="s">
        <v>28</v>
      </c>
      <c r="T235" s="13">
        <v>2919</v>
      </c>
      <c r="U235" s="15">
        <v>45</v>
      </c>
    </row>
    <row r="236" spans="17:21" x14ac:dyDescent="0.25">
      <c r="Q236" s="10" t="s">
        <v>41</v>
      </c>
      <c r="R236" s="10" t="s">
        <v>38</v>
      </c>
      <c r="S236" s="10" t="s">
        <v>22</v>
      </c>
      <c r="T236" s="11">
        <v>5915</v>
      </c>
      <c r="U236" s="14">
        <v>3</v>
      </c>
    </row>
    <row r="237" spans="17:21" x14ac:dyDescent="0.25">
      <c r="Q237" s="12" t="s">
        <v>10</v>
      </c>
      <c r="R237" s="12" t="s">
        <v>35</v>
      </c>
      <c r="S237" s="12" t="s">
        <v>15</v>
      </c>
      <c r="T237" s="13">
        <v>2562</v>
      </c>
      <c r="U237" s="15">
        <v>6</v>
      </c>
    </row>
    <row r="238" spans="17:21" x14ac:dyDescent="0.25">
      <c r="Q238" s="10" t="s">
        <v>5</v>
      </c>
      <c r="R238" s="10" t="s">
        <v>37</v>
      </c>
      <c r="S238" s="10" t="s">
        <v>25</v>
      </c>
      <c r="T238" s="11">
        <v>8813</v>
      </c>
      <c r="U238" s="14">
        <v>21</v>
      </c>
    </row>
    <row r="239" spans="17:21" x14ac:dyDescent="0.25">
      <c r="Q239" s="12" t="s">
        <v>5</v>
      </c>
      <c r="R239" s="12" t="s">
        <v>36</v>
      </c>
      <c r="S239" s="12" t="s">
        <v>18</v>
      </c>
      <c r="T239" s="13">
        <v>6111</v>
      </c>
      <c r="U239" s="15">
        <v>3</v>
      </c>
    </row>
    <row r="240" spans="17:21" x14ac:dyDescent="0.25">
      <c r="Q240" s="10" t="s">
        <v>8</v>
      </c>
      <c r="R240" s="10" t="s">
        <v>34</v>
      </c>
      <c r="S240" s="10" t="s">
        <v>31</v>
      </c>
      <c r="T240" s="11">
        <v>3507</v>
      </c>
      <c r="U240" s="14">
        <v>288</v>
      </c>
    </row>
    <row r="241" spans="17:21" x14ac:dyDescent="0.25">
      <c r="Q241" s="12" t="s">
        <v>6</v>
      </c>
      <c r="R241" s="12" t="s">
        <v>36</v>
      </c>
      <c r="S241" s="12" t="s">
        <v>13</v>
      </c>
      <c r="T241" s="13">
        <v>4319</v>
      </c>
      <c r="U241" s="15">
        <v>30</v>
      </c>
    </row>
    <row r="242" spans="17:21" x14ac:dyDescent="0.25">
      <c r="Q242" s="10" t="s">
        <v>40</v>
      </c>
      <c r="R242" s="10" t="s">
        <v>38</v>
      </c>
      <c r="S242" s="10" t="s">
        <v>26</v>
      </c>
      <c r="T242" s="11">
        <v>609</v>
      </c>
      <c r="U242" s="14">
        <v>87</v>
      </c>
    </row>
    <row r="243" spans="17:21" x14ac:dyDescent="0.25">
      <c r="Q243" s="12" t="s">
        <v>40</v>
      </c>
      <c r="R243" s="12" t="s">
        <v>39</v>
      </c>
      <c r="S243" s="12" t="s">
        <v>27</v>
      </c>
      <c r="T243" s="13">
        <v>6370</v>
      </c>
      <c r="U243" s="15">
        <v>30</v>
      </c>
    </row>
    <row r="244" spans="17:21" x14ac:dyDescent="0.25">
      <c r="Q244" s="10" t="s">
        <v>5</v>
      </c>
      <c r="R244" s="10" t="s">
        <v>38</v>
      </c>
      <c r="S244" s="10" t="s">
        <v>19</v>
      </c>
      <c r="T244" s="11">
        <v>5474</v>
      </c>
      <c r="U244" s="14">
        <v>168</v>
      </c>
    </row>
    <row r="245" spans="17:21" x14ac:dyDescent="0.25">
      <c r="Q245" s="12" t="s">
        <v>40</v>
      </c>
      <c r="R245" s="12" t="s">
        <v>36</v>
      </c>
      <c r="S245" s="12" t="s">
        <v>27</v>
      </c>
      <c r="T245" s="13">
        <v>3164</v>
      </c>
      <c r="U245" s="15">
        <v>306</v>
      </c>
    </row>
    <row r="246" spans="17:21" x14ac:dyDescent="0.25">
      <c r="Q246" s="10" t="s">
        <v>6</v>
      </c>
      <c r="R246" s="10" t="s">
        <v>35</v>
      </c>
      <c r="S246" s="10" t="s">
        <v>4</v>
      </c>
      <c r="T246" s="11">
        <v>1302</v>
      </c>
      <c r="U246" s="14">
        <v>402</v>
      </c>
    </row>
    <row r="247" spans="17:21" x14ac:dyDescent="0.25">
      <c r="Q247" s="12" t="s">
        <v>3</v>
      </c>
      <c r="R247" s="12" t="s">
        <v>37</v>
      </c>
      <c r="S247" s="12" t="s">
        <v>28</v>
      </c>
      <c r="T247" s="13">
        <v>7308</v>
      </c>
      <c r="U247" s="15">
        <v>327</v>
      </c>
    </row>
    <row r="248" spans="17:21" x14ac:dyDescent="0.25">
      <c r="Q248" s="10" t="s">
        <v>40</v>
      </c>
      <c r="R248" s="10" t="s">
        <v>37</v>
      </c>
      <c r="S248" s="10" t="s">
        <v>27</v>
      </c>
      <c r="T248" s="11">
        <v>6132</v>
      </c>
      <c r="U248" s="14">
        <v>93</v>
      </c>
    </row>
    <row r="249" spans="17:21" x14ac:dyDescent="0.25">
      <c r="Q249" s="12" t="s">
        <v>10</v>
      </c>
      <c r="R249" s="12" t="s">
        <v>35</v>
      </c>
      <c r="S249" s="12" t="s">
        <v>14</v>
      </c>
      <c r="T249" s="13">
        <v>3472</v>
      </c>
      <c r="U249" s="15">
        <v>96</v>
      </c>
    </row>
    <row r="250" spans="17:21" x14ac:dyDescent="0.25">
      <c r="Q250" s="10" t="s">
        <v>8</v>
      </c>
      <c r="R250" s="10" t="s">
        <v>39</v>
      </c>
      <c r="S250" s="10" t="s">
        <v>18</v>
      </c>
      <c r="T250" s="11">
        <v>9660</v>
      </c>
      <c r="U250" s="14">
        <v>27</v>
      </c>
    </row>
    <row r="251" spans="17:21" x14ac:dyDescent="0.25">
      <c r="Q251" s="12" t="s">
        <v>9</v>
      </c>
      <c r="R251" s="12" t="s">
        <v>38</v>
      </c>
      <c r="S251" s="12" t="s">
        <v>26</v>
      </c>
      <c r="T251" s="13">
        <v>2436</v>
      </c>
      <c r="U251" s="15">
        <v>99</v>
      </c>
    </row>
    <row r="252" spans="17:21" x14ac:dyDescent="0.25">
      <c r="Q252" s="10" t="s">
        <v>9</v>
      </c>
      <c r="R252" s="10" t="s">
        <v>38</v>
      </c>
      <c r="S252" s="10" t="s">
        <v>33</v>
      </c>
      <c r="T252" s="11">
        <v>9506</v>
      </c>
      <c r="U252" s="14">
        <v>87</v>
      </c>
    </row>
    <row r="253" spans="17:21" x14ac:dyDescent="0.25">
      <c r="Q253" s="12" t="s">
        <v>10</v>
      </c>
      <c r="R253" s="12" t="s">
        <v>37</v>
      </c>
      <c r="S253" s="12" t="s">
        <v>21</v>
      </c>
      <c r="T253" s="13">
        <v>245</v>
      </c>
      <c r="U253" s="15">
        <v>288</v>
      </c>
    </row>
    <row r="254" spans="17:21" x14ac:dyDescent="0.25">
      <c r="Q254" s="10" t="s">
        <v>8</v>
      </c>
      <c r="R254" s="10" t="s">
        <v>35</v>
      </c>
      <c r="S254" s="10" t="s">
        <v>20</v>
      </c>
      <c r="T254" s="11">
        <v>2702</v>
      </c>
      <c r="U254" s="14">
        <v>363</v>
      </c>
    </row>
    <row r="255" spans="17:21" x14ac:dyDescent="0.25">
      <c r="Q255" s="12" t="s">
        <v>10</v>
      </c>
      <c r="R255" s="12" t="s">
        <v>34</v>
      </c>
      <c r="S255" s="12" t="s">
        <v>17</v>
      </c>
      <c r="T255" s="13">
        <v>700</v>
      </c>
      <c r="U255" s="15">
        <v>87</v>
      </c>
    </row>
    <row r="256" spans="17:21" x14ac:dyDescent="0.25">
      <c r="Q256" s="10" t="s">
        <v>6</v>
      </c>
      <c r="R256" s="10" t="s">
        <v>34</v>
      </c>
      <c r="S256" s="10" t="s">
        <v>17</v>
      </c>
      <c r="T256" s="11">
        <v>3759</v>
      </c>
      <c r="U256" s="14">
        <v>150</v>
      </c>
    </row>
    <row r="257" spans="17:21" x14ac:dyDescent="0.25">
      <c r="Q257" s="12" t="s">
        <v>2</v>
      </c>
      <c r="R257" s="12" t="s">
        <v>35</v>
      </c>
      <c r="S257" s="12" t="s">
        <v>17</v>
      </c>
      <c r="T257" s="13">
        <v>1589</v>
      </c>
      <c r="U257" s="15">
        <v>303</v>
      </c>
    </row>
    <row r="258" spans="17:21" x14ac:dyDescent="0.25">
      <c r="Q258" s="10" t="s">
        <v>7</v>
      </c>
      <c r="R258" s="10" t="s">
        <v>35</v>
      </c>
      <c r="S258" s="10" t="s">
        <v>28</v>
      </c>
      <c r="T258" s="11">
        <v>5194</v>
      </c>
      <c r="U258" s="14">
        <v>288</v>
      </c>
    </row>
    <row r="259" spans="17:21" x14ac:dyDescent="0.25">
      <c r="Q259" s="12" t="s">
        <v>10</v>
      </c>
      <c r="R259" s="12" t="s">
        <v>36</v>
      </c>
      <c r="S259" s="12" t="s">
        <v>13</v>
      </c>
      <c r="T259" s="13">
        <v>945</v>
      </c>
      <c r="U259" s="15">
        <v>75</v>
      </c>
    </row>
    <row r="260" spans="17:21" x14ac:dyDescent="0.25">
      <c r="Q260" s="10" t="s">
        <v>40</v>
      </c>
      <c r="R260" s="10" t="s">
        <v>38</v>
      </c>
      <c r="S260" s="10" t="s">
        <v>31</v>
      </c>
      <c r="T260" s="11">
        <v>1988</v>
      </c>
      <c r="U260" s="14">
        <v>39</v>
      </c>
    </row>
    <row r="261" spans="17:21" x14ac:dyDescent="0.25">
      <c r="Q261" s="12" t="s">
        <v>6</v>
      </c>
      <c r="R261" s="12" t="s">
        <v>34</v>
      </c>
      <c r="S261" s="12" t="s">
        <v>32</v>
      </c>
      <c r="T261" s="13">
        <v>6734</v>
      </c>
      <c r="U261" s="15">
        <v>123</v>
      </c>
    </row>
    <row r="262" spans="17:21" x14ac:dyDescent="0.25">
      <c r="Q262" s="10" t="s">
        <v>40</v>
      </c>
      <c r="R262" s="10" t="s">
        <v>36</v>
      </c>
      <c r="S262" s="10" t="s">
        <v>4</v>
      </c>
      <c r="T262" s="11">
        <v>217</v>
      </c>
      <c r="U262" s="14">
        <v>36</v>
      </c>
    </row>
    <row r="263" spans="17:21" x14ac:dyDescent="0.25">
      <c r="Q263" s="12" t="s">
        <v>5</v>
      </c>
      <c r="R263" s="12" t="s">
        <v>34</v>
      </c>
      <c r="S263" s="12" t="s">
        <v>22</v>
      </c>
      <c r="T263" s="13">
        <v>6279</v>
      </c>
      <c r="U263" s="15">
        <v>237</v>
      </c>
    </row>
    <row r="264" spans="17:21" x14ac:dyDescent="0.25">
      <c r="Q264" s="10" t="s">
        <v>40</v>
      </c>
      <c r="R264" s="10" t="s">
        <v>36</v>
      </c>
      <c r="S264" s="10" t="s">
        <v>13</v>
      </c>
      <c r="T264" s="11">
        <v>4424</v>
      </c>
      <c r="U264" s="14">
        <v>201</v>
      </c>
    </row>
    <row r="265" spans="17:21" x14ac:dyDescent="0.25">
      <c r="Q265" s="12" t="s">
        <v>2</v>
      </c>
      <c r="R265" s="12" t="s">
        <v>36</v>
      </c>
      <c r="S265" s="12" t="s">
        <v>17</v>
      </c>
      <c r="T265" s="13">
        <v>189</v>
      </c>
      <c r="U265" s="15">
        <v>48</v>
      </c>
    </row>
    <row r="266" spans="17:21" x14ac:dyDescent="0.25">
      <c r="Q266" s="10" t="s">
        <v>5</v>
      </c>
      <c r="R266" s="10" t="s">
        <v>35</v>
      </c>
      <c r="S266" s="10" t="s">
        <v>22</v>
      </c>
      <c r="T266" s="11">
        <v>490</v>
      </c>
      <c r="U266" s="14">
        <v>84</v>
      </c>
    </row>
    <row r="267" spans="17:21" x14ac:dyDescent="0.25">
      <c r="Q267" s="12" t="s">
        <v>8</v>
      </c>
      <c r="R267" s="12" t="s">
        <v>37</v>
      </c>
      <c r="S267" s="12" t="s">
        <v>21</v>
      </c>
      <c r="T267" s="13">
        <v>434</v>
      </c>
      <c r="U267" s="15">
        <v>87</v>
      </c>
    </row>
    <row r="268" spans="17:21" x14ac:dyDescent="0.25">
      <c r="Q268" s="10" t="s">
        <v>7</v>
      </c>
      <c r="R268" s="10" t="s">
        <v>38</v>
      </c>
      <c r="S268" s="10" t="s">
        <v>30</v>
      </c>
      <c r="T268" s="11">
        <v>10129</v>
      </c>
      <c r="U268" s="14">
        <v>312</v>
      </c>
    </row>
    <row r="269" spans="17:21" x14ac:dyDescent="0.25">
      <c r="Q269" s="12" t="s">
        <v>3</v>
      </c>
      <c r="R269" s="12" t="s">
        <v>39</v>
      </c>
      <c r="S269" s="12" t="s">
        <v>28</v>
      </c>
      <c r="T269" s="13">
        <v>1652</v>
      </c>
      <c r="U269" s="15">
        <v>102</v>
      </c>
    </row>
    <row r="270" spans="17:21" x14ac:dyDescent="0.25">
      <c r="Q270" s="10" t="s">
        <v>8</v>
      </c>
      <c r="R270" s="10" t="s">
        <v>38</v>
      </c>
      <c r="S270" s="10" t="s">
        <v>21</v>
      </c>
      <c r="T270" s="11">
        <v>6433</v>
      </c>
      <c r="U270" s="14">
        <v>78</v>
      </c>
    </row>
    <row r="271" spans="17:21" x14ac:dyDescent="0.25">
      <c r="Q271" s="12" t="s">
        <v>3</v>
      </c>
      <c r="R271" s="12" t="s">
        <v>34</v>
      </c>
      <c r="S271" s="12" t="s">
        <v>23</v>
      </c>
      <c r="T271" s="13">
        <v>2212</v>
      </c>
      <c r="U271" s="15">
        <v>117</v>
      </c>
    </row>
    <row r="272" spans="17:21" x14ac:dyDescent="0.25">
      <c r="Q272" s="10" t="s">
        <v>41</v>
      </c>
      <c r="R272" s="10" t="s">
        <v>35</v>
      </c>
      <c r="S272" s="10" t="s">
        <v>19</v>
      </c>
      <c r="T272" s="11">
        <v>609</v>
      </c>
      <c r="U272" s="14">
        <v>99</v>
      </c>
    </row>
    <row r="273" spans="17:21" x14ac:dyDescent="0.25">
      <c r="Q273" s="12" t="s">
        <v>40</v>
      </c>
      <c r="R273" s="12" t="s">
        <v>35</v>
      </c>
      <c r="S273" s="12" t="s">
        <v>24</v>
      </c>
      <c r="T273" s="13">
        <v>1638</v>
      </c>
      <c r="U273" s="15">
        <v>48</v>
      </c>
    </row>
    <row r="274" spans="17:21" x14ac:dyDescent="0.25">
      <c r="Q274" s="10" t="s">
        <v>7</v>
      </c>
      <c r="R274" s="10" t="s">
        <v>34</v>
      </c>
      <c r="S274" s="10" t="s">
        <v>15</v>
      </c>
      <c r="T274" s="11">
        <v>3829</v>
      </c>
      <c r="U274" s="14">
        <v>24</v>
      </c>
    </row>
    <row r="275" spans="17:21" x14ac:dyDescent="0.25">
      <c r="Q275" s="12" t="s">
        <v>40</v>
      </c>
      <c r="R275" s="12" t="s">
        <v>39</v>
      </c>
      <c r="S275" s="12" t="s">
        <v>15</v>
      </c>
      <c r="T275" s="13">
        <v>5775</v>
      </c>
      <c r="U275" s="15">
        <v>42</v>
      </c>
    </row>
    <row r="276" spans="17:21" x14ac:dyDescent="0.25">
      <c r="Q276" s="10" t="s">
        <v>6</v>
      </c>
      <c r="R276" s="10" t="s">
        <v>35</v>
      </c>
      <c r="S276" s="10" t="s">
        <v>20</v>
      </c>
      <c r="T276" s="11">
        <v>1071</v>
      </c>
      <c r="U276" s="14">
        <v>270</v>
      </c>
    </row>
    <row r="277" spans="17:21" x14ac:dyDescent="0.25">
      <c r="Q277" s="12" t="s">
        <v>8</v>
      </c>
      <c r="R277" s="12" t="s">
        <v>36</v>
      </c>
      <c r="S277" s="12" t="s">
        <v>23</v>
      </c>
      <c r="T277" s="13">
        <v>5019</v>
      </c>
      <c r="U277" s="15">
        <v>150</v>
      </c>
    </row>
    <row r="278" spans="17:21" x14ac:dyDescent="0.25">
      <c r="Q278" s="10" t="s">
        <v>2</v>
      </c>
      <c r="R278" s="10" t="s">
        <v>37</v>
      </c>
      <c r="S278" s="10" t="s">
        <v>15</v>
      </c>
      <c r="T278" s="11">
        <v>2863</v>
      </c>
      <c r="U278" s="14">
        <v>42</v>
      </c>
    </row>
    <row r="279" spans="17:21" x14ac:dyDescent="0.25">
      <c r="Q279" s="12" t="s">
        <v>40</v>
      </c>
      <c r="R279" s="12" t="s">
        <v>35</v>
      </c>
      <c r="S279" s="12" t="s">
        <v>29</v>
      </c>
      <c r="T279" s="13">
        <v>1617</v>
      </c>
      <c r="U279" s="15">
        <v>126</v>
      </c>
    </row>
    <row r="280" spans="17:21" x14ac:dyDescent="0.25">
      <c r="Q280" s="10" t="s">
        <v>6</v>
      </c>
      <c r="R280" s="10" t="s">
        <v>37</v>
      </c>
      <c r="S280" s="10" t="s">
        <v>26</v>
      </c>
      <c r="T280" s="11">
        <v>6818</v>
      </c>
      <c r="U280" s="14">
        <v>6</v>
      </c>
    </row>
    <row r="281" spans="17:21" x14ac:dyDescent="0.25">
      <c r="Q281" s="12" t="s">
        <v>3</v>
      </c>
      <c r="R281" s="12" t="s">
        <v>35</v>
      </c>
      <c r="S281" s="12" t="s">
        <v>15</v>
      </c>
      <c r="T281" s="13">
        <v>6657</v>
      </c>
      <c r="U281" s="15">
        <v>276</v>
      </c>
    </row>
    <row r="282" spans="17:21" x14ac:dyDescent="0.25">
      <c r="Q282" s="10" t="s">
        <v>3</v>
      </c>
      <c r="R282" s="10" t="s">
        <v>34</v>
      </c>
      <c r="S282" s="10" t="s">
        <v>17</v>
      </c>
      <c r="T282" s="11">
        <v>2919</v>
      </c>
      <c r="U282" s="14">
        <v>93</v>
      </c>
    </row>
    <row r="283" spans="17:21" x14ac:dyDescent="0.25">
      <c r="Q283" s="12" t="s">
        <v>2</v>
      </c>
      <c r="R283" s="12" t="s">
        <v>36</v>
      </c>
      <c r="S283" s="12" t="s">
        <v>31</v>
      </c>
      <c r="T283" s="13">
        <v>3094</v>
      </c>
      <c r="U283" s="15">
        <v>246</v>
      </c>
    </row>
    <row r="284" spans="17:21" x14ac:dyDescent="0.25">
      <c r="Q284" s="10" t="s">
        <v>6</v>
      </c>
      <c r="R284" s="10" t="s">
        <v>39</v>
      </c>
      <c r="S284" s="10" t="s">
        <v>24</v>
      </c>
      <c r="T284" s="11">
        <v>2989</v>
      </c>
      <c r="U284" s="14">
        <v>3</v>
      </c>
    </row>
    <row r="285" spans="17:21" x14ac:dyDescent="0.25">
      <c r="Q285" s="12" t="s">
        <v>8</v>
      </c>
      <c r="R285" s="12" t="s">
        <v>38</v>
      </c>
      <c r="S285" s="12" t="s">
        <v>27</v>
      </c>
      <c r="T285" s="13">
        <v>2268</v>
      </c>
      <c r="U285" s="15">
        <v>63</v>
      </c>
    </row>
    <row r="286" spans="17:21" x14ac:dyDescent="0.25">
      <c r="Q286" s="10" t="s">
        <v>5</v>
      </c>
      <c r="R286" s="10" t="s">
        <v>35</v>
      </c>
      <c r="S286" s="10" t="s">
        <v>31</v>
      </c>
      <c r="T286" s="11">
        <v>4753</v>
      </c>
      <c r="U286" s="14">
        <v>246</v>
      </c>
    </row>
    <row r="287" spans="17:21" x14ac:dyDescent="0.25">
      <c r="Q287" s="12" t="s">
        <v>2</v>
      </c>
      <c r="R287" s="12" t="s">
        <v>34</v>
      </c>
      <c r="S287" s="12" t="s">
        <v>19</v>
      </c>
      <c r="T287" s="13">
        <v>7511</v>
      </c>
      <c r="U287" s="15">
        <v>120</v>
      </c>
    </row>
    <row r="288" spans="17:21" x14ac:dyDescent="0.25">
      <c r="Q288" s="10" t="s">
        <v>2</v>
      </c>
      <c r="R288" s="10" t="s">
        <v>38</v>
      </c>
      <c r="S288" s="10" t="s">
        <v>31</v>
      </c>
      <c r="T288" s="11">
        <v>4326</v>
      </c>
      <c r="U288" s="14">
        <v>348</v>
      </c>
    </row>
    <row r="289" spans="17:21" x14ac:dyDescent="0.25">
      <c r="Q289" s="12" t="s">
        <v>41</v>
      </c>
      <c r="R289" s="12" t="s">
        <v>34</v>
      </c>
      <c r="S289" s="12" t="s">
        <v>23</v>
      </c>
      <c r="T289" s="13">
        <v>4935</v>
      </c>
      <c r="U289" s="15">
        <v>126</v>
      </c>
    </row>
    <row r="290" spans="17:21" x14ac:dyDescent="0.25">
      <c r="Q290" s="10" t="s">
        <v>6</v>
      </c>
      <c r="R290" s="10" t="s">
        <v>35</v>
      </c>
      <c r="S290" s="10" t="s">
        <v>30</v>
      </c>
      <c r="T290" s="11">
        <v>4781</v>
      </c>
      <c r="U290" s="14">
        <v>123</v>
      </c>
    </row>
    <row r="291" spans="17:21" x14ac:dyDescent="0.25">
      <c r="Q291" s="12" t="s">
        <v>5</v>
      </c>
      <c r="R291" s="12" t="s">
        <v>38</v>
      </c>
      <c r="S291" s="12" t="s">
        <v>25</v>
      </c>
      <c r="T291" s="13">
        <v>7483</v>
      </c>
      <c r="U291" s="15">
        <v>45</v>
      </c>
    </row>
    <row r="292" spans="17:21" x14ac:dyDescent="0.25">
      <c r="Q292" s="10" t="s">
        <v>10</v>
      </c>
      <c r="R292" s="10" t="s">
        <v>38</v>
      </c>
      <c r="S292" s="10" t="s">
        <v>4</v>
      </c>
      <c r="T292" s="11">
        <v>6860</v>
      </c>
      <c r="U292" s="14">
        <v>126</v>
      </c>
    </row>
    <row r="293" spans="17:21" x14ac:dyDescent="0.25">
      <c r="Q293" s="12" t="s">
        <v>40</v>
      </c>
      <c r="R293" s="12" t="s">
        <v>37</v>
      </c>
      <c r="S293" s="12" t="s">
        <v>29</v>
      </c>
      <c r="T293" s="13">
        <v>9002</v>
      </c>
      <c r="U293" s="15">
        <v>72</v>
      </c>
    </row>
    <row r="294" spans="17:21" x14ac:dyDescent="0.25">
      <c r="Q294" s="10" t="s">
        <v>6</v>
      </c>
      <c r="R294" s="10" t="s">
        <v>36</v>
      </c>
      <c r="S294" s="10" t="s">
        <v>29</v>
      </c>
      <c r="T294" s="11">
        <v>1400</v>
      </c>
      <c r="U294" s="14">
        <v>135</v>
      </c>
    </row>
    <row r="295" spans="17:21" x14ac:dyDescent="0.25">
      <c r="Q295" s="12" t="s">
        <v>10</v>
      </c>
      <c r="R295" s="12" t="s">
        <v>34</v>
      </c>
      <c r="S295" s="12" t="s">
        <v>22</v>
      </c>
      <c r="T295" s="13">
        <v>4053</v>
      </c>
      <c r="U295" s="15">
        <v>24</v>
      </c>
    </row>
    <row r="296" spans="17:21" x14ac:dyDescent="0.25">
      <c r="Q296" s="10" t="s">
        <v>7</v>
      </c>
      <c r="R296" s="10" t="s">
        <v>36</v>
      </c>
      <c r="S296" s="10" t="s">
        <v>31</v>
      </c>
      <c r="T296" s="11">
        <v>2149</v>
      </c>
      <c r="U296" s="14">
        <v>117</v>
      </c>
    </row>
    <row r="297" spans="17:21" x14ac:dyDescent="0.25">
      <c r="Q297" s="12" t="s">
        <v>3</v>
      </c>
      <c r="R297" s="12" t="s">
        <v>39</v>
      </c>
      <c r="S297" s="12" t="s">
        <v>29</v>
      </c>
      <c r="T297" s="13">
        <v>3640</v>
      </c>
      <c r="U297" s="15">
        <v>51</v>
      </c>
    </row>
    <row r="298" spans="17:21" x14ac:dyDescent="0.25">
      <c r="Q298" s="10" t="s">
        <v>2</v>
      </c>
      <c r="R298" s="10" t="s">
        <v>39</v>
      </c>
      <c r="S298" s="10" t="s">
        <v>23</v>
      </c>
      <c r="T298" s="11">
        <v>630</v>
      </c>
      <c r="U298" s="14">
        <v>36</v>
      </c>
    </row>
    <row r="299" spans="17:21" x14ac:dyDescent="0.25">
      <c r="Q299" s="12" t="s">
        <v>9</v>
      </c>
      <c r="R299" s="12" t="s">
        <v>35</v>
      </c>
      <c r="S299" s="12" t="s">
        <v>27</v>
      </c>
      <c r="T299" s="13">
        <v>2429</v>
      </c>
      <c r="U299" s="15">
        <v>144</v>
      </c>
    </row>
    <row r="300" spans="17:21" x14ac:dyDescent="0.25">
      <c r="Q300" s="10" t="s">
        <v>9</v>
      </c>
      <c r="R300" s="10" t="s">
        <v>36</v>
      </c>
      <c r="S300" s="10" t="s">
        <v>25</v>
      </c>
      <c r="T300" s="11">
        <v>2142</v>
      </c>
      <c r="U300" s="14">
        <v>114</v>
      </c>
    </row>
    <row r="301" spans="17:21" x14ac:dyDescent="0.25">
      <c r="Q301" s="12" t="s">
        <v>7</v>
      </c>
      <c r="R301" s="12" t="s">
        <v>37</v>
      </c>
      <c r="S301" s="12" t="s">
        <v>30</v>
      </c>
      <c r="T301" s="13">
        <v>6454</v>
      </c>
      <c r="U301" s="15">
        <v>54</v>
      </c>
    </row>
    <row r="302" spans="17:21" x14ac:dyDescent="0.25">
      <c r="Q302" s="10" t="s">
        <v>7</v>
      </c>
      <c r="R302" s="10" t="s">
        <v>37</v>
      </c>
      <c r="S302" s="10" t="s">
        <v>16</v>
      </c>
      <c r="T302" s="11">
        <v>4487</v>
      </c>
      <c r="U302" s="14">
        <v>333</v>
      </c>
    </row>
    <row r="303" spans="17:21" x14ac:dyDescent="0.25">
      <c r="Q303" s="12" t="s">
        <v>3</v>
      </c>
      <c r="R303" s="12" t="s">
        <v>37</v>
      </c>
      <c r="S303" s="12" t="s">
        <v>4</v>
      </c>
      <c r="T303" s="13">
        <v>938</v>
      </c>
      <c r="U303" s="15">
        <v>366</v>
      </c>
    </row>
    <row r="304" spans="17:21" x14ac:dyDescent="0.25">
      <c r="Q304" s="10" t="s">
        <v>3</v>
      </c>
      <c r="R304" s="10" t="s">
        <v>38</v>
      </c>
      <c r="S304" s="10" t="s">
        <v>26</v>
      </c>
      <c r="T304" s="11">
        <v>8841</v>
      </c>
      <c r="U304" s="14">
        <v>303</v>
      </c>
    </row>
    <row r="305" spans="17:21" x14ac:dyDescent="0.25">
      <c r="Q305" s="12" t="s">
        <v>2</v>
      </c>
      <c r="R305" s="12" t="s">
        <v>39</v>
      </c>
      <c r="S305" s="12" t="s">
        <v>33</v>
      </c>
      <c r="T305" s="13">
        <v>4018</v>
      </c>
      <c r="U305" s="15">
        <v>126</v>
      </c>
    </row>
    <row r="306" spans="17:21" x14ac:dyDescent="0.25">
      <c r="Q306" s="10" t="s">
        <v>41</v>
      </c>
      <c r="R306" s="10" t="s">
        <v>37</v>
      </c>
      <c r="S306" s="10" t="s">
        <v>15</v>
      </c>
      <c r="T306" s="11">
        <v>714</v>
      </c>
      <c r="U306" s="14">
        <v>231</v>
      </c>
    </row>
    <row r="307" spans="17:21" x14ac:dyDescent="0.25">
      <c r="Q307" s="12" t="s">
        <v>9</v>
      </c>
      <c r="R307" s="12" t="s">
        <v>38</v>
      </c>
      <c r="S307" s="12" t="s">
        <v>25</v>
      </c>
      <c r="T307" s="13">
        <v>3850</v>
      </c>
      <c r="U307" s="15">
        <v>102</v>
      </c>
    </row>
  </sheetData>
  <sheetProtection algorithmName="SHA-512" hashValue="A2SCIFCm3IlKdtYtkjV8Q7bE/voIKb0bYdpxN6ZFcmRsGT17tJ2XITATFKPC8pMQUbwWccHx5+qgbzRDZjIZyg==" saltValue="H0yJD+B/RVNasb8WjE92oQ==" spinCount="100000" sheet="1" formatCells="0" formatColumns="0" formatRows="0" insertColumns="0" insertRows="0" insertHyperlinks="0" deleteColumns="0" deleteRows="0" sort="0" autoFilter="0" pivotTables="0"/>
  <mergeCells count="7">
    <mergeCell ref="W10:AD10"/>
    <mergeCell ref="W11:AD11"/>
    <mergeCell ref="A5:I5"/>
    <mergeCell ref="Q5:U5"/>
    <mergeCell ref="W7:AD7"/>
    <mergeCell ref="W8:AD8"/>
    <mergeCell ref="W9:AD9"/>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8B318-107E-44E9-813B-1A216FD01D66}">
  <dimension ref="A1:V36"/>
  <sheetViews>
    <sheetView showGridLines="0" workbookViewId="0">
      <selection activeCell="O5" sqref="O5:V14"/>
    </sheetView>
  </sheetViews>
  <sheetFormatPr defaultRowHeight="15" x14ac:dyDescent="0.25"/>
  <cols>
    <col min="3" max="3" width="16.42578125" bestFit="1" customWidth="1"/>
    <col min="4" max="4" width="14.85546875" bestFit="1" customWidth="1"/>
    <col min="7" max="7" width="16.28515625" bestFit="1" customWidth="1"/>
    <col min="8" max="8" width="14.85546875" bestFit="1" customWidth="1"/>
    <col min="22" max="22" width="34.85546875" customWidth="1"/>
  </cols>
  <sheetData>
    <row r="1" spans="1:22" s="18" customFormat="1" ht="60" customHeight="1" x14ac:dyDescent="0.25">
      <c r="A1" s="6"/>
      <c r="C1" s="20" t="s">
        <v>115</v>
      </c>
    </row>
    <row r="3" spans="1:22" x14ac:dyDescent="0.25">
      <c r="C3" s="141" t="s">
        <v>116</v>
      </c>
      <c r="D3" s="141"/>
    </row>
    <row r="5" spans="1:22" ht="18.75" x14ac:dyDescent="0.25">
      <c r="C5" s="47" t="s">
        <v>189</v>
      </c>
      <c r="D5" t="s">
        <v>104</v>
      </c>
      <c r="O5" s="118" t="s">
        <v>59</v>
      </c>
      <c r="P5" s="119"/>
      <c r="Q5" s="119"/>
      <c r="R5" s="119"/>
      <c r="S5" s="119"/>
      <c r="T5" s="119"/>
      <c r="U5" s="119"/>
      <c r="V5" s="120"/>
    </row>
    <row r="6" spans="1:22" x14ac:dyDescent="0.25">
      <c r="C6" s="48" t="s">
        <v>38</v>
      </c>
      <c r="D6" s="49"/>
      <c r="O6" s="121" t="s">
        <v>173</v>
      </c>
      <c r="P6" s="122"/>
      <c r="Q6" s="122"/>
      <c r="R6" s="122"/>
      <c r="S6" s="122"/>
      <c r="T6" s="122"/>
      <c r="U6" s="122"/>
      <c r="V6" s="123"/>
    </row>
    <row r="7" spans="1:22" x14ac:dyDescent="0.25">
      <c r="C7" s="55" t="s">
        <v>5</v>
      </c>
      <c r="D7" s="49">
        <v>25221</v>
      </c>
      <c r="O7" s="127" t="s">
        <v>60</v>
      </c>
      <c r="P7" s="128"/>
      <c r="Q7" s="128"/>
      <c r="R7" s="128"/>
      <c r="S7" s="128"/>
      <c r="T7" s="128"/>
      <c r="U7" s="128"/>
      <c r="V7" s="129"/>
    </row>
    <row r="8" spans="1:22" x14ac:dyDescent="0.25">
      <c r="C8" s="48" t="s">
        <v>36</v>
      </c>
      <c r="D8" s="49"/>
      <c r="O8" s="124">
        <v>44869</v>
      </c>
      <c r="P8" s="125"/>
      <c r="Q8" s="125"/>
      <c r="R8" s="125"/>
      <c r="S8" s="125"/>
      <c r="T8" s="125"/>
      <c r="U8" s="125"/>
      <c r="V8" s="126"/>
    </row>
    <row r="9" spans="1:22" x14ac:dyDescent="0.25">
      <c r="C9" s="55" t="s">
        <v>5</v>
      </c>
      <c r="D9" s="49">
        <v>39620</v>
      </c>
      <c r="O9" s="130"/>
      <c r="P9" s="131"/>
      <c r="Q9" s="131"/>
      <c r="R9" s="131"/>
      <c r="S9" s="131"/>
      <c r="T9" s="131"/>
      <c r="U9" s="131"/>
      <c r="V9" s="132"/>
    </row>
    <row r="10" spans="1:22" x14ac:dyDescent="0.25">
      <c r="C10" s="48" t="s">
        <v>34</v>
      </c>
      <c r="D10" s="49"/>
      <c r="O10" s="88" t="s">
        <v>174</v>
      </c>
      <c r="P10" s="89"/>
      <c r="Q10" s="89"/>
      <c r="R10" s="89"/>
      <c r="S10" s="89"/>
      <c r="T10" s="89"/>
      <c r="U10" s="89"/>
      <c r="V10" s="90"/>
    </row>
    <row r="11" spans="1:22" x14ac:dyDescent="0.25">
      <c r="C11" s="55" t="s">
        <v>5</v>
      </c>
      <c r="D11" s="49">
        <v>41559</v>
      </c>
      <c r="O11" s="97"/>
      <c r="P11" s="28" t="s">
        <v>175</v>
      </c>
      <c r="Q11" s="28"/>
      <c r="R11" s="28"/>
      <c r="S11" s="28"/>
      <c r="T11" s="28"/>
      <c r="U11" s="28"/>
      <c r="V11" s="29"/>
    </row>
    <row r="12" spans="1:22" x14ac:dyDescent="0.25">
      <c r="C12" s="48" t="s">
        <v>37</v>
      </c>
      <c r="D12" s="49"/>
      <c r="O12" s="97"/>
      <c r="P12" s="28" t="s">
        <v>176</v>
      </c>
      <c r="Q12" s="28"/>
      <c r="R12" s="28"/>
      <c r="S12" s="28"/>
      <c r="T12" s="28"/>
      <c r="U12" s="28"/>
      <c r="V12" s="29"/>
    </row>
    <row r="13" spans="1:22" x14ac:dyDescent="0.25">
      <c r="C13" s="55" t="s">
        <v>7</v>
      </c>
      <c r="D13" s="49">
        <v>43568</v>
      </c>
      <c r="O13" s="97"/>
      <c r="P13" s="28" t="s">
        <v>177</v>
      </c>
      <c r="Q13" s="28"/>
      <c r="R13" s="28"/>
      <c r="S13" s="28"/>
      <c r="T13" s="28"/>
      <c r="U13" s="28"/>
      <c r="V13" s="29"/>
    </row>
    <row r="14" spans="1:22" x14ac:dyDescent="0.25">
      <c r="C14" s="48" t="s">
        <v>39</v>
      </c>
      <c r="D14" s="49"/>
      <c r="O14" s="98"/>
      <c r="P14" s="30" t="s">
        <v>178</v>
      </c>
      <c r="Q14" s="30"/>
      <c r="R14" s="30"/>
      <c r="S14" s="30"/>
      <c r="T14" s="30"/>
      <c r="U14" s="30"/>
      <c r="V14" s="31"/>
    </row>
    <row r="15" spans="1:22" x14ac:dyDescent="0.25">
      <c r="C15" s="55" t="s">
        <v>2</v>
      </c>
      <c r="D15" s="49">
        <v>45752</v>
      </c>
    </row>
    <row r="16" spans="1:22" x14ac:dyDescent="0.25">
      <c r="C16" s="48" t="s">
        <v>35</v>
      </c>
      <c r="D16" s="49"/>
    </row>
    <row r="17" spans="3:4" x14ac:dyDescent="0.25">
      <c r="C17" s="55" t="s">
        <v>40</v>
      </c>
      <c r="D17" s="49">
        <v>38325</v>
      </c>
    </row>
    <row r="18" spans="3:4" x14ac:dyDescent="0.25">
      <c r="C18" s="48" t="s">
        <v>103</v>
      </c>
      <c r="D18" s="49">
        <v>234045</v>
      </c>
    </row>
    <row r="21" spans="3:4" x14ac:dyDescent="0.25">
      <c r="C21" s="141" t="s">
        <v>117</v>
      </c>
      <c r="D21" s="141"/>
    </row>
    <row r="23" spans="3:4" x14ac:dyDescent="0.25">
      <c r="C23" s="47" t="s">
        <v>189</v>
      </c>
      <c r="D23" t="s">
        <v>104</v>
      </c>
    </row>
    <row r="24" spans="3:4" x14ac:dyDescent="0.25">
      <c r="C24" s="48" t="s">
        <v>38</v>
      </c>
      <c r="D24" s="49"/>
    </row>
    <row r="25" spans="3:4" x14ac:dyDescent="0.25">
      <c r="C25" s="55" t="s">
        <v>41</v>
      </c>
      <c r="D25" s="49">
        <v>6069</v>
      </c>
    </row>
    <row r="26" spans="3:4" x14ac:dyDescent="0.25">
      <c r="C26" s="48" t="s">
        <v>36</v>
      </c>
      <c r="D26" s="49"/>
    </row>
    <row r="27" spans="3:4" x14ac:dyDescent="0.25">
      <c r="C27" s="55" t="s">
        <v>8</v>
      </c>
      <c r="D27" s="49">
        <v>5019</v>
      </c>
    </row>
    <row r="28" spans="3:4" x14ac:dyDescent="0.25">
      <c r="C28" s="48" t="s">
        <v>34</v>
      </c>
      <c r="D28" s="49"/>
    </row>
    <row r="29" spans="3:4" x14ac:dyDescent="0.25">
      <c r="C29" s="55" t="s">
        <v>8</v>
      </c>
      <c r="D29" s="49">
        <v>5516</v>
      </c>
    </row>
    <row r="30" spans="3:4" x14ac:dyDescent="0.25">
      <c r="C30" s="48" t="s">
        <v>37</v>
      </c>
      <c r="D30" s="49"/>
    </row>
    <row r="31" spans="3:4" x14ac:dyDescent="0.25">
      <c r="C31" s="55" t="s">
        <v>10</v>
      </c>
      <c r="D31" s="49">
        <v>7987</v>
      </c>
    </row>
    <row r="32" spans="3:4" x14ac:dyDescent="0.25">
      <c r="C32" s="48" t="s">
        <v>39</v>
      </c>
      <c r="D32" s="49"/>
    </row>
    <row r="33" spans="3:4" x14ac:dyDescent="0.25">
      <c r="C33" s="55" t="s">
        <v>41</v>
      </c>
      <c r="D33" s="49">
        <v>3976</v>
      </c>
    </row>
    <row r="34" spans="3:4" x14ac:dyDescent="0.25">
      <c r="C34" s="48" t="s">
        <v>35</v>
      </c>
      <c r="D34" s="49"/>
    </row>
    <row r="35" spans="3:4" x14ac:dyDescent="0.25">
      <c r="C35" s="55" t="s">
        <v>2</v>
      </c>
      <c r="D35" s="49">
        <v>2142</v>
      </c>
    </row>
    <row r="36" spans="3:4" x14ac:dyDescent="0.25">
      <c r="C36" s="48" t="s">
        <v>103</v>
      </c>
      <c r="D36" s="49">
        <v>30709</v>
      </c>
    </row>
  </sheetData>
  <sheetProtection algorithmName="SHA-512" hashValue="6R1vc3gwEqmzco2ObG1iCzqAkirE0qqs3ItzhCD+PT0NnJXf7qIfH4aYFJtNI+KCTC4nug2OCvXBr5fm2vxqjg==" saltValue="xKaIARj9eKemh8bJS3H4gg==" spinCount="100000" sheet="1" formatCells="0" formatColumns="0" formatRows="0" insertColumns="0" insertRows="0" insertHyperlinks="0" deleteColumns="0" deleteRows="0" sort="0" autoFilter="0" pivotTables="0"/>
  <mergeCells count="7">
    <mergeCell ref="C3:D3"/>
    <mergeCell ref="C21:D21"/>
    <mergeCell ref="O5:V5"/>
    <mergeCell ref="O6:V6"/>
    <mergeCell ref="O7:V7"/>
    <mergeCell ref="O8:V8"/>
    <mergeCell ref="O9:V9"/>
  </mergeCells>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399D0-47CB-46FA-9BF3-065B2788E550}">
  <dimension ref="A1:U308"/>
  <sheetViews>
    <sheetView showGridLines="0" topLeftCell="A4" workbookViewId="0">
      <selection activeCell="H34" sqref="H34"/>
    </sheetView>
  </sheetViews>
  <sheetFormatPr defaultRowHeight="15" x14ac:dyDescent="0.25"/>
  <cols>
    <col min="2" max="2" width="21.85546875" bestFit="1" customWidth="1"/>
    <col min="3" max="5" width="10.85546875" bestFit="1" customWidth="1"/>
    <col min="6" max="9" width="10.85546875" customWidth="1"/>
    <col min="10" max="10" width="21.85546875" bestFit="1" customWidth="1"/>
    <col min="11" max="11" width="16" bestFit="1" customWidth="1"/>
    <col min="12" max="12" width="12.5703125" bestFit="1" customWidth="1"/>
    <col min="13" max="13" width="21.85546875" bestFit="1" customWidth="1"/>
    <col min="14" max="14" width="13.5703125" customWidth="1"/>
    <col min="16" max="16" width="13.5703125" bestFit="1" customWidth="1"/>
    <col min="17" max="17" width="10.28515625" bestFit="1" customWidth="1"/>
    <col min="18" max="18" width="14.5703125" bestFit="1" customWidth="1"/>
    <col min="20" max="20" width="21.85546875" bestFit="1" customWidth="1"/>
    <col min="21" max="21" width="12.28515625" bestFit="1" customWidth="1"/>
  </cols>
  <sheetData>
    <row r="1" spans="1:21" s="18" customFormat="1" ht="60" customHeight="1" x14ac:dyDescent="0.25">
      <c r="A1" s="6"/>
      <c r="C1" s="20" t="s">
        <v>118</v>
      </c>
    </row>
    <row r="4" spans="1:21" x14ac:dyDescent="0.25">
      <c r="K4" s="141" t="s">
        <v>119</v>
      </c>
      <c r="L4" s="141"/>
      <c r="M4" s="141"/>
      <c r="N4" s="141"/>
      <c r="O4" s="141"/>
      <c r="P4" s="141"/>
      <c r="Q4" s="141"/>
      <c r="R4" s="141"/>
    </row>
    <row r="5" spans="1:21" x14ac:dyDescent="0.25">
      <c r="K5" s="54"/>
      <c r="L5" s="54"/>
      <c r="M5" s="54"/>
      <c r="N5" s="54"/>
      <c r="O5" s="54"/>
      <c r="P5" s="54"/>
      <c r="Q5" s="54"/>
      <c r="R5" s="54"/>
    </row>
    <row r="6" spans="1:21" x14ac:dyDescent="0.25">
      <c r="K6" s="142" t="s">
        <v>120</v>
      </c>
      <c r="L6" s="142"/>
      <c r="T6" s="142" t="s">
        <v>121</v>
      </c>
      <c r="U6" s="142"/>
    </row>
    <row r="8" spans="1:21" x14ac:dyDescent="0.25">
      <c r="B8" s="142" t="s">
        <v>124</v>
      </c>
      <c r="C8" s="142"/>
      <c r="D8" s="142"/>
      <c r="E8" s="32"/>
      <c r="F8" s="87"/>
      <c r="G8" s="87"/>
      <c r="H8" s="87"/>
      <c r="I8" s="87"/>
      <c r="K8" s="16" t="s">
        <v>11</v>
      </c>
      <c r="L8" s="16" t="s">
        <v>12</v>
      </c>
      <c r="M8" s="16" t="s">
        <v>0</v>
      </c>
      <c r="N8" s="17" t="s">
        <v>1</v>
      </c>
      <c r="O8" s="17" t="s">
        <v>47</v>
      </c>
      <c r="P8" s="59" t="s">
        <v>122</v>
      </c>
      <c r="Q8" s="59" t="s">
        <v>123</v>
      </c>
      <c r="R8" s="59" t="s">
        <v>132</v>
      </c>
      <c r="T8" s="16" t="s">
        <v>0</v>
      </c>
      <c r="U8" s="16" t="s">
        <v>48</v>
      </c>
    </row>
    <row r="9" spans="1:21" x14ac:dyDescent="0.25">
      <c r="K9" s="10" t="s">
        <v>40</v>
      </c>
      <c r="L9" s="10" t="s">
        <v>37</v>
      </c>
      <c r="M9" s="10" t="s">
        <v>30</v>
      </c>
      <c r="N9" s="11">
        <v>1624</v>
      </c>
      <c r="O9" s="14">
        <v>114</v>
      </c>
      <c r="P9" s="63">
        <f>VLOOKUP(MainTableForProfit[Product],MainSubTable13[#All],2,FALSE)</f>
        <v>14.49</v>
      </c>
      <c r="Q9" s="64">
        <f>MainTableForProfit[[#This Row],[Cost per Units]]*MainTableForProfit[[#This Row],[Units]]</f>
        <v>1651.8600000000001</v>
      </c>
      <c r="R9" s="62">
        <f>MainTableForProfit[[#This Row],[Amount]]-MainTableForProfit[[#This Row],[Cost]]</f>
        <v>-27.860000000000127</v>
      </c>
      <c r="T9" s="10" t="s">
        <v>13</v>
      </c>
      <c r="U9" s="57">
        <v>9.33</v>
      </c>
    </row>
    <row r="10" spans="1:21" x14ac:dyDescent="0.25">
      <c r="B10" s="47" t="s">
        <v>190</v>
      </c>
      <c r="C10" t="s">
        <v>125</v>
      </c>
      <c r="K10" s="12" t="s">
        <v>8</v>
      </c>
      <c r="L10" s="12" t="s">
        <v>35</v>
      </c>
      <c r="M10" s="12" t="s">
        <v>32</v>
      </c>
      <c r="N10" s="13">
        <v>6706</v>
      </c>
      <c r="O10" s="15">
        <v>459</v>
      </c>
      <c r="P10" s="63">
        <f>VLOOKUP(MainTableForProfit[Product],MainSubTable13[#All],2,FALSE)</f>
        <v>8.65</v>
      </c>
      <c r="Q10" s="64">
        <f>MainTableForProfit[[#This Row],[Cost per Units]]*MainTableForProfit[[#This Row],[Units]]</f>
        <v>3970.3500000000004</v>
      </c>
      <c r="R10" s="62">
        <f>MainTableForProfit[[#This Row],[Amount]]-MainTableForProfit[[#This Row],[Cost]]</f>
        <v>2735.6499999999996</v>
      </c>
      <c r="T10" s="12" t="s">
        <v>14</v>
      </c>
      <c r="U10" s="58">
        <v>11.7</v>
      </c>
    </row>
    <row r="11" spans="1:21" x14ac:dyDescent="0.25">
      <c r="B11" s="91" t="s">
        <v>30</v>
      </c>
      <c r="C11" s="60">
        <v>25899.020000000011</v>
      </c>
      <c r="K11" s="10" t="s">
        <v>9</v>
      </c>
      <c r="L11" s="10" t="s">
        <v>35</v>
      </c>
      <c r="M11" s="10" t="s">
        <v>4</v>
      </c>
      <c r="N11" s="11">
        <v>959</v>
      </c>
      <c r="O11" s="14">
        <v>147</v>
      </c>
      <c r="P11" s="63">
        <f>VLOOKUP(MainTableForProfit[Product],MainSubTable13[#All],2,FALSE)</f>
        <v>11.88</v>
      </c>
      <c r="Q11" s="64">
        <f>MainTableForProfit[[#This Row],[Cost per Units]]*MainTableForProfit[[#This Row],[Units]]</f>
        <v>1746.3600000000001</v>
      </c>
      <c r="R11" s="62">
        <f>MainTableForProfit[[#This Row],[Amount]]-MainTableForProfit[[#This Row],[Cost]]</f>
        <v>-787.36000000000013</v>
      </c>
      <c r="T11" s="10" t="s">
        <v>4</v>
      </c>
      <c r="U11" s="57">
        <v>11.88</v>
      </c>
    </row>
    <row r="12" spans="1:21" x14ac:dyDescent="0.25">
      <c r="B12" s="91" t="s">
        <v>19</v>
      </c>
      <c r="C12" s="60">
        <v>29800.160000000003</v>
      </c>
      <c r="K12" s="12" t="s">
        <v>41</v>
      </c>
      <c r="L12" s="12" t="s">
        <v>36</v>
      </c>
      <c r="M12" s="12" t="s">
        <v>18</v>
      </c>
      <c r="N12" s="13">
        <v>9632</v>
      </c>
      <c r="O12" s="15">
        <v>288</v>
      </c>
      <c r="P12" s="63">
        <f>VLOOKUP(MainTableForProfit[Product],MainSubTable13[#All],2,FALSE)</f>
        <v>6.47</v>
      </c>
      <c r="Q12" s="64">
        <f>MainTableForProfit[[#This Row],[Cost per Units]]*MainTableForProfit[[#This Row],[Units]]</f>
        <v>1863.36</v>
      </c>
      <c r="R12" s="62">
        <f>MainTableForProfit[[#This Row],[Amount]]-MainTableForProfit[[#This Row],[Cost]]</f>
        <v>7768.64</v>
      </c>
      <c r="T12" s="12" t="s">
        <v>15</v>
      </c>
      <c r="U12" s="58">
        <v>11.73</v>
      </c>
    </row>
    <row r="13" spans="1:21" x14ac:dyDescent="0.25">
      <c r="B13" s="91" t="s">
        <v>22</v>
      </c>
      <c r="C13" s="60">
        <v>46234.960000000006</v>
      </c>
      <c r="K13" s="10" t="s">
        <v>6</v>
      </c>
      <c r="L13" s="10" t="s">
        <v>39</v>
      </c>
      <c r="M13" s="10" t="s">
        <v>25</v>
      </c>
      <c r="N13" s="11">
        <v>2100</v>
      </c>
      <c r="O13" s="14">
        <v>414</v>
      </c>
      <c r="P13" s="63">
        <f>VLOOKUP(MainTableForProfit[Product],MainSubTable13[#All],2,FALSE)</f>
        <v>13.15</v>
      </c>
      <c r="Q13" s="64">
        <f>MainTableForProfit[[#This Row],[Cost per Units]]*MainTableForProfit[[#This Row],[Units]]</f>
        <v>5444.1</v>
      </c>
      <c r="R13" s="62">
        <f>MainTableForProfit[[#This Row],[Amount]]-MainTableForProfit[[#This Row],[Cost]]</f>
        <v>-3344.1000000000004</v>
      </c>
      <c r="T13" s="10" t="s">
        <v>16</v>
      </c>
      <c r="U13" s="57">
        <v>8.7899999999999991</v>
      </c>
    </row>
    <row r="14" spans="1:21" x14ac:dyDescent="0.25">
      <c r="B14" s="91" t="s">
        <v>4</v>
      </c>
      <c r="C14" s="60">
        <v>14946.919999999998</v>
      </c>
      <c r="K14" s="12" t="s">
        <v>40</v>
      </c>
      <c r="L14" s="12" t="s">
        <v>35</v>
      </c>
      <c r="M14" s="12" t="s">
        <v>33</v>
      </c>
      <c r="N14" s="13">
        <v>8869</v>
      </c>
      <c r="O14" s="15">
        <v>432</v>
      </c>
      <c r="P14" s="63">
        <f>VLOOKUP(MainTableForProfit[Product],MainSubTable13[#All],2,FALSE)</f>
        <v>12.37</v>
      </c>
      <c r="Q14" s="64">
        <f>MainTableForProfit[[#This Row],[Cost per Units]]*MainTableForProfit[[#This Row],[Units]]</f>
        <v>5343.8399999999992</v>
      </c>
      <c r="R14" s="62">
        <f>MainTableForProfit[[#This Row],[Amount]]-MainTableForProfit[[#This Row],[Cost]]</f>
        <v>3525.1600000000008</v>
      </c>
      <c r="T14" s="12" t="s">
        <v>17</v>
      </c>
      <c r="U14" s="58">
        <v>3.11</v>
      </c>
    </row>
    <row r="15" spans="1:21" x14ac:dyDescent="0.25">
      <c r="B15" s="91" t="s">
        <v>26</v>
      </c>
      <c r="C15" s="60">
        <v>58277.8</v>
      </c>
      <c r="K15" s="10" t="s">
        <v>6</v>
      </c>
      <c r="L15" s="10" t="s">
        <v>38</v>
      </c>
      <c r="M15" s="10" t="s">
        <v>31</v>
      </c>
      <c r="N15" s="11">
        <v>2681</v>
      </c>
      <c r="O15" s="14">
        <v>54</v>
      </c>
      <c r="P15" s="63">
        <f>VLOOKUP(MainTableForProfit[Product],MainSubTable13[#All],2,FALSE)</f>
        <v>5.79</v>
      </c>
      <c r="Q15" s="64">
        <f>MainTableForProfit[[#This Row],[Cost per Units]]*MainTableForProfit[[#This Row],[Units]]</f>
        <v>312.66000000000003</v>
      </c>
      <c r="R15" s="62">
        <f>MainTableForProfit[[#This Row],[Amount]]-MainTableForProfit[[#This Row],[Cost]]</f>
        <v>2368.34</v>
      </c>
      <c r="T15" s="10" t="s">
        <v>18</v>
      </c>
      <c r="U15" s="57">
        <v>6.47</v>
      </c>
    </row>
    <row r="16" spans="1:21" x14ac:dyDescent="0.25">
      <c r="B16" s="91" t="s">
        <v>28</v>
      </c>
      <c r="C16" s="60">
        <v>39084.340000000004</v>
      </c>
      <c r="K16" s="12" t="s">
        <v>8</v>
      </c>
      <c r="L16" s="12" t="s">
        <v>35</v>
      </c>
      <c r="M16" s="12" t="s">
        <v>22</v>
      </c>
      <c r="N16" s="13">
        <v>5012</v>
      </c>
      <c r="O16" s="15">
        <v>210</v>
      </c>
      <c r="P16" s="63">
        <f>VLOOKUP(MainTableForProfit[Product],MainSubTable13[#All],2,FALSE)</f>
        <v>9.77</v>
      </c>
      <c r="Q16" s="64">
        <f>MainTableForProfit[[#This Row],[Cost per Units]]*MainTableForProfit[[#This Row],[Units]]</f>
        <v>2051.6999999999998</v>
      </c>
      <c r="R16" s="62">
        <f>MainTableForProfit[[#This Row],[Amount]]-MainTableForProfit[[#This Row],[Cost]]</f>
        <v>2960.3</v>
      </c>
      <c r="T16" s="12" t="s">
        <v>19</v>
      </c>
      <c r="U16" s="58">
        <v>7.64</v>
      </c>
    </row>
    <row r="17" spans="2:21" x14ac:dyDescent="0.25">
      <c r="B17" s="91" t="s">
        <v>17</v>
      </c>
      <c r="C17" s="60">
        <v>56471.590000000004</v>
      </c>
      <c r="K17" s="10" t="s">
        <v>7</v>
      </c>
      <c r="L17" s="10" t="s">
        <v>38</v>
      </c>
      <c r="M17" s="10" t="s">
        <v>14</v>
      </c>
      <c r="N17" s="11">
        <v>1281</v>
      </c>
      <c r="O17" s="14">
        <v>75</v>
      </c>
      <c r="P17" s="63">
        <f>VLOOKUP(MainTableForProfit[Product],MainSubTable13[#All],2,FALSE)</f>
        <v>11.7</v>
      </c>
      <c r="Q17" s="64">
        <f>MainTableForProfit[[#This Row],[Cost per Units]]*MainTableForProfit[[#This Row],[Units]]</f>
        <v>877.5</v>
      </c>
      <c r="R17" s="62">
        <f>MainTableForProfit[[#This Row],[Amount]]-MainTableForProfit[[#This Row],[Cost]]</f>
        <v>403.5</v>
      </c>
      <c r="T17" s="10" t="s">
        <v>20</v>
      </c>
      <c r="U17" s="57">
        <v>10.62</v>
      </c>
    </row>
    <row r="18" spans="2:21" x14ac:dyDescent="0.25">
      <c r="B18" s="91" t="s">
        <v>23</v>
      </c>
      <c r="C18" s="60">
        <v>44884.12</v>
      </c>
      <c r="K18" s="12" t="s">
        <v>5</v>
      </c>
      <c r="L18" s="12" t="s">
        <v>37</v>
      </c>
      <c r="M18" s="12" t="s">
        <v>14</v>
      </c>
      <c r="N18" s="13">
        <v>4991</v>
      </c>
      <c r="O18" s="15">
        <v>12</v>
      </c>
      <c r="P18" s="63">
        <f>VLOOKUP(MainTableForProfit[Product],MainSubTable13[#All],2,FALSE)</f>
        <v>11.7</v>
      </c>
      <c r="Q18" s="64">
        <f>MainTableForProfit[[#This Row],[Cost per Units]]*MainTableForProfit[[#This Row],[Units]]</f>
        <v>140.39999999999998</v>
      </c>
      <c r="R18" s="62">
        <f>MainTableForProfit[[#This Row],[Amount]]-MainTableForProfit[[#This Row],[Cost]]</f>
        <v>4850.6000000000004</v>
      </c>
      <c r="T18" s="12" t="s">
        <v>21</v>
      </c>
      <c r="U18" s="58">
        <v>9</v>
      </c>
    </row>
    <row r="19" spans="2:21" x14ac:dyDescent="0.25">
      <c r="B19" s="91" t="s">
        <v>29</v>
      </c>
      <c r="C19" s="60">
        <v>36700.840000000004</v>
      </c>
      <c r="K19" s="10" t="s">
        <v>2</v>
      </c>
      <c r="L19" s="10" t="s">
        <v>39</v>
      </c>
      <c r="M19" s="10" t="s">
        <v>25</v>
      </c>
      <c r="N19" s="11">
        <v>1785</v>
      </c>
      <c r="O19" s="14">
        <v>462</v>
      </c>
      <c r="P19" s="63">
        <f>VLOOKUP(MainTableForProfit[Product],MainSubTable13[#All],2,FALSE)</f>
        <v>13.15</v>
      </c>
      <c r="Q19" s="64">
        <f>MainTableForProfit[[#This Row],[Cost per Units]]*MainTableForProfit[[#This Row],[Units]]</f>
        <v>6075.3</v>
      </c>
      <c r="R19" s="62">
        <f>MainTableForProfit[[#This Row],[Amount]]-MainTableForProfit[[#This Row],[Cost]]</f>
        <v>-4290.3</v>
      </c>
      <c r="T19" s="10" t="s">
        <v>22</v>
      </c>
      <c r="U19" s="57">
        <v>9.77</v>
      </c>
    </row>
    <row r="20" spans="2:21" x14ac:dyDescent="0.25">
      <c r="B20" s="91" t="s">
        <v>16</v>
      </c>
      <c r="C20" s="60">
        <v>43177.340000000004</v>
      </c>
      <c r="K20" s="12" t="s">
        <v>3</v>
      </c>
      <c r="L20" s="12" t="s">
        <v>37</v>
      </c>
      <c r="M20" s="12" t="s">
        <v>17</v>
      </c>
      <c r="N20" s="13">
        <v>3983</v>
      </c>
      <c r="O20" s="15">
        <v>144</v>
      </c>
      <c r="P20" s="63">
        <f>VLOOKUP(MainTableForProfit[Product],MainSubTable13[#All],2,FALSE)</f>
        <v>3.11</v>
      </c>
      <c r="Q20" s="64">
        <f>MainTableForProfit[[#This Row],[Cost per Units]]*MainTableForProfit[[#This Row],[Units]]</f>
        <v>447.84</v>
      </c>
      <c r="R20" s="62">
        <f>MainTableForProfit[[#This Row],[Amount]]-MainTableForProfit[[#This Row],[Cost]]</f>
        <v>3535.16</v>
      </c>
      <c r="T20" s="12" t="s">
        <v>23</v>
      </c>
      <c r="U20" s="58">
        <v>6.49</v>
      </c>
    </row>
    <row r="21" spans="2:21" x14ac:dyDescent="0.25">
      <c r="B21" s="91" t="s">
        <v>27</v>
      </c>
      <c r="C21" s="60">
        <v>19572.14</v>
      </c>
      <c r="K21" s="10" t="s">
        <v>9</v>
      </c>
      <c r="L21" s="10" t="s">
        <v>38</v>
      </c>
      <c r="M21" s="10" t="s">
        <v>16</v>
      </c>
      <c r="N21" s="11">
        <v>2646</v>
      </c>
      <c r="O21" s="14">
        <v>120</v>
      </c>
      <c r="P21" s="63">
        <f>VLOOKUP(MainTableForProfit[Product],MainSubTable13[#All],2,FALSE)</f>
        <v>8.7899999999999991</v>
      </c>
      <c r="Q21" s="64">
        <f>MainTableForProfit[[#This Row],[Cost per Units]]*MainTableForProfit[[#This Row],[Units]]</f>
        <v>1054.8</v>
      </c>
      <c r="R21" s="62">
        <f>MainTableForProfit[[#This Row],[Amount]]-MainTableForProfit[[#This Row],[Cost]]</f>
        <v>1591.2</v>
      </c>
      <c r="T21" s="10" t="s">
        <v>24</v>
      </c>
      <c r="U21" s="57">
        <v>4.97</v>
      </c>
    </row>
    <row r="22" spans="2:21" x14ac:dyDescent="0.25">
      <c r="B22" s="91" t="s">
        <v>33</v>
      </c>
      <c r="C22" s="60">
        <v>46226.020000000004</v>
      </c>
      <c r="K22" s="12" t="s">
        <v>2</v>
      </c>
      <c r="L22" s="12" t="s">
        <v>34</v>
      </c>
      <c r="M22" s="12" t="s">
        <v>13</v>
      </c>
      <c r="N22" s="13">
        <v>252</v>
      </c>
      <c r="O22" s="15">
        <v>54</v>
      </c>
      <c r="P22" s="63">
        <f>VLOOKUP(MainTableForProfit[Product],MainSubTable13[#All],2,FALSE)</f>
        <v>9.33</v>
      </c>
      <c r="Q22" s="64">
        <f>MainTableForProfit[[#This Row],[Cost per Units]]*MainTableForProfit[[#This Row],[Units]]</f>
        <v>503.82</v>
      </c>
      <c r="R22" s="62">
        <f>MainTableForProfit[[#This Row],[Amount]]-MainTableForProfit[[#This Row],[Cost]]</f>
        <v>-251.82</v>
      </c>
      <c r="T22" s="12" t="s">
        <v>25</v>
      </c>
      <c r="U22" s="58">
        <v>13.15</v>
      </c>
    </row>
    <row r="23" spans="2:21" x14ac:dyDescent="0.25">
      <c r="B23" s="91" t="s">
        <v>31</v>
      </c>
      <c r="C23" s="60">
        <v>29518.43</v>
      </c>
      <c r="K23" s="10" t="s">
        <v>3</v>
      </c>
      <c r="L23" s="10" t="s">
        <v>35</v>
      </c>
      <c r="M23" s="10" t="s">
        <v>25</v>
      </c>
      <c r="N23" s="11">
        <v>2464</v>
      </c>
      <c r="O23" s="14">
        <v>234</v>
      </c>
      <c r="P23" s="63">
        <f>VLOOKUP(MainTableForProfit[Product],MainSubTable13[#All],2,FALSE)</f>
        <v>13.15</v>
      </c>
      <c r="Q23" s="64">
        <f>MainTableForProfit[[#This Row],[Cost per Units]]*MainTableForProfit[[#This Row],[Units]]</f>
        <v>3077.1</v>
      </c>
      <c r="R23" s="62">
        <f>MainTableForProfit[[#This Row],[Amount]]-MainTableForProfit[[#This Row],[Cost]]</f>
        <v>-613.09999999999991</v>
      </c>
      <c r="T23" s="10" t="s">
        <v>26</v>
      </c>
      <c r="U23" s="57">
        <v>5.6</v>
      </c>
    </row>
    <row r="24" spans="2:21" x14ac:dyDescent="0.25">
      <c r="B24" s="91" t="s">
        <v>21</v>
      </c>
      <c r="C24" s="60">
        <v>26000</v>
      </c>
      <c r="K24" s="12" t="s">
        <v>3</v>
      </c>
      <c r="L24" s="12" t="s">
        <v>35</v>
      </c>
      <c r="M24" s="12" t="s">
        <v>29</v>
      </c>
      <c r="N24" s="13">
        <v>2114</v>
      </c>
      <c r="O24" s="15">
        <v>66</v>
      </c>
      <c r="P24" s="63">
        <f>VLOOKUP(MainTableForProfit[Product],MainSubTable13[#All],2,FALSE)</f>
        <v>7.16</v>
      </c>
      <c r="Q24" s="64">
        <f>MainTableForProfit[[#This Row],[Cost per Units]]*MainTableForProfit[[#This Row],[Units]]</f>
        <v>472.56</v>
      </c>
      <c r="R24" s="62">
        <f>MainTableForProfit[[#This Row],[Amount]]-MainTableForProfit[[#This Row],[Cost]]</f>
        <v>1641.44</v>
      </c>
      <c r="T24" s="12" t="s">
        <v>27</v>
      </c>
      <c r="U24" s="58">
        <v>16.73</v>
      </c>
    </row>
    <row r="25" spans="2:21" x14ac:dyDescent="0.25">
      <c r="B25" s="91" t="s">
        <v>25</v>
      </c>
      <c r="C25" s="60">
        <v>29678.099999999995</v>
      </c>
      <c r="K25" s="10" t="s">
        <v>6</v>
      </c>
      <c r="L25" s="10" t="s">
        <v>37</v>
      </c>
      <c r="M25" s="10" t="s">
        <v>31</v>
      </c>
      <c r="N25" s="11">
        <v>7693</v>
      </c>
      <c r="O25" s="14">
        <v>87</v>
      </c>
      <c r="P25" s="63">
        <f>VLOOKUP(MainTableForProfit[Product],MainSubTable13[#All],2,FALSE)</f>
        <v>5.79</v>
      </c>
      <c r="Q25" s="64">
        <f>MainTableForProfit[[#This Row],[Cost per Units]]*MainTableForProfit[[#This Row],[Units]]</f>
        <v>503.73</v>
      </c>
      <c r="R25" s="62">
        <f>MainTableForProfit[[#This Row],[Amount]]-MainTableForProfit[[#This Row],[Cost]]</f>
        <v>7189.27</v>
      </c>
      <c r="T25" s="10" t="s">
        <v>28</v>
      </c>
      <c r="U25" s="57">
        <v>10.38</v>
      </c>
    </row>
    <row r="26" spans="2:21" x14ac:dyDescent="0.25">
      <c r="B26" s="91" t="s">
        <v>14</v>
      </c>
      <c r="C26" s="60">
        <v>19525.600000000002</v>
      </c>
      <c r="K26" s="12" t="s">
        <v>5</v>
      </c>
      <c r="L26" s="12" t="s">
        <v>34</v>
      </c>
      <c r="M26" s="12" t="s">
        <v>20</v>
      </c>
      <c r="N26" s="13">
        <v>15610</v>
      </c>
      <c r="O26" s="15">
        <v>339</v>
      </c>
      <c r="P26" s="63">
        <f>VLOOKUP(MainTableForProfit[Product],MainSubTable13[#All],2,FALSE)</f>
        <v>10.62</v>
      </c>
      <c r="Q26" s="64">
        <f>MainTableForProfit[[#This Row],[Cost per Units]]*MainTableForProfit[[#This Row],[Units]]</f>
        <v>3600.18</v>
      </c>
      <c r="R26" s="62">
        <f>MainTableForProfit[[#This Row],[Amount]]-MainTableForProfit[[#This Row],[Cost]]</f>
        <v>12009.82</v>
      </c>
      <c r="T26" s="12" t="s">
        <v>29</v>
      </c>
      <c r="U26" s="58">
        <v>7.16</v>
      </c>
    </row>
    <row r="27" spans="2:21" x14ac:dyDescent="0.25">
      <c r="B27" s="91" t="s">
        <v>24</v>
      </c>
      <c r="C27" s="60">
        <v>30189.32</v>
      </c>
      <c r="K27" s="10" t="s">
        <v>41</v>
      </c>
      <c r="L27" s="10" t="s">
        <v>34</v>
      </c>
      <c r="M27" s="10" t="s">
        <v>22</v>
      </c>
      <c r="N27" s="11">
        <v>336</v>
      </c>
      <c r="O27" s="14">
        <v>144</v>
      </c>
      <c r="P27" s="63">
        <f>VLOOKUP(MainTableForProfit[Product],MainSubTable13[#All],2,FALSE)</f>
        <v>9.77</v>
      </c>
      <c r="Q27" s="64">
        <f>MainTableForProfit[[#This Row],[Cost per Units]]*MainTableForProfit[[#This Row],[Units]]</f>
        <v>1406.8799999999999</v>
      </c>
      <c r="R27" s="62">
        <f>MainTableForProfit[[#This Row],[Amount]]-MainTableForProfit[[#This Row],[Cost]]</f>
        <v>-1070.8799999999999</v>
      </c>
      <c r="T27" s="10" t="s">
        <v>30</v>
      </c>
      <c r="U27" s="57">
        <v>14.49</v>
      </c>
    </row>
    <row r="28" spans="2:21" x14ac:dyDescent="0.25">
      <c r="B28" s="91" t="s">
        <v>20</v>
      </c>
      <c r="C28" s="60">
        <v>31390.480000000003</v>
      </c>
      <c r="K28" s="12" t="s">
        <v>2</v>
      </c>
      <c r="L28" s="12" t="s">
        <v>39</v>
      </c>
      <c r="M28" s="12" t="s">
        <v>20</v>
      </c>
      <c r="N28" s="13">
        <v>9443</v>
      </c>
      <c r="O28" s="15">
        <v>162</v>
      </c>
      <c r="P28" s="63">
        <f>VLOOKUP(MainTableForProfit[Product],MainSubTable13[#All],2,FALSE)</f>
        <v>10.62</v>
      </c>
      <c r="Q28" s="64">
        <f>MainTableForProfit[[#This Row],[Cost per Units]]*MainTableForProfit[[#This Row],[Units]]</f>
        <v>1720.4399999999998</v>
      </c>
      <c r="R28" s="62">
        <f>MainTableForProfit[[#This Row],[Amount]]-MainTableForProfit[[#This Row],[Cost]]</f>
        <v>7722.56</v>
      </c>
      <c r="T28" s="12" t="s">
        <v>31</v>
      </c>
      <c r="U28" s="58">
        <v>5.79</v>
      </c>
    </row>
    <row r="29" spans="2:21" x14ac:dyDescent="0.25">
      <c r="B29" s="91" t="s">
        <v>15</v>
      </c>
      <c r="C29" s="60">
        <v>50988.91</v>
      </c>
      <c r="K29" s="10" t="s">
        <v>9</v>
      </c>
      <c r="L29" s="10" t="s">
        <v>34</v>
      </c>
      <c r="M29" s="10" t="s">
        <v>23</v>
      </c>
      <c r="N29" s="11">
        <v>8155</v>
      </c>
      <c r="O29" s="14">
        <v>90</v>
      </c>
      <c r="P29" s="63">
        <f>VLOOKUP(MainTableForProfit[Product],MainSubTable13[#All],2,FALSE)</f>
        <v>6.49</v>
      </c>
      <c r="Q29" s="64">
        <f>MainTableForProfit[[#This Row],[Cost per Units]]*MainTableForProfit[[#This Row],[Units]]</f>
        <v>584.1</v>
      </c>
      <c r="R29" s="62">
        <f>MainTableForProfit[[#This Row],[Amount]]-MainTableForProfit[[#This Row],[Cost]]</f>
        <v>7570.9</v>
      </c>
      <c r="T29" s="10" t="s">
        <v>32</v>
      </c>
      <c r="U29" s="57">
        <v>8.65</v>
      </c>
    </row>
    <row r="30" spans="2:21" x14ac:dyDescent="0.25">
      <c r="B30" s="91" t="s">
        <v>18</v>
      </c>
      <c r="C30" s="60">
        <v>40814.559999999998</v>
      </c>
      <c r="K30" s="12" t="s">
        <v>8</v>
      </c>
      <c r="L30" s="12" t="s">
        <v>38</v>
      </c>
      <c r="M30" s="12" t="s">
        <v>23</v>
      </c>
      <c r="N30" s="13">
        <v>1701</v>
      </c>
      <c r="O30" s="15">
        <v>234</v>
      </c>
      <c r="P30" s="63">
        <f>VLOOKUP(MainTableForProfit[Product],MainSubTable13[#All],2,FALSE)</f>
        <v>6.49</v>
      </c>
      <c r="Q30" s="64">
        <f>MainTableForProfit[[#This Row],[Cost per Units]]*MainTableForProfit[[#This Row],[Units]]</f>
        <v>1518.66</v>
      </c>
      <c r="R30" s="62">
        <f>MainTableForProfit[[#This Row],[Amount]]-MainTableForProfit[[#This Row],[Cost]]</f>
        <v>182.33999999999992</v>
      </c>
      <c r="T30" s="12" t="s">
        <v>33</v>
      </c>
      <c r="U30" s="58">
        <v>12.37</v>
      </c>
    </row>
    <row r="31" spans="2:21" x14ac:dyDescent="0.25">
      <c r="B31" s="91" t="s">
        <v>32</v>
      </c>
      <c r="C31" s="60">
        <v>52063.35</v>
      </c>
      <c r="K31" s="10" t="s">
        <v>10</v>
      </c>
      <c r="L31" s="10" t="s">
        <v>38</v>
      </c>
      <c r="M31" s="10" t="s">
        <v>22</v>
      </c>
      <c r="N31" s="11">
        <v>2205</v>
      </c>
      <c r="O31" s="14">
        <v>141</v>
      </c>
      <c r="P31" s="63">
        <f>VLOOKUP(MainTableForProfit[Product],MainSubTable13[#All],2,FALSE)</f>
        <v>9.77</v>
      </c>
      <c r="Q31" s="64">
        <f>MainTableForProfit[[#This Row],[Cost per Units]]*MainTableForProfit[[#This Row],[Units]]</f>
        <v>1377.57</v>
      </c>
      <c r="R31" s="62">
        <f>MainTableForProfit[[#This Row],[Amount]]-MainTableForProfit[[#This Row],[Cost]]</f>
        <v>827.43000000000006</v>
      </c>
    </row>
    <row r="32" spans="2:21" x14ac:dyDescent="0.25">
      <c r="B32" s="91" t="s">
        <v>13</v>
      </c>
      <c r="C32" s="60">
        <v>29721.27</v>
      </c>
      <c r="K32" s="12" t="s">
        <v>8</v>
      </c>
      <c r="L32" s="12" t="s">
        <v>37</v>
      </c>
      <c r="M32" s="12" t="s">
        <v>19</v>
      </c>
      <c r="N32" s="13">
        <v>1771</v>
      </c>
      <c r="O32" s="15">
        <v>204</v>
      </c>
      <c r="P32" s="63">
        <f>VLOOKUP(MainTableForProfit[Product],MainSubTable13[#All],2,FALSE)</f>
        <v>7.64</v>
      </c>
      <c r="Q32" s="64">
        <f>MainTableForProfit[[#This Row],[Cost per Units]]*MainTableForProfit[[#This Row],[Units]]</f>
        <v>1558.56</v>
      </c>
      <c r="R32" s="62">
        <f>MainTableForProfit[[#This Row],[Amount]]-MainTableForProfit[[#This Row],[Cost]]</f>
        <v>212.44000000000005</v>
      </c>
    </row>
    <row r="33" spans="2:18" x14ac:dyDescent="0.25">
      <c r="B33" s="91" t="s">
        <v>103</v>
      </c>
      <c r="C33" s="60">
        <v>801165.2699999999</v>
      </c>
      <c r="K33" s="10" t="s">
        <v>41</v>
      </c>
      <c r="L33" s="10" t="s">
        <v>35</v>
      </c>
      <c r="M33" s="10" t="s">
        <v>15</v>
      </c>
      <c r="N33" s="11">
        <v>2114</v>
      </c>
      <c r="O33" s="14">
        <v>186</v>
      </c>
      <c r="P33" s="63">
        <f>VLOOKUP(MainTableForProfit[Product],MainSubTable13[#All],2,FALSE)</f>
        <v>11.73</v>
      </c>
      <c r="Q33" s="64">
        <f>MainTableForProfit[[#This Row],[Cost per Units]]*MainTableForProfit[[#This Row],[Units]]</f>
        <v>2181.7800000000002</v>
      </c>
      <c r="R33" s="62">
        <f>MainTableForProfit[[#This Row],[Amount]]-MainTableForProfit[[#This Row],[Cost]]</f>
        <v>-67.7800000000002</v>
      </c>
    </row>
    <row r="34" spans="2:18" x14ac:dyDescent="0.25">
      <c r="K34" s="12" t="s">
        <v>41</v>
      </c>
      <c r="L34" s="12" t="s">
        <v>36</v>
      </c>
      <c r="M34" s="12" t="s">
        <v>13</v>
      </c>
      <c r="N34" s="13">
        <v>10311</v>
      </c>
      <c r="O34" s="15">
        <v>231</v>
      </c>
      <c r="P34" s="63">
        <f>VLOOKUP(MainTableForProfit[Product],MainSubTable13[#All],2,FALSE)</f>
        <v>9.33</v>
      </c>
      <c r="Q34" s="64">
        <f>MainTableForProfit[[#This Row],[Cost per Units]]*MainTableForProfit[[#This Row],[Units]]</f>
        <v>2155.23</v>
      </c>
      <c r="R34" s="62">
        <f>MainTableForProfit[[#This Row],[Amount]]-MainTableForProfit[[#This Row],[Cost]]</f>
        <v>8155.77</v>
      </c>
    </row>
    <row r="35" spans="2:18" x14ac:dyDescent="0.25">
      <c r="K35" s="10" t="s">
        <v>3</v>
      </c>
      <c r="L35" s="10" t="s">
        <v>39</v>
      </c>
      <c r="M35" s="10" t="s">
        <v>16</v>
      </c>
      <c r="N35" s="11">
        <v>21</v>
      </c>
      <c r="O35" s="14">
        <v>168</v>
      </c>
      <c r="P35" s="63">
        <f>VLOOKUP(MainTableForProfit[Product],MainSubTable13[#All],2,FALSE)</f>
        <v>8.7899999999999991</v>
      </c>
      <c r="Q35" s="64">
        <f>MainTableForProfit[[#This Row],[Cost per Units]]*MainTableForProfit[[#This Row],[Units]]</f>
        <v>1476.7199999999998</v>
      </c>
      <c r="R35" s="62">
        <f>MainTableForProfit[[#This Row],[Amount]]-MainTableForProfit[[#This Row],[Cost]]</f>
        <v>-1455.7199999999998</v>
      </c>
    </row>
    <row r="36" spans="2:18" x14ac:dyDescent="0.25">
      <c r="K36" s="12" t="s">
        <v>10</v>
      </c>
      <c r="L36" s="12" t="s">
        <v>35</v>
      </c>
      <c r="M36" s="12" t="s">
        <v>20</v>
      </c>
      <c r="N36" s="13">
        <v>1974</v>
      </c>
      <c r="O36" s="15">
        <v>195</v>
      </c>
      <c r="P36" s="63">
        <f>VLOOKUP(MainTableForProfit[Product],MainSubTable13[#All],2,FALSE)</f>
        <v>10.62</v>
      </c>
      <c r="Q36" s="64">
        <f>MainTableForProfit[[#This Row],[Cost per Units]]*MainTableForProfit[[#This Row],[Units]]</f>
        <v>2070.8999999999996</v>
      </c>
      <c r="R36" s="62">
        <f>MainTableForProfit[[#This Row],[Amount]]-MainTableForProfit[[#This Row],[Cost]]</f>
        <v>-96.899999999999636</v>
      </c>
    </row>
    <row r="37" spans="2:18" ht="18.75" x14ac:dyDescent="0.25">
      <c r="B37" s="84" t="s">
        <v>59</v>
      </c>
      <c r="C37" s="85"/>
      <c r="D37" s="85"/>
      <c r="E37" s="85"/>
      <c r="F37" s="85"/>
      <c r="G37" s="85"/>
      <c r="H37" s="85"/>
      <c r="I37" s="86"/>
      <c r="K37" s="10" t="s">
        <v>5</v>
      </c>
      <c r="L37" s="10" t="s">
        <v>36</v>
      </c>
      <c r="M37" s="10" t="s">
        <v>23</v>
      </c>
      <c r="N37" s="11">
        <v>6314</v>
      </c>
      <c r="O37" s="14">
        <v>15</v>
      </c>
      <c r="P37" s="63">
        <f>VLOOKUP(MainTableForProfit[Product],MainSubTable13[#All],2,FALSE)</f>
        <v>6.49</v>
      </c>
      <c r="Q37" s="64">
        <f>MainTableForProfit[[#This Row],[Cost per Units]]*MainTableForProfit[[#This Row],[Units]]</f>
        <v>97.350000000000009</v>
      </c>
      <c r="R37" s="62">
        <f>MainTableForProfit[[#This Row],[Amount]]-MainTableForProfit[[#This Row],[Cost]]</f>
        <v>6216.65</v>
      </c>
    </row>
    <row r="38" spans="2:18" x14ac:dyDescent="0.25">
      <c r="B38" s="121" t="s">
        <v>172</v>
      </c>
      <c r="C38" s="122"/>
      <c r="D38" s="122"/>
      <c r="E38" s="122"/>
      <c r="F38" s="122"/>
      <c r="G38" s="122"/>
      <c r="H38" s="122"/>
      <c r="I38" s="123"/>
      <c r="K38" s="12" t="s">
        <v>10</v>
      </c>
      <c r="L38" s="12" t="s">
        <v>37</v>
      </c>
      <c r="M38" s="12" t="s">
        <v>23</v>
      </c>
      <c r="N38" s="13">
        <v>4683</v>
      </c>
      <c r="O38" s="15">
        <v>30</v>
      </c>
      <c r="P38" s="63">
        <f>VLOOKUP(MainTableForProfit[Product],MainSubTable13[#All],2,FALSE)</f>
        <v>6.49</v>
      </c>
      <c r="Q38" s="64">
        <f>MainTableForProfit[[#This Row],[Cost per Units]]*MainTableForProfit[[#This Row],[Units]]</f>
        <v>194.70000000000002</v>
      </c>
      <c r="R38" s="62">
        <f>MainTableForProfit[[#This Row],[Amount]]-MainTableForProfit[[#This Row],[Cost]]</f>
        <v>4488.3</v>
      </c>
    </row>
    <row r="39" spans="2:18" x14ac:dyDescent="0.25">
      <c r="B39" s="127" t="s">
        <v>60</v>
      </c>
      <c r="C39" s="128"/>
      <c r="D39" s="128"/>
      <c r="E39" s="128"/>
      <c r="F39" s="128"/>
      <c r="G39" s="128"/>
      <c r="H39" s="128"/>
      <c r="I39" s="129"/>
      <c r="K39" s="10" t="s">
        <v>41</v>
      </c>
      <c r="L39" s="10" t="s">
        <v>37</v>
      </c>
      <c r="M39" s="10" t="s">
        <v>24</v>
      </c>
      <c r="N39" s="11">
        <v>6398</v>
      </c>
      <c r="O39" s="14">
        <v>102</v>
      </c>
      <c r="P39" s="63">
        <f>VLOOKUP(MainTableForProfit[Product],MainSubTable13[#All],2,FALSE)</f>
        <v>4.97</v>
      </c>
      <c r="Q39" s="64">
        <f>MainTableForProfit[[#This Row],[Cost per Units]]*MainTableForProfit[[#This Row],[Units]]</f>
        <v>506.94</v>
      </c>
      <c r="R39" s="62">
        <f>MainTableForProfit[[#This Row],[Amount]]-MainTableForProfit[[#This Row],[Cost]]</f>
        <v>5891.06</v>
      </c>
    </row>
    <row r="40" spans="2:18" x14ac:dyDescent="0.25">
      <c r="B40" s="124">
        <v>44869</v>
      </c>
      <c r="C40" s="125"/>
      <c r="D40" s="125"/>
      <c r="E40" s="125"/>
      <c r="F40" s="125"/>
      <c r="G40" s="125"/>
      <c r="H40" s="125"/>
      <c r="I40" s="126"/>
      <c r="K40" s="12" t="s">
        <v>2</v>
      </c>
      <c r="L40" s="12" t="s">
        <v>35</v>
      </c>
      <c r="M40" s="12" t="s">
        <v>19</v>
      </c>
      <c r="N40" s="13">
        <v>553</v>
      </c>
      <c r="O40" s="15">
        <v>15</v>
      </c>
      <c r="P40" s="63">
        <f>VLOOKUP(MainTableForProfit[Product],MainSubTable13[#All],2,FALSE)</f>
        <v>7.64</v>
      </c>
      <c r="Q40" s="64">
        <f>MainTableForProfit[[#This Row],[Cost per Units]]*MainTableForProfit[[#This Row],[Units]]</f>
        <v>114.6</v>
      </c>
      <c r="R40" s="62">
        <f>MainTableForProfit[[#This Row],[Amount]]-MainTableForProfit[[#This Row],[Cost]]</f>
        <v>438.4</v>
      </c>
    </row>
    <row r="41" spans="2:18" x14ac:dyDescent="0.25">
      <c r="B41" s="130"/>
      <c r="C41" s="131"/>
      <c r="D41" s="131"/>
      <c r="E41" s="131"/>
      <c r="F41" s="131"/>
      <c r="G41" s="131"/>
      <c r="H41" s="131"/>
      <c r="I41" s="132"/>
      <c r="K41" s="10" t="s">
        <v>8</v>
      </c>
      <c r="L41" s="10" t="s">
        <v>39</v>
      </c>
      <c r="M41" s="10" t="s">
        <v>30</v>
      </c>
      <c r="N41" s="11">
        <v>7021</v>
      </c>
      <c r="O41" s="14">
        <v>183</v>
      </c>
      <c r="P41" s="63">
        <f>VLOOKUP(MainTableForProfit[Product],MainSubTable13[#All],2,FALSE)</f>
        <v>14.49</v>
      </c>
      <c r="Q41" s="64">
        <f>MainTableForProfit[[#This Row],[Cost per Units]]*MainTableForProfit[[#This Row],[Units]]</f>
        <v>2651.67</v>
      </c>
      <c r="R41" s="62">
        <f>MainTableForProfit[[#This Row],[Amount]]-MainTableForProfit[[#This Row],[Cost]]</f>
        <v>4369.33</v>
      </c>
    </row>
    <row r="42" spans="2:18" x14ac:dyDescent="0.25">
      <c r="B42" s="88" t="s">
        <v>167</v>
      </c>
      <c r="C42" s="89"/>
      <c r="D42" s="89"/>
      <c r="E42" s="89"/>
      <c r="F42" s="89"/>
      <c r="G42" s="89"/>
      <c r="H42" s="89"/>
      <c r="I42" s="90"/>
      <c r="K42" s="12" t="s">
        <v>40</v>
      </c>
      <c r="L42" s="12" t="s">
        <v>39</v>
      </c>
      <c r="M42" s="12" t="s">
        <v>22</v>
      </c>
      <c r="N42" s="13">
        <v>5817</v>
      </c>
      <c r="O42" s="15">
        <v>12</v>
      </c>
      <c r="P42" s="63">
        <f>VLOOKUP(MainTableForProfit[Product],MainSubTable13[#All],2,FALSE)</f>
        <v>9.77</v>
      </c>
      <c r="Q42" s="64">
        <f>MainTableForProfit[[#This Row],[Cost per Units]]*MainTableForProfit[[#This Row],[Units]]</f>
        <v>117.24</v>
      </c>
      <c r="R42" s="62">
        <f>MainTableForProfit[[#This Row],[Amount]]-MainTableForProfit[[#This Row],[Cost]]</f>
        <v>5699.76</v>
      </c>
    </row>
    <row r="43" spans="2:18" x14ac:dyDescent="0.25">
      <c r="B43" s="97"/>
      <c r="C43" s="28" t="s">
        <v>168</v>
      </c>
      <c r="D43" s="28"/>
      <c r="E43" s="28"/>
      <c r="F43" s="28"/>
      <c r="G43" s="28"/>
      <c r="H43" s="28"/>
      <c r="I43" s="29"/>
      <c r="K43" s="10" t="s">
        <v>41</v>
      </c>
      <c r="L43" s="10" t="s">
        <v>39</v>
      </c>
      <c r="M43" s="10" t="s">
        <v>14</v>
      </c>
      <c r="N43" s="11">
        <v>3976</v>
      </c>
      <c r="O43" s="14">
        <v>72</v>
      </c>
      <c r="P43" s="63">
        <f>VLOOKUP(MainTableForProfit[Product],MainSubTable13[#All],2,FALSE)</f>
        <v>11.7</v>
      </c>
      <c r="Q43" s="64">
        <f>MainTableForProfit[[#This Row],[Cost per Units]]*MainTableForProfit[[#This Row],[Units]]</f>
        <v>842.4</v>
      </c>
      <c r="R43" s="62">
        <f>MainTableForProfit[[#This Row],[Amount]]-MainTableForProfit[[#This Row],[Cost]]</f>
        <v>3133.6</v>
      </c>
    </row>
    <row r="44" spans="2:18" x14ac:dyDescent="0.25">
      <c r="B44" s="97"/>
      <c r="C44" s="28" t="s">
        <v>169</v>
      </c>
      <c r="D44" s="28"/>
      <c r="E44" s="28"/>
      <c r="F44" s="28"/>
      <c r="G44" s="28"/>
      <c r="H44" s="28"/>
      <c r="I44" s="29"/>
      <c r="K44" s="12" t="s">
        <v>6</v>
      </c>
      <c r="L44" s="12" t="s">
        <v>38</v>
      </c>
      <c r="M44" s="12" t="s">
        <v>27</v>
      </c>
      <c r="N44" s="13">
        <v>1134</v>
      </c>
      <c r="O44" s="15">
        <v>282</v>
      </c>
      <c r="P44" s="63">
        <f>VLOOKUP(MainTableForProfit[Product],MainSubTable13[#All],2,FALSE)</f>
        <v>16.73</v>
      </c>
      <c r="Q44" s="64">
        <f>MainTableForProfit[[#This Row],[Cost per Units]]*MainTableForProfit[[#This Row],[Units]]</f>
        <v>4717.8599999999997</v>
      </c>
      <c r="R44" s="62">
        <f>MainTableForProfit[[#This Row],[Amount]]-MainTableForProfit[[#This Row],[Cost]]</f>
        <v>-3583.8599999999997</v>
      </c>
    </row>
    <row r="45" spans="2:18" x14ac:dyDescent="0.25">
      <c r="B45" s="97"/>
      <c r="C45" s="28" t="s">
        <v>170</v>
      </c>
      <c r="D45" s="28"/>
      <c r="E45" s="28"/>
      <c r="F45" s="28"/>
      <c r="G45" s="28"/>
      <c r="H45" s="28"/>
      <c r="I45" s="29"/>
      <c r="K45" s="10" t="s">
        <v>2</v>
      </c>
      <c r="L45" s="10" t="s">
        <v>39</v>
      </c>
      <c r="M45" s="10" t="s">
        <v>28</v>
      </c>
      <c r="N45" s="11">
        <v>6027</v>
      </c>
      <c r="O45" s="14">
        <v>144</v>
      </c>
      <c r="P45" s="63">
        <f>VLOOKUP(MainTableForProfit[Product],MainSubTable13[#All],2,FALSE)</f>
        <v>10.38</v>
      </c>
      <c r="Q45" s="64">
        <f>MainTableForProfit[[#This Row],[Cost per Units]]*MainTableForProfit[[#This Row],[Units]]</f>
        <v>1494.72</v>
      </c>
      <c r="R45" s="62">
        <f>MainTableForProfit[[#This Row],[Amount]]-MainTableForProfit[[#This Row],[Cost]]</f>
        <v>4532.28</v>
      </c>
    </row>
    <row r="46" spans="2:18" x14ac:dyDescent="0.25">
      <c r="B46" s="98"/>
      <c r="C46" s="30" t="s">
        <v>171</v>
      </c>
      <c r="D46" s="30"/>
      <c r="E46" s="30"/>
      <c r="F46" s="30"/>
      <c r="G46" s="30"/>
      <c r="H46" s="30"/>
      <c r="I46" s="31"/>
      <c r="K46" s="12" t="s">
        <v>6</v>
      </c>
      <c r="L46" s="12" t="s">
        <v>37</v>
      </c>
      <c r="M46" s="12" t="s">
        <v>16</v>
      </c>
      <c r="N46" s="13">
        <v>1904</v>
      </c>
      <c r="O46" s="15">
        <v>405</v>
      </c>
      <c r="P46" s="63">
        <f>VLOOKUP(MainTableForProfit[Product],MainSubTable13[#All],2,FALSE)</f>
        <v>8.7899999999999991</v>
      </c>
      <c r="Q46" s="64">
        <f>MainTableForProfit[[#This Row],[Cost per Units]]*MainTableForProfit[[#This Row],[Units]]</f>
        <v>3559.95</v>
      </c>
      <c r="R46" s="62">
        <f>MainTableForProfit[[#This Row],[Amount]]-MainTableForProfit[[#This Row],[Cost]]</f>
        <v>-1655.9499999999998</v>
      </c>
    </row>
    <row r="47" spans="2:18" x14ac:dyDescent="0.25">
      <c r="K47" s="10" t="s">
        <v>7</v>
      </c>
      <c r="L47" s="10" t="s">
        <v>34</v>
      </c>
      <c r="M47" s="10" t="s">
        <v>32</v>
      </c>
      <c r="N47" s="11">
        <v>3262</v>
      </c>
      <c r="O47" s="14">
        <v>75</v>
      </c>
      <c r="P47" s="63">
        <f>VLOOKUP(MainTableForProfit[Product],MainSubTable13[#All],2,FALSE)</f>
        <v>8.65</v>
      </c>
      <c r="Q47" s="64">
        <f>MainTableForProfit[[#This Row],[Cost per Units]]*MainTableForProfit[[#This Row],[Units]]</f>
        <v>648.75</v>
      </c>
      <c r="R47" s="62">
        <f>MainTableForProfit[[#This Row],[Amount]]-MainTableForProfit[[#This Row],[Cost]]</f>
        <v>2613.25</v>
      </c>
    </row>
    <row r="48" spans="2:18" x14ac:dyDescent="0.25">
      <c r="K48" s="12" t="s">
        <v>40</v>
      </c>
      <c r="L48" s="12" t="s">
        <v>34</v>
      </c>
      <c r="M48" s="12" t="s">
        <v>27</v>
      </c>
      <c r="N48" s="13">
        <v>2289</v>
      </c>
      <c r="O48" s="15">
        <v>135</v>
      </c>
      <c r="P48" s="63">
        <f>VLOOKUP(MainTableForProfit[Product],MainSubTable13[#All],2,FALSE)</f>
        <v>16.73</v>
      </c>
      <c r="Q48" s="64">
        <f>MainTableForProfit[[#This Row],[Cost per Units]]*MainTableForProfit[[#This Row],[Units]]</f>
        <v>2258.5500000000002</v>
      </c>
      <c r="R48" s="62">
        <f>MainTableForProfit[[#This Row],[Amount]]-MainTableForProfit[[#This Row],[Cost]]</f>
        <v>30.449999999999818</v>
      </c>
    </row>
    <row r="49" spans="11:18" x14ac:dyDescent="0.25">
      <c r="K49" s="10" t="s">
        <v>5</v>
      </c>
      <c r="L49" s="10" t="s">
        <v>34</v>
      </c>
      <c r="M49" s="10" t="s">
        <v>27</v>
      </c>
      <c r="N49" s="11">
        <v>6986</v>
      </c>
      <c r="O49" s="14">
        <v>21</v>
      </c>
      <c r="P49" s="63">
        <f>VLOOKUP(MainTableForProfit[Product],MainSubTable13[#All],2,FALSE)</f>
        <v>16.73</v>
      </c>
      <c r="Q49" s="64">
        <f>MainTableForProfit[[#This Row],[Cost per Units]]*MainTableForProfit[[#This Row],[Units]]</f>
        <v>351.33</v>
      </c>
      <c r="R49" s="62">
        <f>MainTableForProfit[[#This Row],[Amount]]-MainTableForProfit[[#This Row],[Cost]]</f>
        <v>6634.67</v>
      </c>
    </row>
    <row r="50" spans="11:18" x14ac:dyDescent="0.25">
      <c r="K50" s="12" t="s">
        <v>2</v>
      </c>
      <c r="L50" s="12" t="s">
        <v>38</v>
      </c>
      <c r="M50" s="12" t="s">
        <v>23</v>
      </c>
      <c r="N50" s="13">
        <v>4417</v>
      </c>
      <c r="O50" s="15">
        <v>153</v>
      </c>
      <c r="P50" s="63">
        <f>VLOOKUP(MainTableForProfit[Product],MainSubTable13[#All],2,FALSE)</f>
        <v>6.49</v>
      </c>
      <c r="Q50" s="64">
        <f>MainTableForProfit[[#This Row],[Cost per Units]]*MainTableForProfit[[#This Row],[Units]]</f>
        <v>992.97</v>
      </c>
      <c r="R50" s="62">
        <f>MainTableForProfit[[#This Row],[Amount]]-MainTableForProfit[[#This Row],[Cost]]</f>
        <v>3424.0299999999997</v>
      </c>
    </row>
    <row r="51" spans="11:18" x14ac:dyDescent="0.25">
      <c r="K51" s="10" t="s">
        <v>6</v>
      </c>
      <c r="L51" s="10" t="s">
        <v>34</v>
      </c>
      <c r="M51" s="10" t="s">
        <v>15</v>
      </c>
      <c r="N51" s="11">
        <v>1442</v>
      </c>
      <c r="O51" s="14">
        <v>15</v>
      </c>
      <c r="P51" s="63">
        <f>VLOOKUP(MainTableForProfit[Product],MainSubTable13[#All],2,FALSE)</f>
        <v>11.73</v>
      </c>
      <c r="Q51" s="64">
        <f>MainTableForProfit[[#This Row],[Cost per Units]]*MainTableForProfit[[#This Row],[Units]]</f>
        <v>175.95000000000002</v>
      </c>
      <c r="R51" s="62">
        <f>MainTableForProfit[[#This Row],[Amount]]-MainTableForProfit[[#This Row],[Cost]]</f>
        <v>1266.05</v>
      </c>
    </row>
    <row r="52" spans="11:18" x14ac:dyDescent="0.25">
      <c r="K52" s="12" t="s">
        <v>3</v>
      </c>
      <c r="L52" s="12" t="s">
        <v>35</v>
      </c>
      <c r="M52" s="12" t="s">
        <v>14</v>
      </c>
      <c r="N52" s="13">
        <v>2415</v>
      </c>
      <c r="O52" s="15">
        <v>255</v>
      </c>
      <c r="P52" s="63">
        <f>VLOOKUP(MainTableForProfit[Product],MainSubTable13[#All],2,FALSE)</f>
        <v>11.7</v>
      </c>
      <c r="Q52" s="64">
        <f>MainTableForProfit[[#This Row],[Cost per Units]]*MainTableForProfit[[#This Row],[Units]]</f>
        <v>2983.5</v>
      </c>
      <c r="R52" s="62">
        <f>MainTableForProfit[[#This Row],[Amount]]-MainTableForProfit[[#This Row],[Cost]]</f>
        <v>-568.5</v>
      </c>
    </row>
    <row r="53" spans="11:18" x14ac:dyDescent="0.25">
      <c r="K53" s="10" t="s">
        <v>2</v>
      </c>
      <c r="L53" s="10" t="s">
        <v>37</v>
      </c>
      <c r="M53" s="10" t="s">
        <v>19</v>
      </c>
      <c r="N53" s="11">
        <v>238</v>
      </c>
      <c r="O53" s="14">
        <v>18</v>
      </c>
      <c r="P53" s="63">
        <f>VLOOKUP(MainTableForProfit[Product],MainSubTable13[#All],2,FALSE)</f>
        <v>7.64</v>
      </c>
      <c r="Q53" s="64">
        <f>MainTableForProfit[[#This Row],[Cost per Units]]*MainTableForProfit[[#This Row],[Units]]</f>
        <v>137.51999999999998</v>
      </c>
      <c r="R53" s="62">
        <f>MainTableForProfit[[#This Row],[Amount]]-MainTableForProfit[[#This Row],[Cost]]</f>
        <v>100.48000000000002</v>
      </c>
    </row>
    <row r="54" spans="11:18" x14ac:dyDescent="0.25">
      <c r="K54" s="12" t="s">
        <v>6</v>
      </c>
      <c r="L54" s="12" t="s">
        <v>37</v>
      </c>
      <c r="M54" s="12" t="s">
        <v>23</v>
      </c>
      <c r="N54" s="13">
        <v>4949</v>
      </c>
      <c r="O54" s="15">
        <v>189</v>
      </c>
      <c r="P54" s="63">
        <f>VLOOKUP(MainTableForProfit[Product],MainSubTable13[#All],2,FALSE)</f>
        <v>6.49</v>
      </c>
      <c r="Q54" s="64">
        <f>MainTableForProfit[[#This Row],[Cost per Units]]*MainTableForProfit[[#This Row],[Units]]</f>
        <v>1226.6100000000001</v>
      </c>
      <c r="R54" s="62">
        <f>MainTableForProfit[[#This Row],[Amount]]-MainTableForProfit[[#This Row],[Cost]]</f>
        <v>3722.39</v>
      </c>
    </row>
    <row r="55" spans="11:18" x14ac:dyDescent="0.25">
      <c r="K55" s="10" t="s">
        <v>5</v>
      </c>
      <c r="L55" s="10" t="s">
        <v>38</v>
      </c>
      <c r="M55" s="10" t="s">
        <v>32</v>
      </c>
      <c r="N55" s="11">
        <v>5075</v>
      </c>
      <c r="O55" s="14">
        <v>21</v>
      </c>
      <c r="P55" s="63">
        <f>VLOOKUP(MainTableForProfit[Product],MainSubTable13[#All],2,FALSE)</f>
        <v>8.65</v>
      </c>
      <c r="Q55" s="64">
        <f>MainTableForProfit[[#This Row],[Cost per Units]]*MainTableForProfit[[#This Row],[Units]]</f>
        <v>181.65</v>
      </c>
      <c r="R55" s="62">
        <f>MainTableForProfit[[#This Row],[Amount]]-MainTableForProfit[[#This Row],[Cost]]</f>
        <v>4893.3500000000004</v>
      </c>
    </row>
    <row r="56" spans="11:18" x14ac:dyDescent="0.25">
      <c r="K56" s="12" t="s">
        <v>3</v>
      </c>
      <c r="L56" s="12" t="s">
        <v>36</v>
      </c>
      <c r="M56" s="12" t="s">
        <v>16</v>
      </c>
      <c r="N56" s="13">
        <v>9198</v>
      </c>
      <c r="O56" s="15">
        <v>36</v>
      </c>
      <c r="P56" s="63">
        <f>VLOOKUP(MainTableForProfit[Product],MainSubTable13[#All],2,FALSE)</f>
        <v>8.7899999999999991</v>
      </c>
      <c r="Q56" s="64">
        <f>MainTableForProfit[[#This Row],[Cost per Units]]*MainTableForProfit[[#This Row],[Units]]</f>
        <v>316.43999999999994</v>
      </c>
      <c r="R56" s="62">
        <f>MainTableForProfit[[#This Row],[Amount]]-MainTableForProfit[[#This Row],[Cost]]</f>
        <v>8881.56</v>
      </c>
    </row>
    <row r="57" spans="11:18" x14ac:dyDescent="0.25">
      <c r="K57" s="10" t="s">
        <v>6</v>
      </c>
      <c r="L57" s="10" t="s">
        <v>34</v>
      </c>
      <c r="M57" s="10" t="s">
        <v>29</v>
      </c>
      <c r="N57" s="11">
        <v>3339</v>
      </c>
      <c r="O57" s="14">
        <v>75</v>
      </c>
      <c r="P57" s="63">
        <f>VLOOKUP(MainTableForProfit[Product],MainSubTable13[#All],2,FALSE)</f>
        <v>7.16</v>
      </c>
      <c r="Q57" s="64">
        <f>MainTableForProfit[[#This Row],[Cost per Units]]*MainTableForProfit[[#This Row],[Units]]</f>
        <v>537</v>
      </c>
      <c r="R57" s="62">
        <f>MainTableForProfit[[#This Row],[Amount]]-MainTableForProfit[[#This Row],[Cost]]</f>
        <v>2802</v>
      </c>
    </row>
    <row r="58" spans="11:18" x14ac:dyDescent="0.25">
      <c r="K58" s="12" t="s">
        <v>40</v>
      </c>
      <c r="L58" s="12" t="s">
        <v>34</v>
      </c>
      <c r="M58" s="12" t="s">
        <v>17</v>
      </c>
      <c r="N58" s="13">
        <v>5019</v>
      </c>
      <c r="O58" s="15">
        <v>156</v>
      </c>
      <c r="P58" s="63">
        <f>VLOOKUP(MainTableForProfit[Product],MainSubTable13[#All],2,FALSE)</f>
        <v>3.11</v>
      </c>
      <c r="Q58" s="64">
        <f>MainTableForProfit[[#This Row],[Cost per Units]]*MainTableForProfit[[#This Row],[Units]]</f>
        <v>485.15999999999997</v>
      </c>
      <c r="R58" s="62">
        <f>MainTableForProfit[[#This Row],[Amount]]-MainTableForProfit[[#This Row],[Cost]]</f>
        <v>4533.84</v>
      </c>
    </row>
    <row r="59" spans="11:18" x14ac:dyDescent="0.25">
      <c r="K59" s="10" t="s">
        <v>5</v>
      </c>
      <c r="L59" s="10" t="s">
        <v>36</v>
      </c>
      <c r="M59" s="10" t="s">
        <v>16</v>
      </c>
      <c r="N59" s="11">
        <v>16184</v>
      </c>
      <c r="O59" s="14">
        <v>39</v>
      </c>
      <c r="P59" s="63">
        <f>VLOOKUP(MainTableForProfit[Product],MainSubTable13[#All],2,FALSE)</f>
        <v>8.7899999999999991</v>
      </c>
      <c r="Q59" s="64">
        <f>MainTableForProfit[[#This Row],[Cost per Units]]*MainTableForProfit[[#This Row],[Units]]</f>
        <v>342.80999999999995</v>
      </c>
      <c r="R59" s="62">
        <f>MainTableForProfit[[#This Row],[Amount]]-MainTableForProfit[[#This Row],[Cost]]</f>
        <v>15841.19</v>
      </c>
    </row>
    <row r="60" spans="11:18" x14ac:dyDescent="0.25">
      <c r="K60" s="12" t="s">
        <v>6</v>
      </c>
      <c r="L60" s="12" t="s">
        <v>36</v>
      </c>
      <c r="M60" s="12" t="s">
        <v>21</v>
      </c>
      <c r="N60" s="13">
        <v>497</v>
      </c>
      <c r="O60" s="15">
        <v>63</v>
      </c>
      <c r="P60" s="63">
        <f>VLOOKUP(MainTableForProfit[Product],MainSubTable13[#All],2,FALSE)</f>
        <v>9</v>
      </c>
      <c r="Q60" s="64">
        <f>MainTableForProfit[[#This Row],[Cost per Units]]*MainTableForProfit[[#This Row],[Units]]</f>
        <v>567</v>
      </c>
      <c r="R60" s="62">
        <f>MainTableForProfit[[#This Row],[Amount]]-MainTableForProfit[[#This Row],[Cost]]</f>
        <v>-70</v>
      </c>
    </row>
    <row r="61" spans="11:18" x14ac:dyDescent="0.25">
      <c r="K61" s="10" t="s">
        <v>2</v>
      </c>
      <c r="L61" s="10" t="s">
        <v>36</v>
      </c>
      <c r="M61" s="10" t="s">
        <v>29</v>
      </c>
      <c r="N61" s="11">
        <v>8211</v>
      </c>
      <c r="O61" s="14">
        <v>75</v>
      </c>
      <c r="P61" s="63">
        <f>VLOOKUP(MainTableForProfit[Product],MainSubTable13[#All],2,FALSE)</f>
        <v>7.16</v>
      </c>
      <c r="Q61" s="64">
        <f>MainTableForProfit[[#This Row],[Cost per Units]]*MainTableForProfit[[#This Row],[Units]]</f>
        <v>537</v>
      </c>
      <c r="R61" s="62">
        <f>MainTableForProfit[[#This Row],[Amount]]-MainTableForProfit[[#This Row],[Cost]]</f>
        <v>7674</v>
      </c>
    </row>
    <row r="62" spans="11:18" x14ac:dyDescent="0.25">
      <c r="K62" s="12" t="s">
        <v>2</v>
      </c>
      <c r="L62" s="12" t="s">
        <v>38</v>
      </c>
      <c r="M62" s="12" t="s">
        <v>28</v>
      </c>
      <c r="N62" s="13">
        <v>6580</v>
      </c>
      <c r="O62" s="15">
        <v>183</v>
      </c>
      <c r="P62" s="63">
        <f>VLOOKUP(MainTableForProfit[Product],MainSubTable13[#All],2,FALSE)</f>
        <v>10.38</v>
      </c>
      <c r="Q62" s="64">
        <f>MainTableForProfit[[#This Row],[Cost per Units]]*MainTableForProfit[[#This Row],[Units]]</f>
        <v>1899.5400000000002</v>
      </c>
      <c r="R62" s="62">
        <f>MainTableForProfit[[#This Row],[Amount]]-MainTableForProfit[[#This Row],[Cost]]</f>
        <v>4680.46</v>
      </c>
    </row>
    <row r="63" spans="11:18" x14ac:dyDescent="0.25">
      <c r="K63" s="10" t="s">
        <v>41</v>
      </c>
      <c r="L63" s="10" t="s">
        <v>35</v>
      </c>
      <c r="M63" s="10" t="s">
        <v>13</v>
      </c>
      <c r="N63" s="11">
        <v>4760</v>
      </c>
      <c r="O63" s="14">
        <v>69</v>
      </c>
      <c r="P63" s="63">
        <f>VLOOKUP(MainTableForProfit[Product],MainSubTable13[#All],2,FALSE)</f>
        <v>9.33</v>
      </c>
      <c r="Q63" s="64">
        <f>MainTableForProfit[[#This Row],[Cost per Units]]*MainTableForProfit[[#This Row],[Units]]</f>
        <v>643.77</v>
      </c>
      <c r="R63" s="62">
        <f>MainTableForProfit[[#This Row],[Amount]]-MainTableForProfit[[#This Row],[Cost]]</f>
        <v>4116.2299999999996</v>
      </c>
    </row>
    <row r="64" spans="11:18" x14ac:dyDescent="0.25">
      <c r="K64" s="12" t="s">
        <v>40</v>
      </c>
      <c r="L64" s="12" t="s">
        <v>36</v>
      </c>
      <c r="M64" s="12" t="s">
        <v>25</v>
      </c>
      <c r="N64" s="13">
        <v>5439</v>
      </c>
      <c r="O64" s="15">
        <v>30</v>
      </c>
      <c r="P64" s="63">
        <f>VLOOKUP(MainTableForProfit[Product],MainSubTable13[#All],2,FALSE)</f>
        <v>13.15</v>
      </c>
      <c r="Q64" s="64">
        <f>MainTableForProfit[[#This Row],[Cost per Units]]*MainTableForProfit[[#This Row],[Units]]</f>
        <v>394.5</v>
      </c>
      <c r="R64" s="62">
        <f>MainTableForProfit[[#This Row],[Amount]]-MainTableForProfit[[#This Row],[Cost]]</f>
        <v>5044.5</v>
      </c>
    </row>
    <row r="65" spans="11:18" x14ac:dyDescent="0.25">
      <c r="K65" s="10" t="s">
        <v>41</v>
      </c>
      <c r="L65" s="10" t="s">
        <v>34</v>
      </c>
      <c r="M65" s="10" t="s">
        <v>17</v>
      </c>
      <c r="N65" s="11">
        <v>1463</v>
      </c>
      <c r="O65" s="14">
        <v>39</v>
      </c>
      <c r="P65" s="63">
        <f>VLOOKUP(MainTableForProfit[Product],MainSubTable13[#All],2,FALSE)</f>
        <v>3.11</v>
      </c>
      <c r="Q65" s="64">
        <f>MainTableForProfit[[#This Row],[Cost per Units]]*MainTableForProfit[[#This Row],[Units]]</f>
        <v>121.28999999999999</v>
      </c>
      <c r="R65" s="62">
        <f>MainTableForProfit[[#This Row],[Amount]]-MainTableForProfit[[#This Row],[Cost]]</f>
        <v>1341.71</v>
      </c>
    </row>
    <row r="66" spans="11:18" x14ac:dyDescent="0.25">
      <c r="K66" s="12" t="s">
        <v>3</v>
      </c>
      <c r="L66" s="12" t="s">
        <v>34</v>
      </c>
      <c r="M66" s="12" t="s">
        <v>32</v>
      </c>
      <c r="N66" s="13">
        <v>7777</v>
      </c>
      <c r="O66" s="15">
        <v>504</v>
      </c>
      <c r="P66" s="63">
        <f>VLOOKUP(MainTableForProfit[Product],MainSubTable13[#All],2,FALSE)</f>
        <v>8.65</v>
      </c>
      <c r="Q66" s="64">
        <f>MainTableForProfit[[#This Row],[Cost per Units]]*MainTableForProfit[[#This Row],[Units]]</f>
        <v>4359.6000000000004</v>
      </c>
      <c r="R66" s="62">
        <f>MainTableForProfit[[#This Row],[Amount]]-MainTableForProfit[[#This Row],[Cost]]</f>
        <v>3417.3999999999996</v>
      </c>
    </row>
    <row r="67" spans="11:18" x14ac:dyDescent="0.25">
      <c r="K67" s="10" t="s">
        <v>9</v>
      </c>
      <c r="L67" s="10" t="s">
        <v>37</v>
      </c>
      <c r="M67" s="10" t="s">
        <v>29</v>
      </c>
      <c r="N67" s="11">
        <v>1085</v>
      </c>
      <c r="O67" s="14">
        <v>273</v>
      </c>
      <c r="P67" s="63">
        <f>VLOOKUP(MainTableForProfit[Product],MainSubTable13[#All],2,FALSE)</f>
        <v>7.16</v>
      </c>
      <c r="Q67" s="64">
        <f>MainTableForProfit[[#This Row],[Cost per Units]]*MainTableForProfit[[#This Row],[Units]]</f>
        <v>1954.68</v>
      </c>
      <c r="R67" s="62">
        <f>MainTableForProfit[[#This Row],[Amount]]-MainTableForProfit[[#This Row],[Cost]]</f>
        <v>-869.68000000000006</v>
      </c>
    </row>
    <row r="68" spans="11:18" x14ac:dyDescent="0.25">
      <c r="K68" s="12" t="s">
        <v>5</v>
      </c>
      <c r="L68" s="12" t="s">
        <v>37</v>
      </c>
      <c r="M68" s="12" t="s">
        <v>31</v>
      </c>
      <c r="N68" s="13">
        <v>182</v>
      </c>
      <c r="O68" s="15">
        <v>48</v>
      </c>
      <c r="P68" s="63">
        <f>VLOOKUP(MainTableForProfit[Product],MainSubTable13[#All],2,FALSE)</f>
        <v>5.79</v>
      </c>
      <c r="Q68" s="64">
        <f>MainTableForProfit[[#This Row],[Cost per Units]]*MainTableForProfit[[#This Row],[Units]]</f>
        <v>277.92</v>
      </c>
      <c r="R68" s="62">
        <f>MainTableForProfit[[#This Row],[Amount]]-MainTableForProfit[[#This Row],[Cost]]</f>
        <v>-95.920000000000016</v>
      </c>
    </row>
    <row r="69" spans="11:18" x14ac:dyDescent="0.25">
      <c r="K69" s="10" t="s">
        <v>6</v>
      </c>
      <c r="L69" s="10" t="s">
        <v>34</v>
      </c>
      <c r="M69" s="10" t="s">
        <v>27</v>
      </c>
      <c r="N69" s="11">
        <v>4242</v>
      </c>
      <c r="O69" s="14">
        <v>207</v>
      </c>
      <c r="P69" s="63">
        <f>VLOOKUP(MainTableForProfit[Product],MainSubTable13[#All],2,FALSE)</f>
        <v>16.73</v>
      </c>
      <c r="Q69" s="64">
        <f>MainTableForProfit[[#This Row],[Cost per Units]]*MainTableForProfit[[#This Row],[Units]]</f>
        <v>3463.11</v>
      </c>
      <c r="R69" s="62">
        <f>MainTableForProfit[[#This Row],[Amount]]-MainTableForProfit[[#This Row],[Cost]]</f>
        <v>778.88999999999987</v>
      </c>
    </row>
    <row r="70" spans="11:18" x14ac:dyDescent="0.25">
      <c r="K70" s="12" t="s">
        <v>6</v>
      </c>
      <c r="L70" s="12" t="s">
        <v>36</v>
      </c>
      <c r="M70" s="12" t="s">
        <v>32</v>
      </c>
      <c r="N70" s="13">
        <v>6118</v>
      </c>
      <c r="O70" s="15">
        <v>9</v>
      </c>
      <c r="P70" s="63">
        <f>VLOOKUP(MainTableForProfit[Product],MainSubTable13[#All],2,FALSE)</f>
        <v>8.65</v>
      </c>
      <c r="Q70" s="64">
        <f>MainTableForProfit[[#This Row],[Cost per Units]]*MainTableForProfit[[#This Row],[Units]]</f>
        <v>77.850000000000009</v>
      </c>
      <c r="R70" s="62">
        <f>MainTableForProfit[[#This Row],[Amount]]-MainTableForProfit[[#This Row],[Cost]]</f>
        <v>6040.15</v>
      </c>
    </row>
    <row r="71" spans="11:18" x14ac:dyDescent="0.25">
      <c r="K71" s="10" t="s">
        <v>10</v>
      </c>
      <c r="L71" s="10" t="s">
        <v>36</v>
      </c>
      <c r="M71" s="10" t="s">
        <v>23</v>
      </c>
      <c r="N71" s="11">
        <v>2317</v>
      </c>
      <c r="O71" s="14">
        <v>261</v>
      </c>
      <c r="P71" s="63">
        <f>VLOOKUP(MainTableForProfit[Product],MainSubTable13[#All],2,FALSE)</f>
        <v>6.49</v>
      </c>
      <c r="Q71" s="64">
        <f>MainTableForProfit[[#This Row],[Cost per Units]]*MainTableForProfit[[#This Row],[Units]]</f>
        <v>1693.89</v>
      </c>
      <c r="R71" s="62">
        <f>MainTableForProfit[[#This Row],[Amount]]-MainTableForProfit[[#This Row],[Cost]]</f>
        <v>623.1099999999999</v>
      </c>
    </row>
    <row r="72" spans="11:18" x14ac:dyDescent="0.25">
      <c r="K72" s="12" t="s">
        <v>6</v>
      </c>
      <c r="L72" s="12" t="s">
        <v>38</v>
      </c>
      <c r="M72" s="12" t="s">
        <v>16</v>
      </c>
      <c r="N72" s="13">
        <v>938</v>
      </c>
      <c r="O72" s="15">
        <v>6</v>
      </c>
      <c r="P72" s="63">
        <f>VLOOKUP(MainTableForProfit[Product],MainSubTable13[#All],2,FALSE)</f>
        <v>8.7899999999999991</v>
      </c>
      <c r="Q72" s="64">
        <f>MainTableForProfit[[#This Row],[Cost per Units]]*MainTableForProfit[[#This Row],[Units]]</f>
        <v>52.739999999999995</v>
      </c>
      <c r="R72" s="62">
        <f>MainTableForProfit[[#This Row],[Amount]]-MainTableForProfit[[#This Row],[Cost]]</f>
        <v>885.26</v>
      </c>
    </row>
    <row r="73" spans="11:18" x14ac:dyDescent="0.25">
      <c r="K73" s="10" t="s">
        <v>8</v>
      </c>
      <c r="L73" s="10" t="s">
        <v>37</v>
      </c>
      <c r="M73" s="10" t="s">
        <v>15</v>
      </c>
      <c r="N73" s="11">
        <v>9709</v>
      </c>
      <c r="O73" s="14">
        <v>30</v>
      </c>
      <c r="P73" s="63">
        <f>VLOOKUP(MainTableForProfit[Product],MainSubTable13[#All],2,FALSE)</f>
        <v>11.73</v>
      </c>
      <c r="Q73" s="64">
        <f>MainTableForProfit[[#This Row],[Cost per Units]]*MainTableForProfit[[#This Row],[Units]]</f>
        <v>351.90000000000003</v>
      </c>
      <c r="R73" s="62">
        <f>MainTableForProfit[[#This Row],[Amount]]-MainTableForProfit[[#This Row],[Cost]]</f>
        <v>9357.1</v>
      </c>
    </row>
    <row r="74" spans="11:18" x14ac:dyDescent="0.25">
      <c r="K74" s="12" t="s">
        <v>7</v>
      </c>
      <c r="L74" s="12" t="s">
        <v>34</v>
      </c>
      <c r="M74" s="12" t="s">
        <v>20</v>
      </c>
      <c r="N74" s="13">
        <v>2205</v>
      </c>
      <c r="O74" s="15">
        <v>138</v>
      </c>
      <c r="P74" s="63">
        <f>VLOOKUP(MainTableForProfit[Product],MainSubTable13[#All],2,FALSE)</f>
        <v>10.62</v>
      </c>
      <c r="Q74" s="64">
        <f>MainTableForProfit[[#This Row],[Cost per Units]]*MainTableForProfit[[#This Row],[Units]]</f>
        <v>1465.56</v>
      </c>
      <c r="R74" s="62">
        <f>MainTableForProfit[[#This Row],[Amount]]-MainTableForProfit[[#This Row],[Cost]]</f>
        <v>739.44</v>
      </c>
    </row>
    <row r="75" spans="11:18" x14ac:dyDescent="0.25">
      <c r="K75" s="10" t="s">
        <v>7</v>
      </c>
      <c r="L75" s="10" t="s">
        <v>37</v>
      </c>
      <c r="M75" s="10" t="s">
        <v>17</v>
      </c>
      <c r="N75" s="11">
        <v>4487</v>
      </c>
      <c r="O75" s="14">
        <v>111</v>
      </c>
      <c r="P75" s="63">
        <f>VLOOKUP(MainTableForProfit[Product],MainSubTable13[#All],2,FALSE)</f>
        <v>3.11</v>
      </c>
      <c r="Q75" s="64">
        <f>MainTableForProfit[[#This Row],[Cost per Units]]*MainTableForProfit[[#This Row],[Units]]</f>
        <v>345.21</v>
      </c>
      <c r="R75" s="62">
        <f>MainTableForProfit[[#This Row],[Amount]]-MainTableForProfit[[#This Row],[Cost]]</f>
        <v>4141.79</v>
      </c>
    </row>
    <row r="76" spans="11:18" x14ac:dyDescent="0.25">
      <c r="K76" s="12" t="s">
        <v>5</v>
      </c>
      <c r="L76" s="12" t="s">
        <v>35</v>
      </c>
      <c r="M76" s="12" t="s">
        <v>18</v>
      </c>
      <c r="N76" s="13">
        <v>2415</v>
      </c>
      <c r="O76" s="15">
        <v>15</v>
      </c>
      <c r="P76" s="63">
        <f>VLOOKUP(MainTableForProfit[Product],MainSubTable13[#All],2,FALSE)</f>
        <v>6.47</v>
      </c>
      <c r="Q76" s="64">
        <f>MainTableForProfit[[#This Row],[Cost per Units]]*MainTableForProfit[[#This Row],[Units]]</f>
        <v>97.05</v>
      </c>
      <c r="R76" s="62">
        <f>MainTableForProfit[[#This Row],[Amount]]-MainTableForProfit[[#This Row],[Cost]]</f>
        <v>2317.9499999999998</v>
      </c>
    </row>
    <row r="77" spans="11:18" x14ac:dyDescent="0.25">
      <c r="K77" s="10" t="s">
        <v>40</v>
      </c>
      <c r="L77" s="10" t="s">
        <v>34</v>
      </c>
      <c r="M77" s="10" t="s">
        <v>19</v>
      </c>
      <c r="N77" s="11">
        <v>4018</v>
      </c>
      <c r="O77" s="14">
        <v>162</v>
      </c>
      <c r="P77" s="63">
        <f>VLOOKUP(MainTableForProfit[Product],MainSubTable13[#All],2,FALSE)</f>
        <v>7.64</v>
      </c>
      <c r="Q77" s="64">
        <f>MainTableForProfit[[#This Row],[Cost per Units]]*MainTableForProfit[[#This Row],[Units]]</f>
        <v>1237.6799999999998</v>
      </c>
      <c r="R77" s="62">
        <f>MainTableForProfit[[#This Row],[Amount]]-MainTableForProfit[[#This Row],[Cost]]</f>
        <v>2780.32</v>
      </c>
    </row>
    <row r="78" spans="11:18" x14ac:dyDescent="0.25">
      <c r="K78" s="12" t="s">
        <v>5</v>
      </c>
      <c r="L78" s="12" t="s">
        <v>34</v>
      </c>
      <c r="M78" s="12" t="s">
        <v>19</v>
      </c>
      <c r="N78" s="13">
        <v>861</v>
      </c>
      <c r="O78" s="15">
        <v>195</v>
      </c>
      <c r="P78" s="63">
        <f>VLOOKUP(MainTableForProfit[Product],MainSubTable13[#All],2,FALSE)</f>
        <v>7.64</v>
      </c>
      <c r="Q78" s="64">
        <f>MainTableForProfit[[#This Row],[Cost per Units]]*MainTableForProfit[[#This Row],[Units]]</f>
        <v>1489.8</v>
      </c>
      <c r="R78" s="62">
        <f>MainTableForProfit[[#This Row],[Amount]]-MainTableForProfit[[#This Row],[Cost]]</f>
        <v>-628.79999999999995</v>
      </c>
    </row>
    <row r="79" spans="11:18" x14ac:dyDescent="0.25">
      <c r="K79" s="10" t="s">
        <v>10</v>
      </c>
      <c r="L79" s="10" t="s">
        <v>38</v>
      </c>
      <c r="M79" s="10" t="s">
        <v>14</v>
      </c>
      <c r="N79" s="11">
        <v>5586</v>
      </c>
      <c r="O79" s="14">
        <v>525</v>
      </c>
      <c r="P79" s="63">
        <f>VLOOKUP(MainTableForProfit[Product],MainSubTable13[#All],2,FALSE)</f>
        <v>11.7</v>
      </c>
      <c r="Q79" s="64">
        <f>MainTableForProfit[[#This Row],[Cost per Units]]*MainTableForProfit[[#This Row],[Units]]</f>
        <v>6142.5</v>
      </c>
      <c r="R79" s="62">
        <f>MainTableForProfit[[#This Row],[Amount]]-MainTableForProfit[[#This Row],[Cost]]</f>
        <v>-556.5</v>
      </c>
    </row>
    <row r="80" spans="11:18" x14ac:dyDescent="0.25">
      <c r="K80" s="12" t="s">
        <v>7</v>
      </c>
      <c r="L80" s="12" t="s">
        <v>34</v>
      </c>
      <c r="M80" s="12" t="s">
        <v>33</v>
      </c>
      <c r="N80" s="13">
        <v>2226</v>
      </c>
      <c r="O80" s="15">
        <v>48</v>
      </c>
      <c r="P80" s="63">
        <f>VLOOKUP(MainTableForProfit[Product],MainSubTable13[#All],2,FALSE)</f>
        <v>12.37</v>
      </c>
      <c r="Q80" s="64">
        <f>MainTableForProfit[[#This Row],[Cost per Units]]*MainTableForProfit[[#This Row],[Units]]</f>
        <v>593.76</v>
      </c>
      <c r="R80" s="62">
        <f>MainTableForProfit[[#This Row],[Amount]]-MainTableForProfit[[#This Row],[Cost]]</f>
        <v>1632.24</v>
      </c>
    </row>
    <row r="81" spans="11:18" x14ac:dyDescent="0.25">
      <c r="K81" s="10" t="s">
        <v>9</v>
      </c>
      <c r="L81" s="10" t="s">
        <v>34</v>
      </c>
      <c r="M81" s="10" t="s">
        <v>28</v>
      </c>
      <c r="N81" s="11">
        <v>14329</v>
      </c>
      <c r="O81" s="14">
        <v>150</v>
      </c>
      <c r="P81" s="63">
        <f>VLOOKUP(MainTableForProfit[Product],MainSubTable13[#All],2,FALSE)</f>
        <v>10.38</v>
      </c>
      <c r="Q81" s="64">
        <f>MainTableForProfit[[#This Row],[Cost per Units]]*MainTableForProfit[[#This Row],[Units]]</f>
        <v>1557.0000000000002</v>
      </c>
      <c r="R81" s="62">
        <f>MainTableForProfit[[#This Row],[Amount]]-MainTableForProfit[[#This Row],[Cost]]</f>
        <v>12772</v>
      </c>
    </row>
    <row r="82" spans="11:18" x14ac:dyDescent="0.25">
      <c r="K82" s="12" t="s">
        <v>9</v>
      </c>
      <c r="L82" s="12" t="s">
        <v>34</v>
      </c>
      <c r="M82" s="12" t="s">
        <v>20</v>
      </c>
      <c r="N82" s="13">
        <v>8463</v>
      </c>
      <c r="O82" s="15">
        <v>492</v>
      </c>
      <c r="P82" s="63">
        <f>VLOOKUP(MainTableForProfit[Product],MainSubTable13[#All],2,FALSE)</f>
        <v>10.62</v>
      </c>
      <c r="Q82" s="64">
        <f>MainTableForProfit[[#This Row],[Cost per Units]]*MainTableForProfit[[#This Row],[Units]]</f>
        <v>5225.04</v>
      </c>
      <c r="R82" s="62">
        <f>MainTableForProfit[[#This Row],[Amount]]-MainTableForProfit[[#This Row],[Cost]]</f>
        <v>3237.96</v>
      </c>
    </row>
    <row r="83" spans="11:18" x14ac:dyDescent="0.25">
      <c r="K83" s="10" t="s">
        <v>5</v>
      </c>
      <c r="L83" s="10" t="s">
        <v>34</v>
      </c>
      <c r="M83" s="10" t="s">
        <v>29</v>
      </c>
      <c r="N83" s="11">
        <v>2891</v>
      </c>
      <c r="O83" s="14">
        <v>102</v>
      </c>
      <c r="P83" s="63">
        <f>VLOOKUP(MainTableForProfit[Product],MainSubTable13[#All],2,FALSE)</f>
        <v>7.16</v>
      </c>
      <c r="Q83" s="64">
        <f>MainTableForProfit[[#This Row],[Cost per Units]]*MainTableForProfit[[#This Row],[Units]]</f>
        <v>730.32</v>
      </c>
      <c r="R83" s="62">
        <f>MainTableForProfit[[#This Row],[Amount]]-MainTableForProfit[[#This Row],[Cost]]</f>
        <v>2160.6799999999998</v>
      </c>
    </row>
    <row r="84" spans="11:18" x14ac:dyDescent="0.25">
      <c r="K84" s="12" t="s">
        <v>3</v>
      </c>
      <c r="L84" s="12" t="s">
        <v>36</v>
      </c>
      <c r="M84" s="12" t="s">
        <v>23</v>
      </c>
      <c r="N84" s="13">
        <v>3773</v>
      </c>
      <c r="O84" s="15">
        <v>165</v>
      </c>
      <c r="P84" s="63">
        <f>VLOOKUP(MainTableForProfit[Product],MainSubTable13[#All],2,FALSE)</f>
        <v>6.49</v>
      </c>
      <c r="Q84" s="64">
        <f>MainTableForProfit[[#This Row],[Cost per Units]]*MainTableForProfit[[#This Row],[Units]]</f>
        <v>1070.8500000000001</v>
      </c>
      <c r="R84" s="62">
        <f>MainTableForProfit[[#This Row],[Amount]]-MainTableForProfit[[#This Row],[Cost]]</f>
        <v>2702.1499999999996</v>
      </c>
    </row>
    <row r="85" spans="11:18" x14ac:dyDescent="0.25">
      <c r="K85" s="10" t="s">
        <v>41</v>
      </c>
      <c r="L85" s="10" t="s">
        <v>36</v>
      </c>
      <c r="M85" s="10" t="s">
        <v>28</v>
      </c>
      <c r="N85" s="11">
        <v>854</v>
      </c>
      <c r="O85" s="14">
        <v>309</v>
      </c>
      <c r="P85" s="63">
        <f>VLOOKUP(MainTableForProfit[Product],MainSubTable13[#All],2,FALSE)</f>
        <v>10.38</v>
      </c>
      <c r="Q85" s="64">
        <f>MainTableForProfit[[#This Row],[Cost per Units]]*MainTableForProfit[[#This Row],[Units]]</f>
        <v>3207.42</v>
      </c>
      <c r="R85" s="62">
        <f>MainTableForProfit[[#This Row],[Amount]]-MainTableForProfit[[#This Row],[Cost]]</f>
        <v>-2353.42</v>
      </c>
    </row>
    <row r="86" spans="11:18" x14ac:dyDescent="0.25">
      <c r="K86" s="12" t="s">
        <v>6</v>
      </c>
      <c r="L86" s="12" t="s">
        <v>36</v>
      </c>
      <c r="M86" s="12" t="s">
        <v>17</v>
      </c>
      <c r="N86" s="13">
        <v>4970</v>
      </c>
      <c r="O86" s="15">
        <v>156</v>
      </c>
      <c r="P86" s="63">
        <f>VLOOKUP(MainTableForProfit[Product],MainSubTable13[#All],2,FALSE)</f>
        <v>3.11</v>
      </c>
      <c r="Q86" s="64">
        <f>MainTableForProfit[[#This Row],[Cost per Units]]*MainTableForProfit[[#This Row],[Units]]</f>
        <v>485.15999999999997</v>
      </c>
      <c r="R86" s="62">
        <f>MainTableForProfit[[#This Row],[Amount]]-MainTableForProfit[[#This Row],[Cost]]</f>
        <v>4484.84</v>
      </c>
    </row>
    <row r="87" spans="11:18" x14ac:dyDescent="0.25">
      <c r="K87" s="10" t="s">
        <v>9</v>
      </c>
      <c r="L87" s="10" t="s">
        <v>35</v>
      </c>
      <c r="M87" s="10" t="s">
        <v>26</v>
      </c>
      <c r="N87" s="11">
        <v>98</v>
      </c>
      <c r="O87" s="14">
        <v>159</v>
      </c>
      <c r="P87" s="63">
        <f>VLOOKUP(MainTableForProfit[Product],MainSubTable13[#All],2,FALSE)</f>
        <v>5.6</v>
      </c>
      <c r="Q87" s="64">
        <f>MainTableForProfit[[#This Row],[Cost per Units]]*MainTableForProfit[[#This Row],[Units]]</f>
        <v>890.4</v>
      </c>
      <c r="R87" s="62">
        <f>MainTableForProfit[[#This Row],[Amount]]-MainTableForProfit[[#This Row],[Cost]]</f>
        <v>-792.4</v>
      </c>
    </row>
    <row r="88" spans="11:18" x14ac:dyDescent="0.25">
      <c r="K88" s="12" t="s">
        <v>5</v>
      </c>
      <c r="L88" s="12" t="s">
        <v>35</v>
      </c>
      <c r="M88" s="12" t="s">
        <v>15</v>
      </c>
      <c r="N88" s="13">
        <v>13391</v>
      </c>
      <c r="O88" s="15">
        <v>201</v>
      </c>
      <c r="P88" s="63">
        <f>VLOOKUP(MainTableForProfit[Product],MainSubTable13[#All],2,FALSE)</f>
        <v>11.73</v>
      </c>
      <c r="Q88" s="64">
        <f>MainTableForProfit[[#This Row],[Cost per Units]]*MainTableForProfit[[#This Row],[Units]]</f>
        <v>2357.73</v>
      </c>
      <c r="R88" s="62">
        <f>MainTableForProfit[[#This Row],[Amount]]-MainTableForProfit[[#This Row],[Cost]]</f>
        <v>11033.27</v>
      </c>
    </row>
    <row r="89" spans="11:18" x14ac:dyDescent="0.25">
      <c r="K89" s="10" t="s">
        <v>8</v>
      </c>
      <c r="L89" s="10" t="s">
        <v>39</v>
      </c>
      <c r="M89" s="10" t="s">
        <v>31</v>
      </c>
      <c r="N89" s="11">
        <v>8890</v>
      </c>
      <c r="O89" s="14">
        <v>210</v>
      </c>
      <c r="P89" s="63">
        <f>VLOOKUP(MainTableForProfit[Product],MainSubTable13[#All],2,FALSE)</f>
        <v>5.79</v>
      </c>
      <c r="Q89" s="64">
        <f>MainTableForProfit[[#This Row],[Cost per Units]]*MainTableForProfit[[#This Row],[Units]]</f>
        <v>1215.9000000000001</v>
      </c>
      <c r="R89" s="62">
        <f>MainTableForProfit[[#This Row],[Amount]]-MainTableForProfit[[#This Row],[Cost]]</f>
        <v>7674.1</v>
      </c>
    </row>
    <row r="90" spans="11:18" x14ac:dyDescent="0.25">
      <c r="K90" s="12" t="s">
        <v>2</v>
      </c>
      <c r="L90" s="12" t="s">
        <v>38</v>
      </c>
      <c r="M90" s="12" t="s">
        <v>13</v>
      </c>
      <c r="N90" s="13">
        <v>56</v>
      </c>
      <c r="O90" s="15">
        <v>51</v>
      </c>
      <c r="P90" s="63">
        <f>VLOOKUP(MainTableForProfit[Product],MainSubTable13[#All],2,FALSE)</f>
        <v>9.33</v>
      </c>
      <c r="Q90" s="64">
        <f>MainTableForProfit[[#This Row],[Cost per Units]]*MainTableForProfit[[#This Row],[Units]]</f>
        <v>475.83</v>
      </c>
      <c r="R90" s="62">
        <f>MainTableForProfit[[#This Row],[Amount]]-MainTableForProfit[[#This Row],[Cost]]</f>
        <v>-419.83</v>
      </c>
    </row>
    <row r="91" spans="11:18" x14ac:dyDescent="0.25">
      <c r="K91" s="10" t="s">
        <v>3</v>
      </c>
      <c r="L91" s="10" t="s">
        <v>36</v>
      </c>
      <c r="M91" s="10" t="s">
        <v>25</v>
      </c>
      <c r="N91" s="11">
        <v>3339</v>
      </c>
      <c r="O91" s="14">
        <v>39</v>
      </c>
      <c r="P91" s="63">
        <f>VLOOKUP(MainTableForProfit[Product],MainSubTable13[#All],2,FALSE)</f>
        <v>13.15</v>
      </c>
      <c r="Q91" s="64">
        <f>MainTableForProfit[[#This Row],[Cost per Units]]*MainTableForProfit[[#This Row],[Units]]</f>
        <v>512.85</v>
      </c>
      <c r="R91" s="62">
        <f>MainTableForProfit[[#This Row],[Amount]]-MainTableForProfit[[#This Row],[Cost]]</f>
        <v>2826.15</v>
      </c>
    </row>
    <row r="92" spans="11:18" x14ac:dyDescent="0.25">
      <c r="K92" s="12" t="s">
        <v>10</v>
      </c>
      <c r="L92" s="12" t="s">
        <v>35</v>
      </c>
      <c r="M92" s="12" t="s">
        <v>18</v>
      </c>
      <c r="N92" s="13">
        <v>3808</v>
      </c>
      <c r="O92" s="15">
        <v>279</v>
      </c>
      <c r="P92" s="63">
        <f>VLOOKUP(MainTableForProfit[Product],MainSubTable13[#All],2,FALSE)</f>
        <v>6.47</v>
      </c>
      <c r="Q92" s="64">
        <f>MainTableForProfit[[#This Row],[Cost per Units]]*MainTableForProfit[[#This Row],[Units]]</f>
        <v>1805.1299999999999</v>
      </c>
      <c r="R92" s="62">
        <f>MainTableForProfit[[#This Row],[Amount]]-MainTableForProfit[[#This Row],[Cost]]</f>
        <v>2002.8700000000001</v>
      </c>
    </row>
    <row r="93" spans="11:18" x14ac:dyDescent="0.25">
      <c r="K93" s="10" t="s">
        <v>10</v>
      </c>
      <c r="L93" s="10" t="s">
        <v>38</v>
      </c>
      <c r="M93" s="10" t="s">
        <v>13</v>
      </c>
      <c r="N93" s="11">
        <v>63</v>
      </c>
      <c r="O93" s="14">
        <v>123</v>
      </c>
      <c r="P93" s="63">
        <f>VLOOKUP(MainTableForProfit[Product],MainSubTable13[#All],2,FALSE)</f>
        <v>9.33</v>
      </c>
      <c r="Q93" s="64">
        <f>MainTableForProfit[[#This Row],[Cost per Units]]*MainTableForProfit[[#This Row],[Units]]</f>
        <v>1147.5899999999999</v>
      </c>
      <c r="R93" s="62">
        <f>MainTableForProfit[[#This Row],[Amount]]-MainTableForProfit[[#This Row],[Cost]]</f>
        <v>-1084.5899999999999</v>
      </c>
    </row>
    <row r="94" spans="11:18" x14ac:dyDescent="0.25">
      <c r="K94" s="12" t="s">
        <v>2</v>
      </c>
      <c r="L94" s="12" t="s">
        <v>39</v>
      </c>
      <c r="M94" s="12" t="s">
        <v>27</v>
      </c>
      <c r="N94" s="13">
        <v>7812</v>
      </c>
      <c r="O94" s="15">
        <v>81</v>
      </c>
      <c r="P94" s="63">
        <f>VLOOKUP(MainTableForProfit[Product],MainSubTable13[#All],2,FALSE)</f>
        <v>16.73</v>
      </c>
      <c r="Q94" s="64">
        <f>MainTableForProfit[[#This Row],[Cost per Units]]*MainTableForProfit[[#This Row],[Units]]</f>
        <v>1355.13</v>
      </c>
      <c r="R94" s="62">
        <f>MainTableForProfit[[#This Row],[Amount]]-MainTableForProfit[[#This Row],[Cost]]</f>
        <v>6456.87</v>
      </c>
    </row>
    <row r="95" spans="11:18" x14ac:dyDescent="0.25">
      <c r="K95" s="10" t="s">
        <v>40</v>
      </c>
      <c r="L95" s="10" t="s">
        <v>37</v>
      </c>
      <c r="M95" s="10" t="s">
        <v>19</v>
      </c>
      <c r="N95" s="11">
        <v>7693</v>
      </c>
      <c r="O95" s="14">
        <v>21</v>
      </c>
      <c r="P95" s="63">
        <f>VLOOKUP(MainTableForProfit[Product],MainSubTable13[#All],2,FALSE)</f>
        <v>7.64</v>
      </c>
      <c r="Q95" s="64">
        <f>MainTableForProfit[[#This Row],[Cost per Units]]*MainTableForProfit[[#This Row],[Units]]</f>
        <v>160.44</v>
      </c>
      <c r="R95" s="62">
        <f>MainTableForProfit[[#This Row],[Amount]]-MainTableForProfit[[#This Row],[Cost]]</f>
        <v>7532.56</v>
      </c>
    </row>
    <row r="96" spans="11:18" x14ac:dyDescent="0.25">
      <c r="K96" s="12" t="s">
        <v>3</v>
      </c>
      <c r="L96" s="12" t="s">
        <v>36</v>
      </c>
      <c r="M96" s="12" t="s">
        <v>28</v>
      </c>
      <c r="N96" s="13">
        <v>973</v>
      </c>
      <c r="O96" s="15">
        <v>162</v>
      </c>
      <c r="P96" s="63">
        <f>VLOOKUP(MainTableForProfit[Product],MainSubTable13[#All],2,FALSE)</f>
        <v>10.38</v>
      </c>
      <c r="Q96" s="64">
        <f>MainTableForProfit[[#This Row],[Cost per Units]]*MainTableForProfit[[#This Row],[Units]]</f>
        <v>1681.5600000000002</v>
      </c>
      <c r="R96" s="62">
        <f>MainTableForProfit[[#This Row],[Amount]]-MainTableForProfit[[#This Row],[Cost]]</f>
        <v>-708.56000000000017</v>
      </c>
    </row>
    <row r="97" spans="11:18" x14ac:dyDescent="0.25">
      <c r="K97" s="10" t="s">
        <v>10</v>
      </c>
      <c r="L97" s="10" t="s">
        <v>35</v>
      </c>
      <c r="M97" s="10" t="s">
        <v>21</v>
      </c>
      <c r="N97" s="11">
        <v>567</v>
      </c>
      <c r="O97" s="14">
        <v>228</v>
      </c>
      <c r="P97" s="63">
        <f>VLOOKUP(MainTableForProfit[Product],MainSubTable13[#All],2,FALSE)</f>
        <v>9</v>
      </c>
      <c r="Q97" s="64">
        <f>MainTableForProfit[[#This Row],[Cost per Units]]*MainTableForProfit[[#This Row],[Units]]</f>
        <v>2052</v>
      </c>
      <c r="R97" s="62">
        <f>MainTableForProfit[[#This Row],[Amount]]-MainTableForProfit[[#This Row],[Cost]]</f>
        <v>-1485</v>
      </c>
    </row>
    <row r="98" spans="11:18" x14ac:dyDescent="0.25">
      <c r="K98" s="12" t="s">
        <v>10</v>
      </c>
      <c r="L98" s="12" t="s">
        <v>36</v>
      </c>
      <c r="M98" s="12" t="s">
        <v>29</v>
      </c>
      <c r="N98" s="13">
        <v>2471</v>
      </c>
      <c r="O98" s="15">
        <v>342</v>
      </c>
      <c r="P98" s="63">
        <f>VLOOKUP(MainTableForProfit[Product],MainSubTable13[#All],2,FALSE)</f>
        <v>7.16</v>
      </c>
      <c r="Q98" s="64">
        <f>MainTableForProfit[[#This Row],[Cost per Units]]*MainTableForProfit[[#This Row],[Units]]</f>
        <v>2448.7200000000003</v>
      </c>
      <c r="R98" s="62">
        <f>MainTableForProfit[[#This Row],[Amount]]-MainTableForProfit[[#This Row],[Cost]]</f>
        <v>22.279999999999745</v>
      </c>
    </row>
    <row r="99" spans="11:18" x14ac:dyDescent="0.25">
      <c r="K99" s="10" t="s">
        <v>5</v>
      </c>
      <c r="L99" s="10" t="s">
        <v>38</v>
      </c>
      <c r="M99" s="10" t="s">
        <v>13</v>
      </c>
      <c r="N99" s="11">
        <v>7189</v>
      </c>
      <c r="O99" s="14">
        <v>54</v>
      </c>
      <c r="P99" s="63">
        <f>VLOOKUP(MainTableForProfit[Product],MainSubTable13[#All],2,FALSE)</f>
        <v>9.33</v>
      </c>
      <c r="Q99" s="64">
        <f>MainTableForProfit[[#This Row],[Cost per Units]]*MainTableForProfit[[#This Row],[Units]]</f>
        <v>503.82</v>
      </c>
      <c r="R99" s="62">
        <f>MainTableForProfit[[#This Row],[Amount]]-MainTableForProfit[[#This Row],[Cost]]</f>
        <v>6685.18</v>
      </c>
    </row>
    <row r="100" spans="11:18" x14ac:dyDescent="0.25">
      <c r="K100" s="12" t="s">
        <v>41</v>
      </c>
      <c r="L100" s="12" t="s">
        <v>35</v>
      </c>
      <c r="M100" s="12" t="s">
        <v>28</v>
      </c>
      <c r="N100" s="13">
        <v>7455</v>
      </c>
      <c r="O100" s="15">
        <v>216</v>
      </c>
      <c r="P100" s="63">
        <f>VLOOKUP(MainTableForProfit[Product],MainSubTable13[#All],2,FALSE)</f>
        <v>10.38</v>
      </c>
      <c r="Q100" s="64">
        <f>MainTableForProfit[[#This Row],[Cost per Units]]*MainTableForProfit[[#This Row],[Units]]</f>
        <v>2242.0800000000004</v>
      </c>
      <c r="R100" s="62">
        <f>MainTableForProfit[[#This Row],[Amount]]-MainTableForProfit[[#This Row],[Cost]]</f>
        <v>5212.92</v>
      </c>
    </row>
    <row r="101" spans="11:18" x14ac:dyDescent="0.25">
      <c r="K101" s="10" t="s">
        <v>3</v>
      </c>
      <c r="L101" s="10" t="s">
        <v>34</v>
      </c>
      <c r="M101" s="10" t="s">
        <v>26</v>
      </c>
      <c r="N101" s="11">
        <v>3108</v>
      </c>
      <c r="O101" s="14">
        <v>54</v>
      </c>
      <c r="P101" s="63">
        <f>VLOOKUP(MainTableForProfit[Product],MainSubTable13[#All],2,FALSE)</f>
        <v>5.6</v>
      </c>
      <c r="Q101" s="64">
        <f>MainTableForProfit[[#This Row],[Cost per Units]]*MainTableForProfit[[#This Row],[Units]]</f>
        <v>302.39999999999998</v>
      </c>
      <c r="R101" s="62">
        <f>MainTableForProfit[[#This Row],[Amount]]-MainTableForProfit[[#This Row],[Cost]]</f>
        <v>2805.6</v>
      </c>
    </row>
    <row r="102" spans="11:18" x14ac:dyDescent="0.25">
      <c r="K102" s="12" t="s">
        <v>6</v>
      </c>
      <c r="L102" s="12" t="s">
        <v>38</v>
      </c>
      <c r="M102" s="12" t="s">
        <v>25</v>
      </c>
      <c r="N102" s="13">
        <v>469</v>
      </c>
      <c r="O102" s="15">
        <v>75</v>
      </c>
      <c r="P102" s="63">
        <f>VLOOKUP(MainTableForProfit[Product],MainSubTable13[#All],2,FALSE)</f>
        <v>13.15</v>
      </c>
      <c r="Q102" s="64">
        <f>MainTableForProfit[[#This Row],[Cost per Units]]*MainTableForProfit[[#This Row],[Units]]</f>
        <v>986.25</v>
      </c>
      <c r="R102" s="62">
        <f>MainTableForProfit[[#This Row],[Amount]]-MainTableForProfit[[#This Row],[Cost]]</f>
        <v>-517.25</v>
      </c>
    </row>
    <row r="103" spans="11:18" x14ac:dyDescent="0.25">
      <c r="K103" s="10" t="s">
        <v>9</v>
      </c>
      <c r="L103" s="10" t="s">
        <v>37</v>
      </c>
      <c r="M103" s="10" t="s">
        <v>23</v>
      </c>
      <c r="N103" s="11">
        <v>2737</v>
      </c>
      <c r="O103" s="14">
        <v>93</v>
      </c>
      <c r="P103" s="63">
        <f>VLOOKUP(MainTableForProfit[Product],MainSubTable13[#All],2,FALSE)</f>
        <v>6.49</v>
      </c>
      <c r="Q103" s="64">
        <f>MainTableForProfit[[#This Row],[Cost per Units]]*MainTableForProfit[[#This Row],[Units]]</f>
        <v>603.57000000000005</v>
      </c>
      <c r="R103" s="62">
        <f>MainTableForProfit[[#This Row],[Amount]]-MainTableForProfit[[#This Row],[Cost]]</f>
        <v>2133.4299999999998</v>
      </c>
    </row>
    <row r="104" spans="11:18" x14ac:dyDescent="0.25">
      <c r="K104" s="12" t="s">
        <v>9</v>
      </c>
      <c r="L104" s="12" t="s">
        <v>37</v>
      </c>
      <c r="M104" s="12" t="s">
        <v>25</v>
      </c>
      <c r="N104" s="13">
        <v>4305</v>
      </c>
      <c r="O104" s="15">
        <v>156</v>
      </c>
      <c r="P104" s="63">
        <f>VLOOKUP(MainTableForProfit[Product],MainSubTable13[#All],2,FALSE)</f>
        <v>13.15</v>
      </c>
      <c r="Q104" s="64">
        <f>MainTableForProfit[[#This Row],[Cost per Units]]*MainTableForProfit[[#This Row],[Units]]</f>
        <v>2051.4</v>
      </c>
      <c r="R104" s="62">
        <f>MainTableForProfit[[#This Row],[Amount]]-MainTableForProfit[[#This Row],[Cost]]</f>
        <v>2253.6</v>
      </c>
    </row>
    <row r="105" spans="11:18" x14ac:dyDescent="0.25">
      <c r="K105" s="10" t="s">
        <v>9</v>
      </c>
      <c r="L105" s="10" t="s">
        <v>38</v>
      </c>
      <c r="M105" s="10" t="s">
        <v>17</v>
      </c>
      <c r="N105" s="11">
        <v>2408</v>
      </c>
      <c r="O105" s="14">
        <v>9</v>
      </c>
      <c r="P105" s="63">
        <f>VLOOKUP(MainTableForProfit[Product],MainSubTable13[#All],2,FALSE)</f>
        <v>3.11</v>
      </c>
      <c r="Q105" s="64">
        <f>MainTableForProfit[[#This Row],[Cost per Units]]*MainTableForProfit[[#This Row],[Units]]</f>
        <v>27.99</v>
      </c>
      <c r="R105" s="62">
        <f>MainTableForProfit[[#This Row],[Amount]]-MainTableForProfit[[#This Row],[Cost]]</f>
        <v>2380.0100000000002</v>
      </c>
    </row>
    <row r="106" spans="11:18" x14ac:dyDescent="0.25">
      <c r="K106" s="12" t="s">
        <v>3</v>
      </c>
      <c r="L106" s="12" t="s">
        <v>36</v>
      </c>
      <c r="M106" s="12" t="s">
        <v>19</v>
      </c>
      <c r="N106" s="13">
        <v>1281</v>
      </c>
      <c r="O106" s="15">
        <v>18</v>
      </c>
      <c r="P106" s="63">
        <f>VLOOKUP(MainTableForProfit[Product],MainSubTable13[#All],2,FALSE)</f>
        <v>7.64</v>
      </c>
      <c r="Q106" s="64">
        <f>MainTableForProfit[[#This Row],[Cost per Units]]*MainTableForProfit[[#This Row],[Units]]</f>
        <v>137.51999999999998</v>
      </c>
      <c r="R106" s="62">
        <f>MainTableForProfit[[#This Row],[Amount]]-MainTableForProfit[[#This Row],[Cost]]</f>
        <v>1143.48</v>
      </c>
    </row>
    <row r="107" spans="11:18" x14ac:dyDescent="0.25">
      <c r="K107" s="10" t="s">
        <v>40</v>
      </c>
      <c r="L107" s="10" t="s">
        <v>35</v>
      </c>
      <c r="M107" s="10" t="s">
        <v>32</v>
      </c>
      <c r="N107" s="11">
        <v>12348</v>
      </c>
      <c r="O107" s="14">
        <v>234</v>
      </c>
      <c r="P107" s="63">
        <f>VLOOKUP(MainTableForProfit[Product],MainSubTable13[#All],2,FALSE)</f>
        <v>8.65</v>
      </c>
      <c r="Q107" s="64">
        <f>MainTableForProfit[[#This Row],[Cost per Units]]*MainTableForProfit[[#This Row],[Units]]</f>
        <v>2024.1000000000001</v>
      </c>
      <c r="R107" s="62">
        <f>MainTableForProfit[[#This Row],[Amount]]-MainTableForProfit[[#This Row],[Cost]]</f>
        <v>10323.9</v>
      </c>
    </row>
    <row r="108" spans="11:18" x14ac:dyDescent="0.25">
      <c r="K108" s="12" t="s">
        <v>3</v>
      </c>
      <c r="L108" s="12" t="s">
        <v>34</v>
      </c>
      <c r="M108" s="12" t="s">
        <v>28</v>
      </c>
      <c r="N108" s="13">
        <v>3689</v>
      </c>
      <c r="O108" s="15">
        <v>312</v>
      </c>
      <c r="P108" s="63">
        <f>VLOOKUP(MainTableForProfit[Product],MainSubTable13[#All],2,FALSE)</f>
        <v>10.38</v>
      </c>
      <c r="Q108" s="64">
        <f>MainTableForProfit[[#This Row],[Cost per Units]]*MainTableForProfit[[#This Row],[Units]]</f>
        <v>3238.5600000000004</v>
      </c>
      <c r="R108" s="62">
        <f>MainTableForProfit[[#This Row],[Amount]]-MainTableForProfit[[#This Row],[Cost]]</f>
        <v>450.4399999999996</v>
      </c>
    </row>
    <row r="109" spans="11:18" x14ac:dyDescent="0.25">
      <c r="K109" s="10" t="s">
        <v>7</v>
      </c>
      <c r="L109" s="10" t="s">
        <v>36</v>
      </c>
      <c r="M109" s="10" t="s">
        <v>19</v>
      </c>
      <c r="N109" s="11">
        <v>2870</v>
      </c>
      <c r="O109" s="14">
        <v>300</v>
      </c>
      <c r="P109" s="63">
        <f>VLOOKUP(MainTableForProfit[Product],MainSubTable13[#All],2,FALSE)</f>
        <v>7.64</v>
      </c>
      <c r="Q109" s="64">
        <f>MainTableForProfit[[#This Row],[Cost per Units]]*MainTableForProfit[[#This Row],[Units]]</f>
        <v>2292</v>
      </c>
      <c r="R109" s="62">
        <f>MainTableForProfit[[#This Row],[Amount]]-MainTableForProfit[[#This Row],[Cost]]</f>
        <v>578</v>
      </c>
    </row>
    <row r="110" spans="11:18" x14ac:dyDescent="0.25">
      <c r="K110" s="12" t="s">
        <v>2</v>
      </c>
      <c r="L110" s="12" t="s">
        <v>36</v>
      </c>
      <c r="M110" s="12" t="s">
        <v>27</v>
      </c>
      <c r="N110" s="13">
        <v>798</v>
      </c>
      <c r="O110" s="15">
        <v>519</v>
      </c>
      <c r="P110" s="63">
        <f>VLOOKUP(MainTableForProfit[Product],MainSubTable13[#All],2,FALSE)</f>
        <v>16.73</v>
      </c>
      <c r="Q110" s="64">
        <f>MainTableForProfit[[#This Row],[Cost per Units]]*MainTableForProfit[[#This Row],[Units]]</f>
        <v>8682.8700000000008</v>
      </c>
      <c r="R110" s="62">
        <f>MainTableForProfit[[#This Row],[Amount]]-MainTableForProfit[[#This Row],[Cost]]</f>
        <v>-7884.8700000000008</v>
      </c>
    </row>
    <row r="111" spans="11:18" x14ac:dyDescent="0.25">
      <c r="K111" s="10" t="s">
        <v>41</v>
      </c>
      <c r="L111" s="10" t="s">
        <v>37</v>
      </c>
      <c r="M111" s="10" t="s">
        <v>21</v>
      </c>
      <c r="N111" s="11">
        <v>2933</v>
      </c>
      <c r="O111" s="14">
        <v>9</v>
      </c>
      <c r="P111" s="63">
        <f>VLOOKUP(MainTableForProfit[Product],MainSubTable13[#All],2,FALSE)</f>
        <v>9</v>
      </c>
      <c r="Q111" s="64">
        <f>MainTableForProfit[[#This Row],[Cost per Units]]*MainTableForProfit[[#This Row],[Units]]</f>
        <v>81</v>
      </c>
      <c r="R111" s="62">
        <f>MainTableForProfit[[#This Row],[Amount]]-MainTableForProfit[[#This Row],[Cost]]</f>
        <v>2852</v>
      </c>
    </row>
    <row r="112" spans="11:18" x14ac:dyDescent="0.25">
      <c r="K112" s="12" t="s">
        <v>5</v>
      </c>
      <c r="L112" s="12" t="s">
        <v>35</v>
      </c>
      <c r="M112" s="12" t="s">
        <v>4</v>
      </c>
      <c r="N112" s="13">
        <v>2744</v>
      </c>
      <c r="O112" s="15">
        <v>9</v>
      </c>
      <c r="P112" s="63">
        <f>VLOOKUP(MainTableForProfit[Product],MainSubTable13[#All],2,FALSE)</f>
        <v>11.88</v>
      </c>
      <c r="Q112" s="64">
        <f>MainTableForProfit[[#This Row],[Cost per Units]]*MainTableForProfit[[#This Row],[Units]]</f>
        <v>106.92</v>
      </c>
      <c r="R112" s="62">
        <f>MainTableForProfit[[#This Row],[Amount]]-MainTableForProfit[[#This Row],[Cost]]</f>
        <v>2637.08</v>
      </c>
    </row>
    <row r="113" spans="11:18" x14ac:dyDescent="0.25">
      <c r="K113" s="10" t="s">
        <v>40</v>
      </c>
      <c r="L113" s="10" t="s">
        <v>36</v>
      </c>
      <c r="M113" s="10" t="s">
        <v>33</v>
      </c>
      <c r="N113" s="11">
        <v>9772</v>
      </c>
      <c r="O113" s="14">
        <v>90</v>
      </c>
      <c r="P113" s="63">
        <f>VLOOKUP(MainTableForProfit[Product],MainSubTable13[#All],2,FALSE)</f>
        <v>12.37</v>
      </c>
      <c r="Q113" s="64">
        <f>MainTableForProfit[[#This Row],[Cost per Units]]*MainTableForProfit[[#This Row],[Units]]</f>
        <v>1113.3</v>
      </c>
      <c r="R113" s="62">
        <f>MainTableForProfit[[#This Row],[Amount]]-MainTableForProfit[[#This Row],[Cost]]</f>
        <v>8658.7000000000007</v>
      </c>
    </row>
    <row r="114" spans="11:18" x14ac:dyDescent="0.25">
      <c r="K114" s="12" t="s">
        <v>7</v>
      </c>
      <c r="L114" s="12" t="s">
        <v>34</v>
      </c>
      <c r="M114" s="12" t="s">
        <v>25</v>
      </c>
      <c r="N114" s="13">
        <v>1568</v>
      </c>
      <c r="O114" s="15">
        <v>96</v>
      </c>
      <c r="P114" s="63">
        <f>VLOOKUP(MainTableForProfit[Product],MainSubTable13[#All],2,FALSE)</f>
        <v>13.15</v>
      </c>
      <c r="Q114" s="64">
        <f>MainTableForProfit[[#This Row],[Cost per Units]]*MainTableForProfit[[#This Row],[Units]]</f>
        <v>1262.4000000000001</v>
      </c>
      <c r="R114" s="62">
        <f>MainTableForProfit[[#This Row],[Amount]]-MainTableForProfit[[#This Row],[Cost]]</f>
        <v>305.59999999999991</v>
      </c>
    </row>
    <row r="115" spans="11:18" x14ac:dyDescent="0.25">
      <c r="K115" s="10" t="s">
        <v>2</v>
      </c>
      <c r="L115" s="10" t="s">
        <v>36</v>
      </c>
      <c r="M115" s="10" t="s">
        <v>16</v>
      </c>
      <c r="N115" s="11">
        <v>11417</v>
      </c>
      <c r="O115" s="14">
        <v>21</v>
      </c>
      <c r="P115" s="63">
        <f>VLOOKUP(MainTableForProfit[Product],MainSubTable13[#All],2,FALSE)</f>
        <v>8.7899999999999991</v>
      </c>
      <c r="Q115" s="64">
        <f>MainTableForProfit[[#This Row],[Cost per Units]]*MainTableForProfit[[#This Row],[Units]]</f>
        <v>184.58999999999997</v>
      </c>
      <c r="R115" s="62">
        <f>MainTableForProfit[[#This Row],[Amount]]-MainTableForProfit[[#This Row],[Cost]]</f>
        <v>11232.41</v>
      </c>
    </row>
    <row r="116" spans="11:18" x14ac:dyDescent="0.25">
      <c r="K116" s="12" t="s">
        <v>40</v>
      </c>
      <c r="L116" s="12" t="s">
        <v>34</v>
      </c>
      <c r="M116" s="12" t="s">
        <v>26</v>
      </c>
      <c r="N116" s="13">
        <v>6748</v>
      </c>
      <c r="O116" s="15">
        <v>48</v>
      </c>
      <c r="P116" s="63">
        <f>VLOOKUP(MainTableForProfit[Product],MainSubTable13[#All],2,FALSE)</f>
        <v>5.6</v>
      </c>
      <c r="Q116" s="64">
        <f>MainTableForProfit[[#This Row],[Cost per Units]]*MainTableForProfit[[#This Row],[Units]]</f>
        <v>268.79999999999995</v>
      </c>
      <c r="R116" s="62">
        <f>MainTableForProfit[[#This Row],[Amount]]-MainTableForProfit[[#This Row],[Cost]]</f>
        <v>6479.2</v>
      </c>
    </row>
    <row r="117" spans="11:18" x14ac:dyDescent="0.25">
      <c r="K117" s="10" t="s">
        <v>10</v>
      </c>
      <c r="L117" s="10" t="s">
        <v>36</v>
      </c>
      <c r="M117" s="10" t="s">
        <v>27</v>
      </c>
      <c r="N117" s="11">
        <v>1407</v>
      </c>
      <c r="O117" s="14">
        <v>72</v>
      </c>
      <c r="P117" s="63">
        <f>VLOOKUP(MainTableForProfit[Product],MainSubTable13[#All],2,FALSE)</f>
        <v>16.73</v>
      </c>
      <c r="Q117" s="64">
        <f>MainTableForProfit[[#This Row],[Cost per Units]]*MainTableForProfit[[#This Row],[Units]]</f>
        <v>1204.56</v>
      </c>
      <c r="R117" s="62">
        <f>MainTableForProfit[[#This Row],[Amount]]-MainTableForProfit[[#This Row],[Cost]]</f>
        <v>202.44000000000005</v>
      </c>
    </row>
    <row r="118" spans="11:18" x14ac:dyDescent="0.25">
      <c r="K118" s="12" t="s">
        <v>8</v>
      </c>
      <c r="L118" s="12" t="s">
        <v>35</v>
      </c>
      <c r="M118" s="12" t="s">
        <v>29</v>
      </c>
      <c r="N118" s="13">
        <v>2023</v>
      </c>
      <c r="O118" s="15">
        <v>168</v>
      </c>
      <c r="P118" s="63">
        <f>VLOOKUP(MainTableForProfit[Product],MainSubTable13[#All],2,FALSE)</f>
        <v>7.16</v>
      </c>
      <c r="Q118" s="64">
        <f>MainTableForProfit[[#This Row],[Cost per Units]]*MainTableForProfit[[#This Row],[Units]]</f>
        <v>1202.8800000000001</v>
      </c>
      <c r="R118" s="62">
        <f>MainTableForProfit[[#This Row],[Amount]]-MainTableForProfit[[#This Row],[Cost]]</f>
        <v>820.11999999999989</v>
      </c>
    </row>
    <row r="119" spans="11:18" x14ac:dyDescent="0.25">
      <c r="K119" s="10" t="s">
        <v>5</v>
      </c>
      <c r="L119" s="10" t="s">
        <v>39</v>
      </c>
      <c r="M119" s="10" t="s">
        <v>26</v>
      </c>
      <c r="N119" s="11">
        <v>5236</v>
      </c>
      <c r="O119" s="14">
        <v>51</v>
      </c>
      <c r="P119" s="63">
        <f>VLOOKUP(MainTableForProfit[Product],MainSubTable13[#All],2,FALSE)</f>
        <v>5.6</v>
      </c>
      <c r="Q119" s="64">
        <f>MainTableForProfit[[#This Row],[Cost per Units]]*MainTableForProfit[[#This Row],[Units]]</f>
        <v>285.59999999999997</v>
      </c>
      <c r="R119" s="62">
        <f>MainTableForProfit[[#This Row],[Amount]]-MainTableForProfit[[#This Row],[Cost]]</f>
        <v>4950.3999999999996</v>
      </c>
    </row>
    <row r="120" spans="11:18" x14ac:dyDescent="0.25">
      <c r="K120" s="12" t="s">
        <v>41</v>
      </c>
      <c r="L120" s="12" t="s">
        <v>36</v>
      </c>
      <c r="M120" s="12" t="s">
        <v>19</v>
      </c>
      <c r="N120" s="13">
        <v>1925</v>
      </c>
      <c r="O120" s="15">
        <v>192</v>
      </c>
      <c r="P120" s="63">
        <f>VLOOKUP(MainTableForProfit[Product],MainSubTable13[#All],2,FALSE)</f>
        <v>7.64</v>
      </c>
      <c r="Q120" s="64">
        <f>MainTableForProfit[[#This Row],[Cost per Units]]*MainTableForProfit[[#This Row],[Units]]</f>
        <v>1466.8799999999999</v>
      </c>
      <c r="R120" s="62">
        <f>MainTableForProfit[[#This Row],[Amount]]-MainTableForProfit[[#This Row],[Cost]]</f>
        <v>458.12000000000012</v>
      </c>
    </row>
    <row r="121" spans="11:18" x14ac:dyDescent="0.25">
      <c r="K121" s="10" t="s">
        <v>7</v>
      </c>
      <c r="L121" s="10" t="s">
        <v>37</v>
      </c>
      <c r="M121" s="10" t="s">
        <v>14</v>
      </c>
      <c r="N121" s="11">
        <v>6608</v>
      </c>
      <c r="O121" s="14">
        <v>225</v>
      </c>
      <c r="P121" s="63">
        <f>VLOOKUP(MainTableForProfit[Product],MainSubTable13[#All],2,FALSE)</f>
        <v>11.7</v>
      </c>
      <c r="Q121" s="64">
        <f>MainTableForProfit[[#This Row],[Cost per Units]]*MainTableForProfit[[#This Row],[Units]]</f>
        <v>2632.5</v>
      </c>
      <c r="R121" s="62">
        <f>MainTableForProfit[[#This Row],[Amount]]-MainTableForProfit[[#This Row],[Cost]]</f>
        <v>3975.5</v>
      </c>
    </row>
    <row r="122" spans="11:18" x14ac:dyDescent="0.25">
      <c r="K122" s="12" t="s">
        <v>6</v>
      </c>
      <c r="L122" s="12" t="s">
        <v>34</v>
      </c>
      <c r="M122" s="12" t="s">
        <v>26</v>
      </c>
      <c r="N122" s="13">
        <v>8008</v>
      </c>
      <c r="O122" s="15">
        <v>456</v>
      </c>
      <c r="P122" s="63">
        <f>VLOOKUP(MainTableForProfit[Product],MainSubTable13[#All],2,FALSE)</f>
        <v>5.6</v>
      </c>
      <c r="Q122" s="64">
        <f>MainTableForProfit[[#This Row],[Cost per Units]]*MainTableForProfit[[#This Row],[Units]]</f>
        <v>2553.6</v>
      </c>
      <c r="R122" s="62">
        <f>MainTableForProfit[[#This Row],[Amount]]-MainTableForProfit[[#This Row],[Cost]]</f>
        <v>5454.4</v>
      </c>
    </row>
    <row r="123" spans="11:18" x14ac:dyDescent="0.25">
      <c r="K123" s="10" t="s">
        <v>10</v>
      </c>
      <c r="L123" s="10" t="s">
        <v>34</v>
      </c>
      <c r="M123" s="10" t="s">
        <v>25</v>
      </c>
      <c r="N123" s="11">
        <v>1428</v>
      </c>
      <c r="O123" s="14">
        <v>93</v>
      </c>
      <c r="P123" s="63">
        <f>VLOOKUP(MainTableForProfit[Product],MainSubTable13[#All],2,FALSE)</f>
        <v>13.15</v>
      </c>
      <c r="Q123" s="64">
        <f>MainTableForProfit[[#This Row],[Cost per Units]]*MainTableForProfit[[#This Row],[Units]]</f>
        <v>1222.95</v>
      </c>
      <c r="R123" s="62">
        <f>MainTableForProfit[[#This Row],[Amount]]-MainTableForProfit[[#This Row],[Cost]]</f>
        <v>205.04999999999995</v>
      </c>
    </row>
    <row r="124" spans="11:18" x14ac:dyDescent="0.25">
      <c r="K124" s="12" t="s">
        <v>6</v>
      </c>
      <c r="L124" s="12" t="s">
        <v>34</v>
      </c>
      <c r="M124" s="12" t="s">
        <v>4</v>
      </c>
      <c r="N124" s="13">
        <v>525</v>
      </c>
      <c r="O124" s="15">
        <v>48</v>
      </c>
      <c r="P124" s="63">
        <f>VLOOKUP(MainTableForProfit[Product],MainSubTable13[#All],2,FALSE)</f>
        <v>11.88</v>
      </c>
      <c r="Q124" s="64">
        <f>MainTableForProfit[[#This Row],[Cost per Units]]*MainTableForProfit[[#This Row],[Units]]</f>
        <v>570.24</v>
      </c>
      <c r="R124" s="62">
        <f>MainTableForProfit[[#This Row],[Amount]]-MainTableForProfit[[#This Row],[Cost]]</f>
        <v>-45.240000000000009</v>
      </c>
    </row>
    <row r="125" spans="11:18" x14ac:dyDescent="0.25">
      <c r="K125" s="10" t="s">
        <v>6</v>
      </c>
      <c r="L125" s="10" t="s">
        <v>37</v>
      </c>
      <c r="M125" s="10" t="s">
        <v>18</v>
      </c>
      <c r="N125" s="11">
        <v>1505</v>
      </c>
      <c r="O125" s="14">
        <v>102</v>
      </c>
      <c r="P125" s="63">
        <f>VLOOKUP(MainTableForProfit[Product],MainSubTable13[#All],2,FALSE)</f>
        <v>6.47</v>
      </c>
      <c r="Q125" s="64">
        <f>MainTableForProfit[[#This Row],[Cost per Units]]*MainTableForProfit[[#This Row],[Units]]</f>
        <v>659.93999999999994</v>
      </c>
      <c r="R125" s="62">
        <f>MainTableForProfit[[#This Row],[Amount]]-MainTableForProfit[[#This Row],[Cost]]</f>
        <v>845.06000000000006</v>
      </c>
    </row>
    <row r="126" spans="11:18" x14ac:dyDescent="0.25">
      <c r="K126" s="12" t="s">
        <v>7</v>
      </c>
      <c r="L126" s="12" t="s">
        <v>35</v>
      </c>
      <c r="M126" s="12" t="s">
        <v>30</v>
      </c>
      <c r="N126" s="13">
        <v>6755</v>
      </c>
      <c r="O126" s="15">
        <v>252</v>
      </c>
      <c r="P126" s="63">
        <f>VLOOKUP(MainTableForProfit[Product],MainSubTable13[#All],2,FALSE)</f>
        <v>14.49</v>
      </c>
      <c r="Q126" s="64">
        <f>MainTableForProfit[[#This Row],[Cost per Units]]*MainTableForProfit[[#This Row],[Units]]</f>
        <v>3651.48</v>
      </c>
      <c r="R126" s="62">
        <f>MainTableForProfit[[#This Row],[Amount]]-MainTableForProfit[[#This Row],[Cost]]</f>
        <v>3103.52</v>
      </c>
    </row>
    <row r="127" spans="11:18" x14ac:dyDescent="0.25">
      <c r="K127" s="10" t="s">
        <v>2</v>
      </c>
      <c r="L127" s="10" t="s">
        <v>37</v>
      </c>
      <c r="M127" s="10" t="s">
        <v>18</v>
      </c>
      <c r="N127" s="11">
        <v>11571</v>
      </c>
      <c r="O127" s="14">
        <v>138</v>
      </c>
      <c r="P127" s="63">
        <f>VLOOKUP(MainTableForProfit[Product],MainSubTable13[#All],2,FALSE)</f>
        <v>6.47</v>
      </c>
      <c r="Q127" s="64">
        <f>MainTableForProfit[[#This Row],[Cost per Units]]*MainTableForProfit[[#This Row],[Units]]</f>
        <v>892.86</v>
      </c>
      <c r="R127" s="62">
        <f>MainTableForProfit[[#This Row],[Amount]]-MainTableForProfit[[#This Row],[Cost]]</f>
        <v>10678.14</v>
      </c>
    </row>
    <row r="128" spans="11:18" x14ac:dyDescent="0.25">
      <c r="K128" s="12" t="s">
        <v>40</v>
      </c>
      <c r="L128" s="12" t="s">
        <v>38</v>
      </c>
      <c r="M128" s="12" t="s">
        <v>25</v>
      </c>
      <c r="N128" s="13">
        <v>2541</v>
      </c>
      <c r="O128" s="15">
        <v>90</v>
      </c>
      <c r="P128" s="63">
        <f>VLOOKUP(MainTableForProfit[Product],MainSubTable13[#All],2,FALSE)</f>
        <v>13.15</v>
      </c>
      <c r="Q128" s="64">
        <f>MainTableForProfit[[#This Row],[Cost per Units]]*MainTableForProfit[[#This Row],[Units]]</f>
        <v>1183.5</v>
      </c>
      <c r="R128" s="62">
        <f>MainTableForProfit[[#This Row],[Amount]]-MainTableForProfit[[#This Row],[Cost]]</f>
        <v>1357.5</v>
      </c>
    </row>
    <row r="129" spans="11:18" x14ac:dyDescent="0.25">
      <c r="K129" s="10" t="s">
        <v>41</v>
      </c>
      <c r="L129" s="10" t="s">
        <v>37</v>
      </c>
      <c r="M129" s="10" t="s">
        <v>30</v>
      </c>
      <c r="N129" s="11">
        <v>1526</v>
      </c>
      <c r="O129" s="14">
        <v>240</v>
      </c>
      <c r="P129" s="63">
        <f>VLOOKUP(MainTableForProfit[Product],MainSubTable13[#All],2,FALSE)</f>
        <v>14.49</v>
      </c>
      <c r="Q129" s="64">
        <f>MainTableForProfit[[#This Row],[Cost per Units]]*MainTableForProfit[[#This Row],[Units]]</f>
        <v>3477.6</v>
      </c>
      <c r="R129" s="62">
        <f>MainTableForProfit[[#This Row],[Amount]]-MainTableForProfit[[#This Row],[Cost]]</f>
        <v>-1951.6</v>
      </c>
    </row>
    <row r="130" spans="11:18" x14ac:dyDescent="0.25">
      <c r="K130" s="12" t="s">
        <v>40</v>
      </c>
      <c r="L130" s="12" t="s">
        <v>38</v>
      </c>
      <c r="M130" s="12" t="s">
        <v>4</v>
      </c>
      <c r="N130" s="13">
        <v>6125</v>
      </c>
      <c r="O130" s="15">
        <v>102</v>
      </c>
      <c r="P130" s="63">
        <f>VLOOKUP(MainTableForProfit[Product],MainSubTable13[#All],2,FALSE)</f>
        <v>11.88</v>
      </c>
      <c r="Q130" s="64">
        <f>MainTableForProfit[[#This Row],[Cost per Units]]*MainTableForProfit[[#This Row],[Units]]</f>
        <v>1211.76</v>
      </c>
      <c r="R130" s="62">
        <f>MainTableForProfit[[#This Row],[Amount]]-MainTableForProfit[[#This Row],[Cost]]</f>
        <v>4913.24</v>
      </c>
    </row>
    <row r="131" spans="11:18" x14ac:dyDescent="0.25">
      <c r="K131" s="10" t="s">
        <v>41</v>
      </c>
      <c r="L131" s="10" t="s">
        <v>35</v>
      </c>
      <c r="M131" s="10" t="s">
        <v>27</v>
      </c>
      <c r="N131" s="11">
        <v>847</v>
      </c>
      <c r="O131" s="14">
        <v>129</v>
      </c>
      <c r="P131" s="63">
        <f>VLOOKUP(MainTableForProfit[Product],MainSubTable13[#All],2,FALSE)</f>
        <v>16.73</v>
      </c>
      <c r="Q131" s="64">
        <f>MainTableForProfit[[#This Row],[Cost per Units]]*MainTableForProfit[[#This Row],[Units]]</f>
        <v>2158.17</v>
      </c>
      <c r="R131" s="62">
        <f>MainTableForProfit[[#This Row],[Amount]]-MainTableForProfit[[#This Row],[Cost]]</f>
        <v>-1311.17</v>
      </c>
    </row>
    <row r="132" spans="11:18" x14ac:dyDescent="0.25">
      <c r="K132" s="12" t="s">
        <v>8</v>
      </c>
      <c r="L132" s="12" t="s">
        <v>35</v>
      </c>
      <c r="M132" s="12" t="s">
        <v>27</v>
      </c>
      <c r="N132" s="13">
        <v>4753</v>
      </c>
      <c r="O132" s="15">
        <v>300</v>
      </c>
      <c r="P132" s="63">
        <f>VLOOKUP(MainTableForProfit[Product],MainSubTable13[#All],2,FALSE)</f>
        <v>16.73</v>
      </c>
      <c r="Q132" s="64">
        <f>MainTableForProfit[[#This Row],[Cost per Units]]*MainTableForProfit[[#This Row],[Units]]</f>
        <v>5019</v>
      </c>
      <c r="R132" s="62">
        <f>MainTableForProfit[[#This Row],[Amount]]-MainTableForProfit[[#This Row],[Cost]]</f>
        <v>-266</v>
      </c>
    </row>
    <row r="133" spans="11:18" x14ac:dyDescent="0.25">
      <c r="K133" s="10" t="s">
        <v>6</v>
      </c>
      <c r="L133" s="10" t="s">
        <v>38</v>
      </c>
      <c r="M133" s="10" t="s">
        <v>33</v>
      </c>
      <c r="N133" s="11">
        <v>959</v>
      </c>
      <c r="O133" s="14">
        <v>135</v>
      </c>
      <c r="P133" s="63">
        <f>VLOOKUP(MainTableForProfit[Product],MainSubTable13[#All],2,FALSE)</f>
        <v>12.37</v>
      </c>
      <c r="Q133" s="64">
        <f>MainTableForProfit[[#This Row],[Cost per Units]]*MainTableForProfit[[#This Row],[Units]]</f>
        <v>1669.9499999999998</v>
      </c>
      <c r="R133" s="62">
        <f>MainTableForProfit[[#This Row],[Amount]]-MainTableForProfit[[#This Row],[Cost]]</f>
        <v>-710.94999999999982</v>
      </c>
    </row>
    <row r="134" spans="11:18" x14ac:dyDescent="0.25">
      <c r="K134" s="12" t="s">
        <v>7</v>
      </c>
      <c r="L134" s="12" t="s">
        <v>35</v>
      </c>
      <c r="M134" s="12" t="s">
        <v>24</v>
      </c>
      <c r="N134" s="13">
        <v>2793</v>
      </c>
      <c r="O134" s="15">
        <v>114</v>
      </c>
      <c r="P134" s="63">
        <f>VLOOKUP(MainTableForProfit[Product],MainSubTable13[#All],2,FALSE)</f>
        <v>4.97</v>
      </c>
      <c r="Q134" s="64">
        <f>MainTableForProfit[[#This Row],[Cost per Units]]*MainTableForProfit[[#This Row],[Units]]</f>
        <v>566.57999999999993</v>
      </c>
      <c r="R134" s="62">
        <f>MainTableForProfit[[#This Row],[Amount]]-MainTableForProfit[[#This Row],[Cost]]</f>
        <v>2226.42</v>
      </c>
    </row>
    <row r="135" spans="11:18" x14ac:dyDescent="0.25">
      <c r="K135" s="10" t="s">
        <v>7</v>
      </c>
      <c r="L135" s="10" t="s">
        <v>35</v>
      </c>
      <c r="M135" s="10" t="s">
        <v>14</v>
      </c>
      <c r="N135" s="11">
        <v>4606</v>
      </c>
      <c r="O135" s="14">
        <v>63</v>
      </c>
      <c r="P135" s="63">
        <f>VLOOKUP(MainTableForProfit[Product],MainSubTable13[#All],2,FALSE)</f>
        <v>11.7</v>
      </c>
      <c r="Q135" s="64">
        <f>MainTableForProfit[[#This Row],[Cost per Units]]*MainTableForProfit[[#This Row],[Units]]</f>
        <v>737.09999999999991</v>
      </c>
      <c r="R135" s="62">
        <f>MainTableForProfit[[#This Row],[Amount]]-MainTableForProfit[[#This Row],[Cost]]</f>
        <v>3868.9</v>
      </c>
    </row>
    <row r="136" spans="11:18" x14ac:dyDescent="0.25">
      <c r="K136" s="12" t="s">
        <v>7</v>
      </c>
      <c r="L136" s="12" t="s">
        <v>36</v>
      </c>
      <c r="M136" s="12" t="s">
        <v>29</v>
      </c>
      <c r="N136" s="13">
        <v>5551</v>
      </c>
      <c r="O136" s="15">
        <v>252</v>
      </c>
      <c r="P136" s="63">
        <f>VLOOKUP(MainTableForProfit[Product],MainSubTable13[#All],2,FALSE)</f>
        <v>7.16</v>
      </c>
      <c r="Q136" s="64">
        <f>MainTableForProfit[[#This Row],[Cost per Units]]*MainTableForProfit[[#This Row],[Units]]</f>
        <v>1804.32</v>
      </c>
      <c r="R136" s="62">
        <f>MainTableForProfit[[#This Row],[Amount]]-MainTableForProfit[[#This Row],[Cost]]</f>
        <v>3746.6800000000003</v>
      </c>
    </row>
    <row r="137" spans="11:18" x14ac:dyDescent="0.25">
      <c r="K137" s="10" t="s">
        <v>10</v>
      </c>
      <c r="L137" s="10" t="s">
        <v>36</v>
      </c>
      <c r="M137" s="10" t="s">
        <v>32</v>
      </c>
      <c r="N137" s="11">
        <v>6657</v>
      </c>
      <c r="O137" s="14">
        <v>303</v>
      </c>
      <c r="P137" s="63">
        <f>VLOOKUP(MainTableForProfit[Product],MainSubTable13[#All],2,FALSE)</f>
        <v>8.65</v>
      </c>
      <c r="Q137" s="64">
        <f>MainTableForProfit[[#This Row],[Cost per Units]]*MainTableForProfit[[#This Row],[Units]]</f>
        <v>2620.9500000000003</v>
      </c>
      <c r="R137" s="62">
        <f>MainTableForProfit[[#This Row],[Amount]]-MainTableForProfit[[#This Row],[Cost]]</f>
        <v>4036.0499999999997</v>
      </c>
    </row>
    <row r="138" spans="11:18" x14ac:dyDescent="0.25">
      <c r="K138" s="12" t="s">
        <v>7</v>
      </c>
      <c r="L138" s="12" t="s">
        <v>39</v>
      </c>
      <c r="M138" s="12" t="s">
        <v>17</v>
      </c>
      <c r="N138" s="13">
        <v>4438</v>
      </c>
      <c r="O138" s="15">
        <v>246</v>
      </c>
      <c r="P138" s="63">
        <f>VLOOKUP(MainTableForProfit[Product],MainSubTable13[#All],2,FALSE)</f>
        <v>3.11</v>
      </c>
      <c r="Q138" s="64">
        <f>MainTableForProfit[[#This Row],[Cost per Units]]*MainTableForProfit[[#This Row],[Units]]</f>
        <v>765.06</v>
      </c>
      <c r="R138" s="62">
        <f>MainTableForProfit[[#This Row],[Amount]]-MainTableForProfit[[#This Row],[Cost]]</f>
        <v>3672.94</v>
      </c>
    </row>
    <row r="139" spans="11:18" x14ac:dyDescent="0.25">
      <c r="K139" s="10" t="s">
        <v>8</v>
      </c>
      <c r="L139" s="10" t="s">
        <v>38</v>
      </c>
      <c r="M139" s="10" t="s">
        <v>22</v>
      </c>
      <c r="N139" s="11">
        <v>168</v>
      </c>
      <c r="O139" s="14">
        <v>84</v>
      </c>
      <c r="P139" s="63">
        <f>VLOOKUP(MainTableForProfit[Product],MainSubTable13[#All],2,FALSE)</f>
        <v>9.77</v>
      </c>
      <c r="Q139" s="64">
        <f>MainTableForProfit[[#This Row],[Cost per Units]]*MainTableForProfit[[#This Row],[Units]]</f>
        <v>820.68</v>
      </c>
      <c r="R139" s="62">
        <f>MainTableForProfit[[#This Row],[Amount]]-MainTableForProfit[[#This Row],[Cost]]</f>
        <v>-652.67999999999995</v>
      </c>
    </row>
    <row r="140" spans="11:18" x14ac:dyDescent="0.25">
      <c r="K140" s="12" t="s">
        <v>7</v>
      </c>
      <c r="L140" s="12" t="s">
        <v>34</v>
      </c>
      <c r="M140" s="12" t="s">
        <v>17</v>
      </c>
      <c r="N140" s="13">
        <v>7777</v>
      </c>
      <c r="O140" s="15">
        <v>39</v>
      </c>
      <c r="P140" s="63">
        <f>VLOOKUP(MainTableForProfit[Product],MainSubTable13[#All],2,FALSE)</f>
        <v>3.11</v>
      </c>
      <c r="Q140" s="64">
        <f>MainTableForProfit[[#This Row],[Cost per Units]]*MainTableForProfit[[#This Row],[Units]]</f>
        <v>121.28999999999999</v>
      </c>
      <c r="R140" s="62">
        <f>MainTableForProfit[[#This Row],[Amount]]-MainTableForProfit[[#This Row],[Cost]]</f>
        <v>7655.71</v>
      </c>
    </row>
    <row r="141" spans="11:18" x14ac:dyDescent="0.25">
      <c r="K141" s="10" t="s">
        <v>5</v>
      </c>
      <c r="L141" s="10" t="s">
        <v>36</v>
      </c>
      <c r="M141" s="10" t="s">
        <v>17</v>
      </c>
      <c r="N141" s="11">
        <v>3339</v>
      </c>
      <c r="O141" s="14">
        <v>348</v>
      </c>
      <c r="P141" s="63">
        <f>VLOOKUP(MainTableForProfit[Product],MainSubTable13[#All],2,FALSE)</f>
        <v>3.11</v>
      </c>
      <c r="Q141" s="64">
        <f>MainTableForProfit[[#This Row],[Cost per Units]]*MainTableForProfit[[#This Row],[Units]]</f>
        <v>1082.28</v>
      </c>
      <c r="R141" s="62">
        <f>MainTableForProfit[[#This Row],[Amount]]-MainTableForProfit[[#This Row],[Cost]]</f>
        <v>2256.7200000000003</v>
      </c>
    </row>
    <row r="142" spans="11:18" x14ac:dyDescent="0.25">
      <c r="K142" s="12" t="s">
        <v>7</v>
      </c>
      <c r="L142" s="12" t="s">
        <v>37</v>
      </c>
      <c r="M142" s="12" t="s">
        <v>33</v>
      </c>
      <c r="N142" s="13">
        <v>6391</v>
      </c>
      <c r="O142" s="15">
        <v>48</v>
      </c>
      <c r="P142" s="63">
        <f>VLOOKUP(MainTableForProfit[Product],MainSubTable13[#All],2,FALSE)</f>
        <v>12.37</v>
      </c>
      <c r="Q142" s="64">
        <f>MainTableForProfit[[#This Row],[Cost per Units]]*MainTableForProfit[[#This Row],[Units]]</f>
        <v>593.76</v>
      </c>
      <c r="R142" s="62">
        <f>MainTableForProfit[[#This Row],[Amount]]-MainTableForProfit[[#This Row],[Cost]]</f>
        <v>5797.24</v>
      </c>
    </row>
    <row r="143" spans="11:18" x14ac:dyDescent="0.25">
      <c r="K143" s="10" t="s">
        <v>5</v>
      </c>
      <c r="L143" s="10" t="s">
        <v>37</v>
      </c>
      <c r="M143" s="10" t="s">
        <v>22</v>
      </c>
      <c r="N143" s="11">
        <v>518</v>
      </c>
      <c r="O143" s="14">
        <v>75</v>
      </c>
      <c r="P143" s="63">
        <f>VLOOKUP(MainTableForProfit[Product],MainSubTable13[#All],2,FALSE)</f>
        <v>9.77</v>
      </c>
      <c r="Q143" s="64">
        <f>MainTableForProfit[[#This Row],[Cost per Units]]*MainTableForProfit[[#This Row],[Units]]</f>
        <v>732.75</v>
      </c>
      <c r="R143" s="62">
        <f>MainTableForProfit[[#This Row],[Amount]]-MainTableForProfit[[#This Row],[Cost]]</f>
        <v>-214.75</v>
      </c>
    </row>
    <row r="144" spans="11:18" x14ac:dyDescent="0.25">
      <c r="K144" s="12" t="s">
        <v>7</v>
      </c>
      <c r="L144" s="12" t="s">
        <v>38</v>
      </c>
      <c r="M144" s="12" t="s">
        <v>28</v>
      </c>
      <c r="N144" s="13">
        <v>5677</v>
      </c>
      <c r="O144" s="15">
        <v>258</v>
      </c>
      <c r="P144" s="63">
        <f>VLOOKUP(MainTableForProfit[Product],MainSubTable13[#All],2,FALSE)</f>
        <v>10.38</v>
      </c>
      <c r="Q144" s="64">
        <f>MainTableForProfit[[#This Row],[Cost per Units]]*MainTableForProfit[[#This Row],[Units]]</f>
        <v>2678.0400000000004</v>
      </c>
      <c r="R144" s="62">
        <f>MainTableForProfit[[#This Row],[Amount]]-MainTableForProfit[[#This Row],[Cost]]</f>
        <v>2998.9599999999996</v>
      </c>
    </row>
    <row r="145" spans="11:18" x14ac:dyDescent="0.25">
      <c r="K145" s="10" t="s">
        <v>6</v>
      </c>
      <c r="L145" s="10" t="s">
        <v>39</v>
      </c>
      <c r="M145" s="10" t="s">
        <v>17</v>
      </c>
      <c r="N145" s="11">
        <v>6048</v>
      </c>
      <c r="O145" s="14">
        <v>27</v>
      </c>
      <c r="P145" s="63">
        <f>VLOOKUP(MainTableForProfit[Product],MainSubTable13[#All],2,FALSE)</f>
        <v>3.11</v>
      </c>
      <c r="Q145" s="64">
        <f>MainTableForProfit[[#This Row],[Cost per Units]]*MainTableForProfit[[#This Row],[Units]]</f>
        <v>83.97</v>
      </c>
      <c r="R145" s="62">
        <f>MainTableForProfit[[#This Row],[Amount]]-MainTableForProfit[[#This Row],[Cost]]</f>
        <v>5964.03</v>
      </c>
    </row>
    <row r="146" spans="11:18" x14ac:dyDescent="0.25">
      <c r="K146" s="12" t="s">
        <v>8</v>
      </c>
      <c r="L146" s="12" t="s">
        <v>38</v>
      </c>
      <c r="M146" s="12" t="s">
        <v>32</v>
      </c>
      <c r="N146" s="13">
        <v>3752</v>
      </c>
      <c r="O146" s="15">
        <v>213</v>
      </c>
      <c r="P146" s="63">
        <f>VLOOKUP(MainTableForProfit[Product],MainSubTable13[#All],2,FALSE)</f>
        <v>8.65</v>
      </c>
      <c r="Q146" s="64">
        <f>MainTableForProfit[[#This Row],[Cost per Units]]*MainTableForProfit[[#This Row],[Units]]</f>
        <v>1842.45</v>
      </c>
      <c r="R146" s="62">
        <f>MainTableForProfit[[#This Row],[Amount]]-MainTableForProfit[[#This Row],[Cost]]</f>
        <v>1909.55</v>
      </c>
    </row>
    <row r="147" spans="11:18" x14ac:dyDescent="0.25">
      <c r="K147" s="10" t="s">
        <v>5</v>
      </c>
      <c r="L147" s="10" t="s">
        <v>35</v>
      </c>
      <c r="M147" s="10" t="s">
        <v>29</v>
      </c>
      <c r="N147" s="11">
        <v>4480</v>
      </c>
      <c r="O147" s="14">
        <v>357</v>
      </c>
      <c r="P147" s="63">
        <f>VLOOKUP(MainTableForProfit[Product],MainSubTable13[#All],2,FALSE)</f>
        <v>7.16</v>
      </c>
      <c r="Q147" s="64">
        <f>MainTableForProfit[[#This Row],[Cost per Units]]*MainTableForProfit[[#This Row],[Units]]</f>
        <v>2556.12</v>
      </c>
      <c r="R147" s="62">
        <f>MainTableForProfit[[#This Row],[Amount]]-MainTableForProfit[[#This Row],[Cost]]</f>
        <v>1923.88</v>
      </c>
    </row>
    <row r="148" spans="11:18" x14ac:dyDescent="0.25">
      <c r="K148" s="12" t="s">
        <v>9</v>
      </c>
      <c r="L148" s="12" t="s">
        <v>37</v>
      </c>
      <c r="M148" s="12" t="s">
        <v>4</v>
      </c>
      <c r="N148" s="13">
        <v>259</v>
      </c>
      <c r="O148" s="15">
        <v>207</v>
      </c>
      <c r="P148" s="63">
        <f>VLOOKUP(MainTableForProfit[Product],MainSubTable13[#All],2,FALSE)</f>
        <v>11.88</v>
      </c>
      <c r="Q148" s="64">
        <f>MainTableForProfit[[#This Row],[Cost per Units]]*MainTableForProfit[[#This Row],[Units]]</f>
        <v>2459.1600000000003</v>
      </c>
      <c r="R148" s="62">
        <f>MainTableForProfit[[#This Row],[Amount]]-MainTableForProfit[[#This Row],[Cost]]</f>
        <v>-2200.1600000000003</v>
      </c>
    </row>
    <row r="149" spans="11:18" x14ac:dyDescent="0.25">
      <c r="K149" s="10" t="s">
        <v>8</v>
      </c>
      <c r="L149" s="10" t="s">
        <v>37</v>
      </c>
      <c r="M149" s="10" t="s">
        <v>30</v>
      </c>
      <c r="N149" s="11">
        <v>42</v>
      </c>
      <c r="O149" s="14">
        <v>150</v>
      </c>
      <c r="P149" s="63">
        <f>VLOOKUP(MainTableForProfit[Product],MainSubTable13[#All],2,FALSE)</f>
        <v>14.49</v>
      </c>
      <c r="Q149" s="64">
        <f>MainTableForProfit[[#This Row],[Cost per Units]]*MainTableForProfit[[#This Row],[Units]]</f>
        <v>2173.5</v>
      </c>
      <c r="R149" s="62">
        <f>MainTableForProfit[[#This Row],[Amount]]-MainTableForProfit[[#This Row],[Cost]]</f>
        <v>-2131.5</v>
      </c>
    </row>
    <row r="150" spans="11:18" x14ac:dyDescent="0.25">
      <c r="K150" s="12" t="s">
        <v>41</v>
      </c>
      <c r="L150" s="12" t="s">
        <v>36</v>
      </c>
      <c r="M150" s="12" t="s">
        <v>26</v>
      </c>
      <c r="N150" s="13">
        <v>98</v>
      </c>
      <c r="O150" s="15">
        <v>204</v>
      </c>
      <c r="P150" s="63">
        <f>VLOOKUP(MainTableForProfit[Product],MainSubTable13[#All],2,FALSE)</f>
        <v>5.6</v>
      </c>
      <c r="Q150" s="64">
        <f>MainTableForProfit[[#This Row],[Cost per Units]]*MainTableForProfit[[#This Row],[Units]]</f>
        <v>1142.3999999999999</v>
      </c>
      <c r="R150" s="62">
        <f>MainTableForProfit[[#This Row],[Amount]]-MainTableForProfit[[#This Row],[Cost]]</f>
        <v>-1044.3999999999999</v>
      </c>
    </row>
    <row r="151" spans="11:18" x14ac:dyDescent="0.25">
      <c r="K151" s="10" t="s">
        <v>7</v>
      </c>
      <c r="L151" s="10" t="s">
        <v>35</v>
      </c>
      <c r="M151" s="10" t="s">
        <v>27</v>
      </c>
      <c r="N151" s="11">
        <v>2478</v>
      </c>
      <c r="O151" s="14">
        <v>21</v>
      </c>
      <c r="P151" s="63">
        <f>VLOOKUP(MainTableForProfit[Product],MainSubTable13[#All],2,FALSE)</f>
        <v>16.73</v>
      </c>
      <c r="Q151" s="64">
        <f>MainTableForProfit[[#This Row],[Cost per Units]]*MainTableForProfit[[#This Row],[Units]]</f>
        <v>351.33</v>
      </c>
      <c r="R151" s="62">
        <f>MainTableForProfit[[#This Row],[Amount]]-MainTableForProfit[[#This Row],[Cost]]</f>
        <v>2126.67</v>
      </c>
    </row>
    <row r="152" spans="11:18" x14ac:dyDescent="0.25">
      <c r="K152" s="12" t="s">
        <v>41</v>
      </c>
      <c r="L152" s="12" t="s">
        <v>34</v>
      </c>
      <c r="M152" s="12" t="s">
        <v>33</v>
      </c>
      <c r="N152" s="13">
        <v>7847</v>
      </c>
      <c r="O152" s="15">
        <v>174</v>
      </c>
      <c r="P152" s="63">
        <f>VLOOKUP(MainTableForProfit[Product],MainSubTable13[#All],2,FALSE)</f>
        <v>12.37</v>
      </c>
      <c r="Q152" s="64">
        <f>MainTableForProfit[[#This Row],[Cost per Units]]*MainTableForProfit[[#This Row],[Units]]</f>
        <v>2152.3799999999997</v>
      </c>
      <c r="R152" s="62">
        <f>MainTableForProfit[[#This Row],[Amount]]-MainTableForProfit[[#This Row],[Cost]]</f>
        <v>5694.6200000000008</v>
      </c>
    </row>
    <row r="153" spans="11:18" x14ac:dyDescent="0.25">
      <c r="K153" s="10" t="s">
        <v>2</v>
      </c>
      <c r="L153" s="10" t="s">
        <v>37</v>
      </c>
      <c r="M153" s="10" t="s">
        <v>17</v>
      </c>
      <c r="N153" s="11">
        <v>9926</v>
      </c>
      <c r="O153" s="14">
        <v>201</v>
      </c>
      <c r="P153" s="63">
        <f>VLOOKUP(MainTableForProfit[Product],MainSubTable13[#All],2,FALSE)</f>
        <v>3.11</v>
      </c>
      <c r="Q153" s="64">
        <f>MainTableForProfit[[#This Row],[Cost per Units]]*MainTableForProfit[[#This Row],[Units]]</f>
        <v>625.11</v>
      </c>
      <c r="R153" s="62">
        <f>MainTableForProfit[[#This Row],[Amount]]-MainTableForProfit[[#This Row],[Cost]]</f>
        <v>9300.89</v>
      </c>
    </row>
    <row r="154" spans="11:18" x14ac:dyDescent="0.25">
      <c r="K154" s="12" t="s">
        <v>8</v>
      </c>
      <c r="L154" s="12" t="s">
        <v>38</v>
      </c>
      <c r="M154" s="12" t="s">
        <v>13</v>
      </c>
      <c r="N154" s="13">
        <v>819</v>
      </c>
      <c r="O154" s="15">
        <v>510</v>
      </c>
      <c r="P154" s="63">
        <f>VLOOKUP(MainTableForProfit[Product],MainSubTable13[#All],2,FALSE)</f>
        <v>9.33</v>
      </c>
      <c r="Q154" s="64">
        <f>MainTableForProfit[[#This Row],[Cost per Units]]*MainTableForProfit[[#This Row],[Units]]</f>
        <v>4758.3</v>
      </c>
      <c r="R154" s="62">
        <f>MainTableForProfit[[#This Row],[Amount]]-MainTableForProfit[[#This Row],[Cost]]</f>
        <v>-3939.3</v>
      </c>
    </row>
    <row r="155" spans="11:18" x14ac:dyDescent="0.25">
      <c r="K155" s="10" t="s">
        <v>6</v>
      </c>
      <c r="L155" s="10" t="s">
        <v>39</v>
      </c>
      <c r="M155" s="10" t="s">
        <v>29</v>
      </c>
      <c r="N155" s="11">
        <v>3052</v>
      </c>
      <c r="O155" s="14">
        <v>378</v>
      </c>
      <c r="P155" s="63">
        <f>VLOOKUP(MainTableForProfit[Product],MainSubTable13[#All],2,FALSE)</f>
        <v>7.16</v>
      </c>
      <c r="Q155" s="64">
        <f>MainTableForProfit[[#This Row],[Cost per Units]]*MainTableForProfit[[#This Row],[Units]]</f>
        <v>2706.48</v>
      </c>
      <c r="R155" s="62">
        <f>MainTableForProfit[[#This Row],[Amount]]-MainTableForProfit[[#This Row],[Cost]]</f>
        <v>345.52</v>
      </c>
    </row>
    <row r="156" spans="11:18" x14ac:dyDescent="0.25">
      <c r="K156" s="12" t="s">
        <v>9</v>
      </c>
      <c r="L156" s="12" t="s">
        <v>34</v>
      </c>
      <c r="M156" s="12" t="s">
        <v>21</v>
      </c>
      <c r="N156" s="13">
        <v>6832</v>
      </c>
      <c r="O156" s="15">
        <v>27</v>
      </c>
      <c r="P156" s="63">
        <f>VLOOKUP(MainTableForProfit[Product],MainSubTable13[#All],2,FALSE)</f>
        <v>9</v>
      </c>
      <c r="Q156" s="64">
        <f>MainTableForProfit[[#This Row],[Cost per Units]]*MainTableForProfit[[#This Row],[Units]]</f>
        <v>243</v>
      </c>
      <c r="R156" s="62">
        <f>MainTableForProfit[[#This Row],[Amount]]-MainTableForProfit[[#This Row],[Cost]]</f>
        <v>6589</v>
      </c>
    </row>
    <row r="157" spans="11:18" x14ac:dyDescent="0.25">
      <c r="K157" s="10" t="s">
        <v>2</v>
      </c>
      <c r="L157" s="10" t="s">
        <v>39</v>
      </c>
      <c r="M157" s="10" t="s">
        <v>16</v>
      </c>
      <c r="N157" s="11">
        <v>2016</v>
      </c>
      <c r="O157" s="14">
        <v>117</v>
      </c>
      <c r="P157" s="63">
        <f>VLOOKUP(MainTableForProfit[Product],MainSubTable13[#All],2,FALSE)</f>
        <v>8.7899999999999991</v>
      </c>
      <c r="Q157" s="64">
        <f>MainTableForProfit[[#This Row],[Cost per Units]]*MainTableForProfit[[#This Row],[Units]]</f>
        <v>1028.4299999999998</v>
      </c>
      <c r="R157" s="62">
        <f>MainTableForProfit[[#This Row],[Amount]]-MainTableForProfit[[#This Row],[Cost]]</f>
        <v>987.57000000000016</v>
      </c>
    </row>
    <row r="158" spans="11:18" x14ac:dyDescent="0.25">
      <c r="K158" s="12" t="s">
        <v>6</v>
      </c>
      <c r="L158" s="12" t="s">
        <v>38</v>
      </c>
      <c r="M158" s="12" t="s">
        <v>21</v>
      </c>
      <c r="N158" s="13">
        <v>7322</v>
      </c>
      <c r="O158" s="15">
        <v>36</v>
      </c>
      <c r="P158" s="63">
        <f>VLOOKUP(MainTableForProfit[Product],MainSubTable13[#All],2,FALSE)</f>
        <v>9</v>
      </c>
      <c r="Q158" s="64">
        <f>MainTableForProfit[[#This Row],[Cost per Units]]*MainTableForProfit[[#This Row],[Units]]</f>
        <v>324</v>
      </c>
      <c r="R158" s="62">
        <f>MainTableForProfit[[#This Row],[Amount]]-MainTableForProfit[[#This Row],[Cost]]</f>
        <v>6998</v>
      </c>
    </row>
    <row r="159" spans="11:18" x14ac:dyDescent="0.25">
      <c r="K159" s="10" t="s">
        <v>8</v>
      </c>
      <c r="L159" s="10" t="s">
        <v>35</v>
      </c>
      <c r="M159" s="10" t="s">
        <v>33</v>
      </c>
      <c r="N159" s="11">
        <v>357</v>
      </c>
      <c r="O159" s="14">
        <v>126</v>
      </c>
      <c r="P159" s="63">
        <f>VLOOKUP(MainTableForProfit[Product],MainSubTable13[#All],2,FALSE)</f>
        <v>12.37</v>
      </c>
      <c r="Q159" s="64">
        <f>MainTableForProfit[[#This Row],[Cost per Units]]*MainTableForProfit[[#This Row],[Units]]</f>
        <v>1558.62</v>
      </c>
      <c r="R159" s="62">
        <f>MainTableForProfit[[#This Row],[Amount]]-MainTableForProfit[[#This Row],[Cost]]</f>
        <v>-1201.6199999999999</v>
      </c>
    </row>
    <row r="160" spans="11:18" x14ac:dyDescent="0.25">
      <c r="K160" s="12" t="s">
        <v>9</v>
      </c>
      <c r="L160" s="12" t="s">
        <v>39</v>
      </c>
      <c r="M160" s="12" t="s">
        <v>25</v>
      </c>
      <c r="N160" s="13">
        <v>3192</v>
      </c>
      <c r="O160" s="15">
        <v>72</v>
      </c>
      <c r="P160" s="63">
        <f>VLOOKUP(MainTableForProfit[Product],MainSubTable13[#All],2,FALSE)</f>
        <v>13.15</v>
      </c>
      <c r="Q160" s="64">
        <f>MainTableForProfit[[#This Row],[Cost per Units]]*MainTableForProfit[[#This Row],[Units]]</f>
        <v>946.80000000000007</v>
      </c>
      <c r="R160" s="62">
        <f>MainTableForProfit[[#This Row],[Amount]]-MainTableForProfit[[#This Row],[Cost]]</f>
        <v>2245.1999999999998</v>
      </c>
    </row>
    <row r="161" spans="11:18" x14ac:dyDescent="0.25">
      <c r="K161" s="10" t="s">
        <v>7</v>
      </c>
      <c r="L161" s="10" t="s">
        <v>36</v>
      </c>
      <c r="M161" s="10" t="s">
        <v>22</v>
      </c>
      <c r="N161" s="11">
        <v>8435</v>
      </c>
      <c r="O161" s="14">
        <v>42</v>
      </c>
      <c r="P161" s="63">
        <f>VLOOKUP(MainTableForProfit[Product],MainSubTable13[#All],2,FALSE)</f>
        <v>9.77</v>
      </c>
      <c r="Q161" s="64">
        <f>MainTableForProfit[[#This Row],[Cost per Units]]*MainTableForProfit[[#This Row],[Units]]</f>
        <v>410.34</v>
      </c>
      <c r="R161" s="62">
        <f>MainTableForProfit[[#This Row],[Amount]]-MainTableForProfit[[#This Row],[Cost]]</f>
        <v>8024.66</v>
      </c>
    </row>
    <row r="162" spans="11:18" x14ac:dyDescent="0.25">
      <c r="K162" s="12" t="s">
        <v>40</v>
      </c>
      <c r="L162" s="12" t="s">
        <v>39</v>
      </c>
      <c r="M162" s="12" t="s">
        <v>29</v>
      </c>
      <c r="N162" s="13">
        <v>0</v>
      </c>
      <c r="O162" s="15">
        <v>135</v>
      </c>
      <c r="P162" s="63">
        <f>VLOOKUP(MainTableForProfit[Product],MainSubTable13[#All],2,FALSE)</f>
        <v>7.16</v>
      </c>
      <c r="Q162" s="64">
        <f>MainTableForProfit[[#This Row],[Cost per Units]]*MainTableForProfit[[#This Row],[Units]]</f>
        <v>966.6</v>
      </c>
      <c r="R162" s="62">
        <f>MainTableForProfit[[#This Row],[Amount]]-MainTableForProfit[[#This Row],[Cost]]</f>
        <v>-966.6</v>
      </c>
    </row>
    <row r="163" spans="11:18" x14ac:dyDescent="0.25">
      <c r="K163" s="10" t="s">
        <v>7</v>
      </c>
      <c r="L163" s="10" t="s">
        <v>34</v>
      </c>
      <c r="M163" s="10" t="s">
        <v>24</v>
      </c>
      <c r="N163" s="11">
        <v>8862</v>
      </c>
      <c r="O163" s="14">
        <v>189</v>
      </c>
      <c r="P163" s="63">
        <f>VLOOKUP(MainTableForProfit[Product],MainSubTable13[#All],2,FALSE)</f>
        <v>4.97</v>
      </c>
      <c r="Q163" s="64">
        <f>MainTableForProfit[[#This Row],[Cost per Units]]*MainTableForProfit[[#This Row],[Units]]</f>
        <v>939.32999999999993</v>
      </c>
      <c r="R163" s="62">
        <f>MainTableForProfit[[#This Row],[Amount]]-MainTableForProfit[[#This Row],[Cost]]</f>
        <v>7922.67</v>
      </c>
    </row>
    <row r="164" spans="11:18" x14ac:dyDescent="0.25">
      <c r="K164" s="12" t="s">
        <v>6</v>
      </c>
      <c r="L164" s="12" t="s">
        <v>37</v>
      </c>
      <c r="M164" s="12" t="s">
        <v>28</v>
      </c>
      <c r="N164" s="13">
        <v>3556</v>
      </c>
      <c r="O164" s="15">
        <v>459</v>
      </c>
      <c r="P164" s="63">
        <f>VLOOKUP(MainTableForProfit[Product],MainSubTable13[#All],2,FALSE)</f>
        <v>10.38</v>
      </c>
      <c r="Q164" s="64">
        <f>MainTableForProfit[[#This Row],[Cost per Units]]*MainTableForProfit[[#This Row],[Units]]</f>
        <v>4764.42</v>
      </c>
      <c r="R164" s="62">
        <f>MainTableForProfit[[#This Row],[Amount]]-MainTableForProfit[[#This Row],[Cost]]</f>
        <v>-1208.42</v>
      </c>
    </row>
    <row r="165" spans="11:18" x14ac:dyDescent="0.25">
      <c r="K165" s="10" t="s">
        <v>5</v>
      </c>
      <c r="L165" s="10" t="s">
        <v>34</v>
      </c>
      <c r="M165" s="10" t="s">
        <v>15</v>
      </c>
      <c r="N165" s="11">
        <v>7280</v>
      </c>
      <c r="O165" s="14">
        <v>201</v>
      </c>
      <c r="P165" s="63">
        <f>VLOOKUP(MainTableForProfit[Product],MainSubTable13[#All],2,FALSE)</f>
        <v>11.73</v>
      </c>
      <c r="Q165" s="64">
        <f>MainTableForProfit[[#This Row],[Cost per Units]]*MainTableForProfit[[#This Row],[Units]]</f>
        <v>2357.73</v>
      </c>
      <c r="R165" s="62">
        <f>MainTableForProfit[[#This Row],[Amount]]-MainTableForProfit[[#This Row],[Cost]]</f>
        <v>4922.2700000000004</v>
      </c>
    </row>
    <row r="166" spans="11:18" x14ac:dyDescent="0.25">
      <c r="K166" s="12" t="s">
        <v>6</v>
      </c>
      <c r="L166" s="12" t="s">
        <v>34</v>
      </c>
      <c r="M166" s="12" t="s">
        <v>30</v>
      </c>
      <c r="N166" s="13">
        <v>3402</v>
      </c>
      <c r="O166" s="15">
        <v>366</v>
      </c>
      <c r="P166" s="63">
        <f>VLOOKUP(MainTableForProfit[Product],MainSubTable13[#All],2,FALSE)</f>
        <v>14.49</v>
      </c>
      <c r="Q166" s="64">
        <f>MainTableForProfit[[#This Row],[Cost per Units]]*MainTableForProfit[[#This Row],[Units]]</f>
        <v>5303.34</v>
      </c>
      <c r="R166" s="62">
        <f>MainTableForProfit[[#This Row],[Amount]]-MainTableForProfit[[#This Row],[Cost]]</f>
        <v>-1901.3400000000001</v>
      </c>
    </row>
    <row r="167" spans="11:18" x14ac:dyDescent="0.25">
      <c r="K167" s="10" t="s">
        <v>3</v>
      </c>
      <c r="L167" s="10" t="s">
        <v>37</v>
      </c>
      <c r="M167" s="10" t="s">
        <v>29</v>
      </c>
      <c r="N167" s="11">
        <v>4592</v>
      </c>
      <c r="O167" s="14">
        <v>324</v>
      </c>
      <c r="P167" s="63">
        <f>VLOOKUP(MainTableForProfit[Product],MainSubTable13[#All],2,FALSE)</f>
        <v>7.16</v>
      </c>
      <c r="Q167" s="64">
        <f>MainTableForProfit[[#This Row],[Cost per Units]]*MainTableForProfit[[#This Row],[Units]]</f>
        <v>2319.84</v>
      </c>
      <c r="R167" s="62">
        <f>MainTableForProfit[[#This Row],[Amount]]-MainTableForProfit[[#This Row],[Cost]]</f>
        <v>2272.16</v>
      </c>
    </row>
    <row r="168" spans="11:18" x14ac:dyDescent="0.25">
      <c r="K168" s="12" t="s">
        <v>9</v>
      </c>
      <c r="L168" s="12" t="s">
        <v>35</v>
      </c>
      <c r="M168" s="12" t="s">
        <v>15</v>
      </c>
      <c r="N168" s="13">
        <v>7833</v>
      </c>
      <c r="O168" s="15">
        <v>243</v>
      </c>
      <c r="P168" s="63">
        <f>VLOOKUP(MainTableForProfit[Product],MainSubTable13[#All],2,FALSE)</f>
        <v>11.73</v>
      </c>
      <c r="Q168" s="64">
        <f>MainTableForProfit[[#This Row],[Cost per Units]]*MainTableForProfit[[#This Row],[Units]]</f>
        <v>2850.3900000000003</v>
      </c>
      <c r="R168" s="62">
        <f>MainTableForProfit[[#This Row],[Amount]]-MainTableForProfit[[#This Row],[Cost]]</f>
        <v>4982.6099999999997</v>
      </c>
    </row>
    <row r="169" spans="11:18" x14ac:dyDescent="0.25">
      <c r="K169" s="10" t="s">
        <v>2</v>
      </c>
      <c r="L169" s="10" t="s">
        <v>39</v>
      </c>
      <c r="M169" s="10" t="s">
        <v>21</v>
      </c>
      <c r="N169" s="11">
        <v>7651</v>
      </c>
      <c r="O169" s="14">
        <v>213</v>
      </c>
      <c r="P169" s="63">
        <f>VLOOKUP(MainTableForProfit[Product],MainSubTable13[#All],2,FALSE)</f>
        <v>9</v>
      </c>
      <c r="Q169" s="64">
        <f>MainTableForProfit[[#This Row],[Cost per Units]]*MainTableForProfit[[#This Row],[Units]]</f>
        <v>1917</v>
      </c>
      <c r="R169" s="62">
        <f>MainTableForProfit[[#This Row],[Amount]]-MainTableForProfit[[#This Row],[Cost]]</f>
        <v>5734</v>
      </c>
    </row>
    <row r="170" spans="11:18" x14ac:dyDescent="0.25">
      <c r="K170" s="12" t="s">
        <v>40</v>
      </c>
      <c r="L170" s="12" t="s">
        <v>35</v>
      </c>
      <c r="M170" s="12" t="s">
        <v>30</v>
      </c>
      <c r="N170" s="13">
        <v>2275</v>
      </c>
      <c r="O170" s="15">
        <v>447</v>
      </c>
      <c r="P170" s="63">
        <f>VLOOKUP(MainTableForProfit[Product],MainSubTable13[#All],2,FALSE)</f>
        <v>14.49</v>
      </c>
      <c r="Q170" s="64">
        <f>MainTableForProfit[[#This Row],[Cost per Units]]*MainTableForProfit[[#This Row],[Units]]</f>
        <v>6477.03</v>
      </c>
      <c r="R170" s="62">
        <f>MainTableForProfit[[#This Row],[Amount]]-MainTableForProfit[[#This Row],[Cost]]</f>
        <v>-4202.03</v>
      </c>
    </row>
    <row r="171" spans="11:18" x14ac:dyDescent="0.25">
      <c r="K171" s="10" t="s">
        <v>40</v>
      </c>
      <c r="L171" s="10" t="s">
        <v>38</v>
      </c>
      <c r="M171" s="10" t="s">
        <v>13</v>
      </c>
      <c r="N171" s="11">
        <v>5670</v>
      </c>
      <c r="O171" s="14">
        <v>297</v>
      </c>
      <c r="P171" s="63">
        <f>VLOOKUP(MainTableForProfit[Product],MainSubTable13[#All],2,FALSE)</f>
        <v>9.33</v>
      </c>
      <c r="Q171" s="64">
        <f>MainTableForProfit[[#This Row],[Cost per Units]]*MainTableForProfit[[#This Row],[Units]]</f>
        <v>2771.01</v>
      </c>
      <c r="R171" s="62">
        <f>MainTableForProfit[[#This Row],[Amount]]-MainTableForProfit[[#This Row],[Cost]]</f>
        <v>2898.99</v>
      </c>
    </row>
    <row r="172" spans="11:18" x14ac:dyDescent="0.25">
      <c r="K172" s="12" t="s">
        <v>7</v>
      </c>
      <c r="L172" s="12" t="s">
        <v>35</v>
      </c>
      <c r="M172" s="12" t="s">
        <v>16</v>
      </c>
      <c r="N172" s="13">
        <v>2135</v>
      </c>
      <c r="O172" s="15">
        <v>27</v>
      </c>
      <c r="P172" s="63">
        <f>VLOOKUP(MainTableForProfit[Product],MainSubTable13[#All],2,FALSE)</f>
        <v>8.7899999999999991</v>
      </c>
      <c r="Q172" s="64">
        <f>MainTableForProfit[[#This Row],[Cost per Units]]*MainTableForProfit[[#This Row],[Units]]</f>
        <v>237.32999999999998</v>
      </c>
      <c r="R172" s="62">
        <f>MainTableForProfit[[#This Row],[Amount]]-MainTableForProfit[[#This Row],[Cost]]</f>
        <v>1897.67</v>
      </c>
    </row>
    <row r="173" spans="11:18" x14ac:dyDescent="0.25">
      <c r="K173" s="10" t="s">
        <v>40</v>
      </c>
      <c r="L173" s="10" t="s">
        <v>34</v>
      </c>
      <c r="M173" s="10" t="s">
        <v>23</v>
      </c>
      <c r="N173" s="11">
        <v>2779</v>
      </c>
      <c r="O173" s="14">
        <v>75</v>
      </c>
      <c r="P173" s="63">
        <f>VLOOKUP(MainTableForProfit[Product],MainSubTable13[#All],2,FALSE)</f>
        <v>6.49</v>
      </c>
      <c r="Q173" s="64">
        <f>MainTableForProfit[[#This Row],[Cost per Units]]*MainTableForProfit[[#This Row],[Units]]</f>
        <v>486.75</v>
      </c>
      <c r="R173" s="62">
        <f>MainTableForProfit[[#This Row],[Amount]]-MainTableForProfit[[#This Row],[Cost]]</f>
        <v>2292.25</v>
      </c>
    </row>
    <row r="174" spans="11:18" x14ac:dyDescent="0.25">
      <c r="K174" s="12" t="s">
        <v>10</v>
      </c>
      <c r="L174" s="12" t="s">
        <v>39</v>
      </c>
      <c r="M174" s="12" t="s">
        <v>33</v>
      </c>
      <c r="N174" s="13">
        <v>12950</v>
      </c>
      <c r="O174" s="15">
        <v>30</v>
      </c>
      <c r="P174" s="63">
        <f>VLOOKUP(MainTableForProfit[Product],MainSubTable13[#All],2,FALSE)</f>
        <v>12.37</v>
      </c>
      <c r="Q174" s="64">
        <f>MainTableForProfit[[#This Row],[Cost per Units]]*MainTableForProfit[[#This Row],[Units]]</f>
        <v>371.09999999999997</v>
      </c>
      <c r="R174" s="62">
        <f>MainTableForProfit[[#This Row],[Amount]]-MainTableForProfit[[#This Row],[Cost]]</f>
        <v>12578.9</v>
      </c>
    </row>
    <row r="175" spans="11:18" x14ac:dyDescent="0.25">
      <c r="K175" s="10" t="s">
        <v>7</v>
      </c>
      <c r="L175" s="10" t="s">
        <v>36</v>
      </c>
      <c r="M175" s="10" t="s">
        <v>18</v>
      </c>
      <c r="N175" s="11">
        <v>2646</v>
      </c>
      <c r="O175" s="14">
        <v>177</v>
      </c>
      <c r="P175" s="63">
        <f>VLOOKUP(MainTableForProfit[Product],MainSubTable13[#All],2,FALSE)</f>
        <v>6.47</v>
      </c>
      <c r="Q175" s="64">
        <f>MainTableForProfit[[#This Row],[Cost per Units]]*MainTableForProfit[[#This Row],[Units]]</f>
        <v>1145.19</v>
      </c>
      <c r="R175" s="62">
        <f>MainTableForProfit[[#This Row],[Amount]]-MainTableForProfit[[#This Row],[Cost]]</f>
        <v>1500.81</v>
      </c>
    </row>
    <row r="176" spans="11:18" x14ac:dyDescent="0.25">
      <c r="K176" s="12" t="s">
        <v>40</v>
      </c>
      <c r="L176" s="12" t="s">
        <v>34</v>
      </c>
      <c r="M176" s="12" t="s">
        <v>33</v>
      </c>
      <c r="N176" s="13">
        <v>3794</v>
      </c>
      <c r="O176" s="15">
        <v>159</v>
      </c>
      <c r="P176" s="63">
        <f>VLOOKUP(MainTableForProfit[Product],MainSubTable13[#All],2,FALSE)</f>
        <v>12.37</v>
      </c>
      <c r="Q176" s="64">
        <f>MainTableForProfit[[#This Row],[Cost per Units]]*MainTableForProfit[[#This Row],[Units]]</f>
        <v>1966.83</v>
      </c>
      <c r="R176" s="62">
        <f>MainTableForProfit[[#This Row],[Amount]]-MainTableForProfit[[#This Row],[Cost]]</f>
        <v>1827.17</v>
      </c>
    </row>
    <row r="177" spans="11:18" x14ac:dyDescent="0.25">
      <c r="K177" s="10" t="s">
        <v>3</v>
      </c>
      <c r="L177" s="10" t="s">
        <v>35</v>
      </c>
      <c r="M177" s="10" t="s">
        <v>33</v>
      </c>
      <c r="N177" s="11">
        <v>819</v>
      </c>
      <c r="O177" s="14">
        <v>306</v>
      </c>
      <c r="P177" s="63">
        <f>VLOOKUP(MainTableForProfit[Product],MainSubTable13[#All],2,FALSE)</f>
        <v>12.37</v>
      </c>
      <c r="Q177" s="64">
        <f>MainTableForProfit[[#This Row],[Cost per Units]]*MainTableForProfit[[#This Row],[Units]]</f>
        <v>3785.22</v>
      </c>
      <c r="R177" s="62">
        <f>MainTableForProfit[[#This Row],[Amount]]-MainTableForProfit[[#This Row],[Cost]]</f>
        <v>-2966.22</v>
      </c>
    </row>
    <row r="178" spans="11:18" x14ac:dyDescent="0.25">
      <c r="K178" s="12" t="s">
        <v>3</v>
      </c>
      <c r="L178" s="12" t="s">
        <v>34</v>
      </c>
      <c r="M178" s="12" t="s">
        <v>20</v>
      </c>
      <c r="N178" s="13">
        <v>2583</v>
      </c>
      <c r="O178" s="15">
        <v>18</v>
      </c>
      <c r="P178" s="63">
        <f>VLOOKUP(MainTableForProfit[Product],MainSubTable13[#All],2,FALSE)</f>
        <v>10.62</v>
      </c>
      <c r="Q178" s="64">
        <f>MainTableForProfit[[#This Row],[Cost per Units]]*MainTableForProfit[[#This Row],[Units]]</f>
        <v>191.16</v>
      </c>
      <c r="R178" s="62">
        <f>MainTableForProfit[[#This Row],[Amount]]-MainTableForProfit[[#This Row],[Cost]]</f>
        <v>2391.84</v>
      </c>
    </row>
    <row r="179" spans="11:18" x14ac:dyDescent="0.25">
      <c r="K179" s="10" t="s">
        <v>7</v>
      </c>
      <c r="L179" s="10" t="s">
        <v>35</v>
      </c>
      <c r="M179" s="10" t="s">
        <v>19</v>
      </c>
      <c r="N179" s="11">
        <v>4585</v>
      </c>
      <c r="O179" s="14">
        <v>240</v>
      </c>
      <c r="P179" s="63">
        <f>VLOOKUP(MainTableForProfit[Product],MainSubTable13[#All],2,FALSE)</f>
        <v>7.64</v>
      </c>
      <c r="Q179" s="64">
        <f>MainTableForProfit[[#This Row],[Cost per Units]]*MainTableForProfit[[#This Row],[Units]]</f>
        <v>1833.6</v>
      </c>
      <c r="R179" s="62">
        <f>MainTableForProfit[[#This Row],[Amount]]-MainTableForProfit[[#This Row],[Cost]]</f>
        <v>2751.4</v>
      </c>
    </row>
    <row r="180" spans="11:18" x14ac:dyDescent="0.25">
      <c r="K180" s="12" t="s">
        <v>5</v>
      </c>
      <c r="L180" s="12" t="s">
        <v>34</v>
      </c>
      <c r="M180" s="12" t="s">
        <v>33</v>
      </c>
      <c r="N180" s="13">
        <v>1652</v>
      </c>
      <c r="O180" s="15">
        <v>93</v>
      </c>
      <c r="P180" s="63">
        <f>VLOOKUP(MainTableForProfit[Product],MainSubTable13[#All],2,FALSE)</f>
        <v>12.37</v>
      </c>
      <c r="Q180" s="64">
        <f>MainTableForProfit[[#This Row],[Cost per Units]]*MainTableForProfit[[#This Row],[Units]]</f>
        <v>1150.4099999999999</v>
      </c>
      <c r="R180" s="62">
        <f>MainTableForProfit[[#This Row],[Amount]]-MainTableForProfit[[#This Row],[Cost]]</f>
        <v>501.59000000000015</v>
      </c>
    </row>
    <row r="181" spans="11:18" x14ac:dyDescent="0.25">
      <c r="K181" s="10" t="s">
        <v>10</v>
      </c>
      <c r="L181" s="10" t="s">
        <v>34</v>
      </c>
      <c r="M181" s="10" t="s">
        <v>26</v>
      </c>
      <c r="N181" s="11">
        <v>4991</v>
      </c>
      <c r="O181" s="14">
        <v>9</v>
      </c>
      <c r="P181" s="63">
        <f>VLOOKUP(MainTableForProfit[Product],MainSubTable13[#All],2,FALSE)</f>
        <v>5.6</v>
      </c>
      <c r="Q181" s="64">
        <f>MainTableForProfit[[#This Row],[Cost per Units]]*MainTableForProfit[[#This Row],[Units]]</f>
        <v>50.4</v>
      </c>
      <c r="R181" s="62">
        <f>MainTableForProfit[[#This Row],[Amount]]-MainTableForProfit[[#This Row],[Cost]]</f>
        <v>4940.6000000000004</v>
      </c>
    </row>
    <row r="182" spans="11:18" x14ac:dyDescent="0.25">
      <c r="K182" s="12" t="s">
        <v>8</v>
      </c>
      <c r="L182" s="12" t="s">
        <v>34</v>
      </c>
      <c r="M182" s="12" t="s">
        <v>16</v>
      </c>
      <c r="N182" s="13">
        <v>2009</v>
      </c>
      <c r="O182" s="15">
        <v>219</v>
      </c>
      <c r="P182" s="63">
        <f>VLOOKUP(MainTableForProfit[Product],MainSubTable13[#All],2,FALSE)</f>
        <v>8.7899999999999991</v>
      </c>
      <c r="Q182" s="64">
        <f>MainTableForProfit[[#This Row],[Cost per Units]]*MainTableForProfit[[#This Row],[Units]]</f>
        <v>1925.0099999999998</v>
      </c>
      <c r="R182" s="62">
        <f>MainTableForProfit[[#This Row],[Amount]]-MainTableForProfit[[#This Row],[Cost]]</f>
        <v>83.990000000000236</v>
      </c>
    </row>
    <row r="183" spans="11:18" x14ac:dyDescent="0.25">
      <c r="K183" s="10" t="s">
        <v>2</v>
      </c>
      <c r="L183" s="10" t="s">
        <v>39</v>
      </c>
      <c r="M183" s="10" t="s">
        <v>22</v>
      </c>
      <c r="N183" s="11">
        <v>1568</v>
      </c>
      <c r="O183" s="14">
        <v>141</v>
      </c>
      <c r="P183" s="63">
        <f>VLOOKUP(MainTableForProfit[Product],MainSubTable13[#All],2,FALSE)</f>
        <v>9.77</v>
      </c>
      <c r="Q183" s="64">
        <f>MainTableForProfit[[#This Row],[Cost per Units]]*MainTableForProfit[[#This Row],[Units]]</f>
        <v>1377.57</v>
      </c>
      <c r="R183" s="62">
        <f>MainTableForProfit[[#This Row],[Amount]]-MainTableForProfit[[#This Row],[Cost]]</f>
        <v>190.43000000000006</v>
      </c>
    </row>
    <row r="184" spans="11:18" x14ac:dyDescent="0.25">
      <c r="K184" s="12" t="s">
        <v>41</v>
      </c>
      <c r="L184" s="12" t="s">
        <v>37</v>
      </c>
      <c r="M184" s="12" t="s">
        <v>20</v>
      </c>
      <c r="N184" s="13">
        <v>3388</v>
      </c>
      <c r="O184" s="15">
        <v>123</v>
      </c>
      <c r="P184" s="63">
        <f>VLOOKUP(MainTableForProfit[Product],MainSubTable13[#All],2,FALSE)</f>
        <v>10.62</v>
      </c>
      <c r="Q184" s="64">
        <f>MainTableForProfit[[#This Row],[Cost per Units]]*MainTableForProfit[[#This Row],[Units]]</f>
        <v>1306.26</v>
      </c>
      <c r="R184" s="62">
        <f>MainTableForProfit[[#This Row],[Amount]]-MainTableForProfit[[#This Row],[Cost]]</f>
        <v>2081.7399999999998</v>
      </c>
    </row>
    <row r="185" spans="11:18" x14ac:dyDescent="0.25">
      <c r="K185" s="10" t="s">
        <v>40</v>
      </c>
      <c r="L185" s="10" t="s">
        <v>38</v>
      </c>
      <c r="M185" s="10" t="s">
        <v>24</v>
      </c>
      <c r="N185" s="11">
        <v>623</v>
      </c>
      <c r="O185" s="14">
        <v>51</v>
      </c>
      <c r="P185" s="63">
        <f>VLOOKUP(MainTableForProfit[Product],MainSubTable13[#All],2,FALSE)</f>
        <v>4.97</v>
      </c>
      <c r="Q185" s="64">
        <f>MainTableForProfit[[#This Row],[Cost per Units]]*MainTableForProfit[[#This Row],[Units]]</f>
        <v>253.47</v>
      </c>
      <c r="R185" s="62">
        <f>MainTableForProfit[[#This Row],[Amount]]-MainTableForProfit[[#This Row],[Cost]]</f>
        <v>369.53</v>
      </c>
    </row>
    <row r="186" spans="11:18" x14ac:dyDescent="0.25">
      <c r="K186" s="12" t="s">
        <v>6</v>
      </c>
      <c r="L186" s="12" t="s">
        <v>36</v>
      </c>
      <c r="M186" s="12" t="s">
        <v>4</v>
      </c>
      <c r="N186" s="13">
        <v>10073</v>
      </c>
      <c r="O186" s="15">
        <v>120</v>
      </c>
      <c r="P186" s="63">
        <f>VLOOKUP(MainTableForProfit[Product],MainSubTable13[#All],2,FALSE)</f>
        <v>11.88</v>
      </c>
      <c r="Q186" s="64">
        <f>MainTableForProfit[[#This Row],[Cost per Units]]*MainTableForProfit[[#This Row],[Units]]</f>
        <v>1425.6000000000001</v>
      </c>
      <c r="R186" s="62">
        <f>MainTableForProfit[[#This Row],[Amount]]-MainTableForProfit[[#This Row],[Cost]]</f>
        <v>8647.4</v>
      </c>
    </row>
    <row r="187" spans="11:18" x14ac:dyDescent="0.25">
      <c r="K187" s="10" t="s">
        <v>8</v>
      </c>
      <c r="L187" s="10" t="s">
        <v>39</v>
      </c>
      <c r="M187" s="10" t="s">
        <v>26</v>
      </c>
      <c r="N187" s="11">
        <v>1561</v>
      </c>
      <c r="O187" s="14">
        <v>27</v>
      </c>
      <c r="P187" s="63">
        <f>VLOOKUP(MainTableForProfit[Product],MainSubTable13[#All],2,FALSE)</f>
        <v>5.6</v>
      </c>
      <c r="Q187" s="64">
        <f>MainTableForProfit[[#This Row],[Cost per Units]]*MainTableForProfit[[#This Row],[Units]]</f>
        <v>151.19999999999999</v>
      </c>
      <c r="R187" s="62">
        <f>MainTableForProfit[[#This Row],[Amount]]-MainTableForProfit[[#This Row],[Cost]]</f>
        <v>1409.8</v>
      </c>
    </row>
    <row r="188" spans="11:18" x14ac:dyDescent="0.25">
      <c r="K188" s="12" t="s">
        <v>9</v>
      </c>
      <c r="L188" s="12" t="s">
        <v>36</v>
      </c>
      <c r="M188" s="12" t="s">
        <v>27</v>
      </c>
      <c r="N188" s="13">
        <v>11522</v>
      </c>
      <c r="O188" s="15">
        <v>204</v>
      </c>
      <c r="P188" s="63">
        <f>VLOOKUP(MainTableForProfit[Product],MainSubTable13[#All],2,FALSE)</f>
        <v>16.73</v>
      </c>
      <c r="Q188" s="64">
        <f>MainTableForProfit[[#This Row],[Cost per Units]]*MainTableForProfit[[#This Row],[Units]]</f>
        <v>3412.92</v>
      </c>
      <c r="R188" s="62">
        <f>MainTableForProfit[[#This Row],[Amount]]-MainTableForProfit[[#This Row],[Cost]]</f>
        <v>8109.08</v>
      </c>
    </row>
    <row r="189" spans="11:18" x14ac:dyDescent="0.25">
      <c r="K189" s="10" t="s">
        <v>6</v>
      </c>
      <c r="L189" s="10" t="s">
        <v>38</v>
      </c>
      <c r="M189" s="10" t="s">
        <v>13</v>
      </c>
      <c r="N189" s="11">
        <v>2317</v>
      </c>
      <c r="O189" s="14">
        <v>123</v>
      </c>
      <c r="P189" s="63">
        <f>VLOOKUP(MainTableForProfit[Product],MainSubTable13[#All],2,FALSE)</f>
        <v>9.33</v>
      </c>
      <c r="Q189" s="64">
        <f>MainTableForProfit[[#This Row],[Cost per Units]]*MainTableForProfit[[#This Row],[Units]]</f>
        <v>1147.5899999999999</v>
      </c>
      <c r="R189" s="62">
        <f>MainTableForProfit[[#This Row],[Amount]]-MainTableForProfit[[#This Row],[Cost]]</f>
        <v>1169.4100000000001</v>
      </c>
    </row>
    <row r="190" spans="11:18" x14ac:dyDescent="0.25">
      <c r="K190" s="12" t="s">
        <v>10</v>
      </c>
      <c r="L190" s="12" t="s">
        <v>37</v>
      </c>
      <c r="M190" s="12" t="s">
        <v>28</v>
      </c>
      <c r="N190" s="13">
        <v>3059</v>
      </c>
      <c r="O190" s="15">
        <v>27</v>
      </c>
      <c r="P190" s="63">
        <f>VLOOKUP(MainTableForProfit[Product],MainSubTable13[#All],2,FALSE)</f>
        <v>10.38</v>
      </c>
      <c r="Q190" s="64">
        <f>MainTableForProfit[[#This Row],[Cost per Units]]*MainTableForProfit[[#This Row],[Units]]</f>
        <v>280.26000000000005</v>
      </c>
      <c r="R190" s="62">
        <f>MainTableForProfit[[#This Row],[Amount]]-MainTableForProfit[[#This Row],[Cost]]</f>
        <v>2778.74</v>
      </c>
    </row>
    <row r="191" spans="11:18" x14ac:dyDescent="0.25">
      <c r="K191" s="10" t="s">
        <v>41</v>
      </c>
      <c r="L191" s="10" t="s">
        <v>37</v>
      </c>
      <c r="M191" s="10" t="s">
        <v>26</v>
      </c>
      <c r="N191" s="11">
        <v>2324</v>
      </c>
      <c r="O191" s="14">
        <v>177</v>
      </c>
      <c r="P191" s="63">
        <f>VLOOKUP(MainTableForProfit[Product],MainSubTable13[#All],2,FALSE)</f>
        <v>5.6</v>
      </c>
      <c r="Q191" s="64">
        <f>MainTableForProfit[[#This Row],[Cost per Units]]*MainTableForProfit[[#This Row],[Units]]</f>
        <v>991.19999999999993</v>
      </c>
      <c r="R191" s="62">
        <f>MainTableForProfit[[#This Row],[Amount]]-MainTableForProfit[[#This Row],[Cost]]</f>
        <v>1332.8000000000002</v>
      </c>
    </row>
    <row r="192" spans="11:18" x14ac:dyDescent="0.25">
      <c r="K192" s="12" t="s">
        <v>3</v>
      </c>
      <c r="L192" s="12" t="s">
        <v>39</v>
      </c>
      <c r="M192" s="12" t="s">
        <v>26</v>
      </c>
      <c r="N192" s="13">
        <v>4956</v>
      </c>
      <c r="O192" s="15">
        <v>171</v>
      </c>
      <c r="P192" s="63">
        <f>VLOOKUP(MainTableForProfit[Product],MainSubTable13[#All],2,FALSE)</f>
        <v>5.6</v>
      </c>
      <c r="Q192" s="64">
        <f>MainTableForProfit[[#This Row],[Cost per Units]]*MainTableForProfit[[#This Row],[Units]]</f>
        <v>957.59999999999991</v>
      </c>
      <c r="R192" s="62">
        <f>MainTableForProfit[[#This Row],[Amount]]-MainTableForProfit[[#This Row],[Cost]]</f>
        <v>3998.4</v>
      </c>
    </row>
    <row r="193" spans="11:18" x14ac:dyDescent="0.25">
      <c r="K193" s="10" t="s">
        <v>10</v>
      </c>
      <c r="L193" s="10" t="s">
        <v>34</v>
      </c>
      <c r="M193" s="10" t="s">
        <v>19</v>
      </c>
      <c r="N193" s="11">
        <v>5355</v>
      </c>
      <c r="O193" s="14">
        <v>204</v>
      </c>
      <c r="P193" s="63">
        <f>VLOOKUP(MainTableForProfit[Product],MainSubTable13[#All],2,FALSE)</f>
        <v>7.64</v>
      </c>
      <c r="Q193" s="64">
        <f>MainTableForProfit[[#This Row],[Cost per Units]]*MainTableForProfit[[#This Row],[Units]]</f>
        <v>1558.56</v>
      </c>
      <c r="R193" s="62">
        <f>MainTableForProfit[[#This Row],[Amount]]-MainTableForProfit[[#This Row],[Cost]]</f>
        <v>3796.44</v>
      </c>
    </row>
    <row r="194" spans="11:18" x14ac:dyDescent="0.25">
      <c r="K194" s="12" t="s">
        <v>3</v>
      </c>
      <c r="L194" s="12" t="s">
        <v>34</v>
      </c>
      <c r="M194" s="12" t="s">
        <v>14</v>
      </c>
      <c r="N194" s="13">
        <v>7259</v>
      </c>
      <c r="O194" s="15">
        <v>276</v>
      </c>
      <c r="P194" s="63">
        <f>VLOOKUP(MainTableForProfit[Product],MainSubTable13[#All],2,FALSE)</f>
        <v>11.7</v>
      </c>
      <c r="Q194" s="64">
        <f>MainTableForProfit[[#This Row],[Cost per Units]]*MainTableForProfit[[#This Row],[Units]]</f>
        <v>3229.2</v>
      </c>
      <c r="R194" s="62">
        <f>MainTableForProfit[[#This Row],[Amount]]-MainTableForProfit[[#This Row],[Cost]]</f>
        <v>4029.8</v>
      </c>
    </row>
    <row r="195" spans="11:18" x14ac:dyDescent="0.25">
      <c r="K195" s="10" t="s">
        <v>8</v>
      </c>
      <c r="L195" s="10" t="s">
        <v>37</v>
      </c>
      <c r="M195" s="10" t="s">
        <v>26</v>
      </c>
      <c r="N195" s="11">
        <v>6279</v>
      </c>
      <c r="O195" s="14">
        <v>45</v>
      </c>
      <c r="P195" s="63">
        <f>VLOOKUP(MainTableForProfit[Product],MainSubTable13[#All],2,FALSE)</f>
        <v>5.6</v>
      </c>
      <c r="Q195" s="64">
        <f>MainTableForProfit[[#This Row],[Cost per Units]]*MainTableForProfit[[#This Row],[Units]]</f>
        <v>251.99999999999997</v>
      </c>
      <c r="R195" s="62">
        <f>MainTableForProfit[[#This Row],[Amount]]-MainTableForProfit[[#This Row],[Cost]]</f>
        <v>6027</v>
      </c>
    </row>
    <row r="196" spans="11:18" x14ac:dyDescent="0.25">
      <c r="K196" s="12" t="s">
        <v>40</v>
      </c>
      <c r="L196" s="12" t="s">
        <v>38</v>
      </c>
      <c r="M196" s="12" t="s">
        <v>29</v>
      </c>
      <c r="N196" s="13">
        <v>2541</v>
      </c>
      <c r="O196" s="15">
        <v>45</v>
      </c>
      <c r="P196" s="63">
        <f>VLOOKUP(MainTableForProfit[Product],MainSubTable13[#All],2,FALSE)</f>
        <v>7.16</v>
      </c>
      <c r="Q196" s="64">
        <f>MainTableForProfit[[#This Row],[Cost per Units]]*MainTableForProfit[[#This Row],[Units]]</f>
        <v>322.2</v>
      </c>
      <c r="R196" s="62">
        <f>MainTableForProfit[[#This Row],[Amount]]-MainTableForProfit[[#This Row],[Cost]]</f>
        <v>2218.8000000000002</v>
      </c>
    </row>
    <row r="197" spans="11:18" x14ac:dyDescent="0.25">
      <c r="K197" s="10" t="s">
        <v>6</v>
      </c>
      <c r="L197" s="10" t="s">
        <v>35</v>
      </c>
      <c r="M197" s="10" t="s">
        <v>27</v>
      </c>
      <c r="N197" s="11">
        <v>3864</v>
      </c>
      <c r="O197" s="14">
        <v>177</v>
      </c>
      <c r="P197" s="63">
        <f>VLOOKUP(MainTableForProfit[Product],MainSubTable13[#All],2,FALSE)</f>
        <v>16.73</v>
      </c>
      <c r="Q197" s="64">
        <f>MainTableForProfit[[#This Row],[Cost per Units]]*MainTableForProfit[[#This Row],[Units]]</f>
        <v>2961.21</v>
      </c>
      <c r="R197" s="62">
        <f>MainTableForProfit[[#This Row],[Amount]]-MainTableForProfit[[#This Row],[Cost]]</f>
        <v>902.79</v>
      </c>
    </row>
    <row r="198" spans="11:18" x14ac:dyDescent="0.25">
      <c r="K198" s="12" t="s">
        <v>5</v>
      </c>
      <c r="L198" s="12" t="s">
        <v>36</v>
      </c>
      <c r="M198" s="12" t="s">
        <v>13</v>
      </c>
      <c r="N198" s="13">
        <v>6146</v>
      </c>
      <c r="O198" s="15">
        <v>63</v>
      </c>
      <c r="P198" s="63">
        <f>VLOOKUP(MainTableForProfit[Product],MainSubTable13[#All],2,FALSE)</f>
        <v>9.33</v>
      </c>
      <c r="Q198" s="64">
        <f>MainTableForProfit[[#This Row],[Cost per Units]]*MainTableForProfit[[#This Row],[Units]]</f>
        <v>587.79</v>
      </c>
      <c r="R198" s="62">
        <f>MainTableForProfit[[#This Row],[Amount]]-MainTableForProfit[[#This Row],[Cost]]</f>
        <v>5558.21</v>
      </c>
    </row>
    <row r="199" spans="11:18" x14ac:dyDescent="0.25">
      <c r="K199" s="10" t="s">
        <v>9</v>
      </c>
      <c r="L199" s="10" t="s">
        <v>39</v>
      </c>
      <c r="M199" s="10" t="s">
        <v>18</v>
      </c>
      <c r="N199" s="11">
        <v>2639</v>
      </c>
      <c r="O199" s="14">
        <v>204</v>
      </c>
      <c r="P199" s="63">
        <f>VLOOKUP(MainTableForProfit[Product],MainSubTable13[#All],2,FALSE)</f>
        <v>6.47</v>
      </c>
      <c r="Q199" s="64">
        <f>MainTableForProfit[[#This Row],[Cost per Units]]*MainTableForProfit[[#This Row],[Units]]</f>
        <v>1319.8799999999999</v>
      </c>
      <c r="R199" s="62">
        <f>MainTableForProfit[[#This Row],[Amount]]-MainTableForProfit[[#This Row],[Cost]]</f>
        <v>1319.1200000000001</v>
      </c>
    </row>
    <row r="200" spans="11:18" x14ac:dyDescent="0.25">
      <c r="K200" s="12" t="s">
        <v>8</v>
      </c>
      <c r="L200" s="12" t="s">
        <v>37</v>
      </c>
      <c r="M200" s="12" t="s">
        <v>22</v>
      </c>
      <c r="N200" s="13">
        <v>1890</v>
      </c>
      <c r="O200" s="15">
        <v>195</v>
      </c>
      <c r="P200" s="63">
        <f>VLOOKUP(MainTableForProfit[Product],MainSubTable13[#All],2,FALSE)</f>
        <v>9.77</v>
      </c>
      <c r="Q200" s="64">
        <f>MainTableForProfit[[#This Row],[Cost per Units]]*MainTableForProfit[[#This Row],[Units]]</f>
        <v>1905.1499999999999</v>
      </c>
      <c r="R200" s="62">
        <f>MainTableForProfit[[#This Row],[Amount]]-MainTableForProfit[[#This Row],[Cost]]</f>
        <v>-15.149999999999864</v>
      </c>
    </row>
    <row r="201" spans="11:18" x14ac:dyDescent="0.25">
      <c r="K201" s="10" t="s">
        <v>7</v>
      </c>
      <c r="L201" s="10" t="s">
        <v>34</v>
      </c>
      <c r="M201" s="10" t="s">
        <v>14</v>
      </c>
      <c r="N201" s="11">
        <v>1932</v>
      </c>
      <c r="O201" s="14">
        <v>369</v>
      </c>
      <c r="P201" s="63">
        <f>VLOOKUP(MainTableForProfit[Product],MainSubTable13[#All],2,FALSE)</f>
        <v>11.7</v>
      </c>
      <c r="Q201" s="64">
        <f>MainTableForProfit[[#This Row],[Cost per Units]]*MainTableForProfit[[#This Row],[Units]]</f>
        <v>4317.3</v>
      </c>
      <c r="R201" s="62">
        <f>MainTableForProfit[[#This Row],[Amount]]-MainTableForProfit[[#This Row],[Cost]]</f>
        <v>-2385.3000000000002</v>
      </c>
    </row>
    <row r="202" spans="11:18" x14ac:dyDescent="0.25">
      <c r="K202" s="12" t="s">
        <v>3</v>
      </c>
      <c r="L202" s="12" t="s">
        <v>34</v>
      </c>
      <c r="M202" s="12" t="s">
        <v>25</v>
      </c>
      <c r="N202" s="13">
        <v>6300</v>
      </c>
      <c r="O202" s="15">
        <v>42</v>
      </c>
      <c r="P202" s="63">
        <f>VLOOKUP(MainTableForProfit[Product],MainSubTable13[#All],2,FALSE)</f>
        <v>13.15</v>
      </c>
      <c r="Q202" s="64">
        <f>MainTableForProfit[[#This Row],[Cost per Units]]*MainTableForProfit[[#This Row],[Units]]</f>
        <v>552.30000000000007</v>
      </c>
      <c r="R202" s="62">
        <f>MainTableForProfit[[#This Row],[Amount]]-MainTableForProfit[[#This Row],[Cost]]</f>
        <v>5747.7</v>
      </c>
    </row>
    <row r="203" spans="11:18" x14ac:dyDescent="0.25">
      <c r="K203" s="10" t="s">
        <v>6</v>
      </c>
      <c r="L203" s="10" t="s">
        <v>37</v>
      </c>
      <c r="M203" s="10" t="s">
        <v>30</v>
      </c>
      <c r="N203" s="11">
        <v>560</v>
      </c>
      <c r="O203" s="14">
        <v>81</v>
      </c>
      <c r="P203" s="63">
        <f>VLOOKUP(MainTableForProfit[Product],MainSubTable13[#All],2,FALSE)</f>
        <v>14.49</v>
      </c>
      <c r="Q203" s="64">
        <f>MainTableForProfit[[#This Row],[Cost per Units]]*MainTableForProfit[[#This Row],[Units]]</f>
        <v>1173.69</v>
      </c>
      <c r="R203" s="62">
        <f>MainTableForProfit[[#This Row],[Amount]]-MainTableForProfit[[#This Row],[Cost]]</f>
        <v>-613.69000000000005</v>
      </c>
    </row>
    <row r="204" spans="11:18" x14ac:dyDescent="0.25">
      <c r="K204" s="12" t="s">
        <v>9</v>
      </c>
      <c r="L204" s="12" t="s">
        <v>37</v>
      </c>
      <c r="M204" s="12" t="s">
        <v>26</v>
      </c>
      <c r="N204" s="13">
        <v>2856</v>
      </c>
      <c r="O204" s="15">
        <v>246</v>
      </c>
      <c r="P204" s="63">
        <f>VLOOKUP(MainTableForProfit[Product],MainSubTable13[#All],2,FALSE)</f>
        <v>5.6</v>
      </c>
      <c r="Q204" s="64">
        <f>MainTableForProfit[[#This Row],[Cost per Units]]*MainTableForProfit[[#This Row],[Units]]</f>
        <v>1377.6</v>
      </c>
      <c r="R204" s="62">
        <f>MainTableForProfit[[#This Row],[Amount]]-MainTableForProfit[[#This Row],[Cost]]</f>
        <v>1478.4</v>
      </c>
    </row>
    <row r="205" spans="11:18" x14ac:dyDescent="0.25">
      <c r="K205" s="10" t="s">
        <v>9</v>
      </c>
      <c r="L205" s="10" t="s">
        <v>34</v>
      </c>
      <c r="M205" s="10" t="s">
        <v>17</v>
      </c>
      <c r="N205" s="11">
        <v>707</v>
      </c>
      <c r="O205" s="14">
        <v>174</v>
      </c>
      <c r="P205" s="63">
        <f>VLOOKUP(MainTableForProfit[Product],MainSubTable13[#All],2,FALSE)</f>
        <v>3.11</v>
      </c>
      <c r="Q205" s="64">
        <f>MainTableForProfit[[#This Row],[Cost per Units]]*MainTableForProfit[[#This Row],[Units]]</f>
        <v>541.14</v>
      </c>
      <c r="R205" s="62">
        <f>MainTableForProfit[[#This Row],[Amount]]-MainTableForProfit[[#This Row],[Cost]]</f>
        <v>165.86</v>
      </c>
    </row>
    <row r="206" spans="11:18" x14ac:dyDescent="0.25">
      <c r="K206" s="12" t="s">
        <v>8</v>
      </c>
      <c r="L206" s="12" t="s">
        <v>35</v>
      </c>
      <c r="M206" s="12" t="s">
        <v>30</v>
      </c>
      <c r="N206" s="13">
        <v>3598</v>
      </c>
      <c r="O206" s="15">
        <v>81</v>
      </c>
      <c r="P206" s="63">
        <f>VLOOKUP(MainTableForProfit[Product],MainSubTable13[#All],2,FALSE)</f>
        <v>14.49</v>
      </c>
      <c r="Q206" s="64">
        <f>MainTableForProfit[[#This Row],[Cost per Units]]*MainTableForProfit[[#This Row],[Units]]</f>
        <v>1173.69</v>
      </c>
      <c r="R206" s="62">
        <f>MainTableForProfit[[#This Row],[Amount]]-MainTableForProfit[[#This Row],[Cost]]</f>
        <v>2424.31</v>
      </c>
    </row>
    <row r="207" spans="11:18" x14ac:dyDescent="0.25">
      <c r="K207" s="10" t="s">
        <v>40</v>
      </c>
      <c r="L207" s="10" t="s">
        <v>35</v>
      </c>
      <c r="M207" s="10" t="s">
        <v>22</v>
      </c>
      <c r="N207" s="11">
        <v>6853</v>
      </c>
      <c r="O207" s="14">
        <v>372</v>
      </c>
      <c r="P207" s="63">
        <f>VLOOKUP(MainTableForProfit[Product],MainSubTable13[#All],2,FALSE)</f>
        <v>9.77</v>
      </c>
      <c r="Q207" s="64">
        <f>MainTableForProfit[[#This Row],[Cost per Units]]*MainTableForProfit[[#This Row],[Units]]</f>
        <v>3634.44</v>
      </c>
      <c r="R207" s="62">
        <f>MainTableForProfit[[#This Row],[Amount]]-MainTableForProfit[[#This Row],[Cost]]</f>
        <v>3218.56</v>
      </c>
    </row>
    <row r="208" spans="11:18" x14ac:dyDescent="0.25">
      <c r="K208" s="12" t="s">
        <v>40</v>
      </c>
      <c r="L208" s="12" t="s">
        <v>35</v>
      </c>
      <c r="M208" s="12" t="s">
        <v>16</v>
      </c>
      <c r="N208" s="13">
        <v>4725</v>
      </c>
      <c r="O208" s="15">
        <v>174</v>
      </c>
      <c r="P208" s="63">
        <f>VLOOKUP(MainTableForProfit[Product],MainSubTable13[#All],2,FALSE)</f>
        <v>8.7899999999999991</v>
      </c>
      <c r="Q208" s="64">
        <f>MainTableForProfit[[#This Row],[Cost per Units]]*MainTableForProfit[[#This Row],[Units]]</f>
        <v>1529.4599999999998</v>
      </c>
      <c r="R208" s="62">
        <f>MainTableForProfit[[#This Row],[Amount]]-MainTableForProfit[[#This Row],[Cost]]</f>
        <v>3195.54</v>
      </c>
    </row>
    <row r="209" spans="11:18" x14ac:dyDescent="0.25">
      <c r="K209" s="10" t="s">
        <v>41</v>
      </c>
      <c r="L209" s="10" t="s">
        <v>36</v>
      </c>
      <c r="M209" s="10" t="s">
        <v>32</v>
      </c>
      <c r="N209" s="11">
        <v>10304</v>
      </c>
      <c r="O209" s="14">
        <v>84</v>
      </c>
      <c r="P209" s="63">
        <f>VLOOKUP(MainTableForProfit[Product],MainSubTable13[#All],2,FALSE)</f>
        <v>8.65</v>
      </c>
      <c r="Q209" s="64">
        <f>MainTableForProfit[[#This Row],[Cost per Units]]*MainTableForProfit[[#This Row],[Units]]</f>
        <v>726.6</v>
      </c>
      <c r="R209" s="62">
        <f>MainTableForProfit[[#This Row],[Amount]]-MainTableForProfit[[#This Row],[Cost]]</f>
        <v>9577.4</v>
      </c>
    </row>
    <row r="210" spans="11:18" x14ac:dyDescent="0.25">
      <c r="K210" s="12" t="s">
        <v>41</v>
      </c>
      <c r="L210" s="12" t="s">
        <v>34</v>
      </c>
      <c r="M210" s="12" t="s">
        <v>16</v>
      </c>
      <c r="N210" s="13">
        <v>1274</v>
      </c>
      <c r="O210" s="15">
        <v>225</v>
      </c>
      <c r="P210" s="63">
        <f>VLOOKUP(MainTableForProfit[Product],MainSubTable13[#All],2,FALSE)</f>
        <v>8.7899999999999991</v>
      </c>
      <c r="Q210" s="64">
        <f>MainTableForProfit[[#This Row],[Cost per Units]]*MainTableForProfit[[#This Row],[Units]]</f>
        <v>1977.7499999999998</v>
      </c>
      <c r="R210" s="62">
        <f>MainTableForProfit[[#This Row],[Amount]]-MainTableForProfit[[#This Row],[Cost]]</f>
        <v>-703.74999999999977</v>
      </c>
    </row>
    <row r="211" spans="11:18" x14ac:dyDescent="0.25">
      <c r="K211" s="10" t="s">
        <v>5</v>
      </c>
      <c r="L211" s="10" t="s">
        <v>36</v>
      </c>
      <c r="M211" s="10" t="s">
        <v>30</v>
      </c>
      <c r="N211" s="11">
        <v>1526</v>
      </c>
      <c r="O211" s="14">
        <v>105</v>
      </c>
      <c r="P211" s="63">
        <f>VLOOKUP(MainTableForProfit[Product],MainSubTable13[#All],2,FALSE)</f>
        <v>14.49</v>
      </c>
      <c r="Q211" s="64">
        <f>MainTableForProfit[[#This Row],[Cost per Units]]*MainTableForProfit[[#This Row],[Units]]</f>
        <v>1521.45</v>
      </c>
      <c r="R211" s="62">
        <f>MainTableForProfit[[#This Row],[Amount]]-MainTableForProfit[[#This Row],[Cost]]</f>
        <v>4.5499999999999545</v>
      </c>
    </row>
    <row r="212" spans="11:18" x14ac:dyDescent="0.25">
      <c r="K212" s="12" t="s">
        <v>40</v>
      </c>
      <c r="L212" s="12" t="s">
        <v>39</v>
      </c>
      <c r="M212" s="12" t="s">
        <v>28</v>
      </c>
      <c r="N212" s="13">
        <v>3101</v>
      </c>
      <c r="O212" s="15">
        <v>225</v>
      </c>
      <c r="P212" s="63">
        <f>VLOOKUP(MainTableForProfit[Product],MainSubTable13[#All],2,FALSE)</f>
        <v>10.38</v>
      </c>
      <c r="Q212" s="64">
        <f>MainTableForProfit[[#This Row],[Cost per Units]]*MainTableForProfit[[#This Row],[Units]]</f>
        <v>2335.5</v>
      </c>
      <c r="R212" s="62">
        <f>MainTableForProfit[[#This Row],[Amount]]-MainTableForProfit[[#This Row],[Cost]]</f>
        <v>765.5</v>
      </c>
    </row>
    <row r="213" spans="11:18" x14ac:dyDescent="0.25">
      <c r="K213" s="10" t="s">
        <v>2</v>
      </c>
      <c r="L213" s="10" t="s">
        <v>37</v>
      </c>
      <c r="M213" s="10" t="s">
        <v>14</v>
      </c>
      <c r="N213" s="11">
        <v>1057</v>
      </c>
      <c r="O213" s="14">
        <v>54</v>
      </c>
      <c r="P213" s="63">
        <f>VLOOKUP(MainTableForProfit[Product],MainSubTable13[#All],2,FALSE)</f>
        <v>11.7</v>
      </c>
      <c r="Q213" s="64">
        <f>MainTableForProfit[[#This Row],[Cost per Units]]*MainTableForProfit[[#This Row],[Units]]</f>
        <v>631.79999999999995</v>
      </c>
      <c r="R213" s="62">
        <f>MainTableForProfit[[#This Row],[Amount]]-MainTableForProfit[[#This Row],[Cost]]</f>
        <v>425.20000000000005</v>
      </c>
    </row>
    <row r="214" spans="11:18" x14ac:dyDescent="0.25">
      <c r="K214" s="12" t="s">
        <v>7</v>
      </c>
      <c r="L214" s="12" t="s">
        <v>37</v>
      </c>
      <c r="M214" s="12" t="s">
        <v>26</v>
      </c>
      <c r="N214" s="13">
        <v>5306</v>
      </c>
      <c r="O214" s="15">
        <v>0</v>
      </c>
      <c r="P214" s="63">
        <f>VLOOKUP(MainTableForProfit[Product],MainSubTable13[#All],2,FALSE)</f>
        <v>5.6</v>
      </c>
      <c r="Q214" s="64">
        <f>MainTableForProfit[[#This Row],[Cost per Units]]*MainTableForProfit[[#This Row],[Units]]</f>
        <v>0</v>
      </c>
      <c r="R214" s="62">
        <f>MainTableForProfit[[#This Row],[Amount]]-MainTableForProfit[[#This Row],[Cost]]</f>
        <v>5306</v>
      </c>
    </row>
    <row r="215" spans="11:18" x14ac:dyDescent="0.25">
      <c r="K215" s="10" t="s">
        <v>5</v>
      </c>
      <c r="L215" s="10" t="s">
        <v>39</v>
      </c>
      <c r="M215" s="10" t="s">
        <v>24</v>
      </c>
      <c r="N215" s="11">
        <v>4018</v>
      </c>
      <c r="O215" s="14">
        <v>171</v>
      </c>
      <c r="P215" s="63">
        <f>VLOOKUP(MainTableForProfit[Product],MainSubTable13[#All],2,FALSE)</f>
        <v>4.97</v>
      </c>
      <c r="Q215" s="64">
        <f>MainTableForProfit[[#This Row],[Cost per Units]]*MainTableForProfit[[#This Row],[Units]]</f>
        <v>849.87</v>
      </c>
      <c r="R215" s="62">
        <f>MainTableForProfit[[#This Row],[Amount]]-MainTableForProfit[[#This Row],[Cost]]</f>
        <v>3168.13</v>
      </c>
    </row>
    <row r="216" spans="11:18" x14ac:dyDescent="0.25">
      <c r="K216" s="12" t="s">
        <v>9</v>
      </c>
      <c r="L216" s="12" t="s">
        <v>34</v>
      </c>
      <c r="M216" s="12" t="s">
        <v>16</v>
      </c>
      <c r="N216" s="13">
        <v>938</v>
      </c>
      <c r="O216" s="15">
        <v>189</v>
      </c>
      <c r="P216" s="63">
        <f>VLOOKUP(MainTableForProfit[Product],MainSubTable13[#All],2,FALSE)</f>
        <v>8.7899999999999991</v>
      </c>
      <c r="Q216" s="64">
        <f>MainTableForProfit[[#This Row],[Cost per Units]]*MainTableForProfit[[#This Row],[Units]]</f>
        <v>1661.31</v>
      </c>
      <c r="R216" s="62">
        <f>MainTableForProfit[[#This Row],[Amount]]-MainTableForProfit[[#This Row],[Cost]]</f>
        <v>-723.31</v>
      </c>
    </row>
    <row r="217" spans="11:18" x14ac:dyDescent="0.25">
      <c r="K217" s="10" t="s">
        <v>7</v>
      </c>
      <c r="L217" s="10" t="s">
        <v>38</v>
      </c>
      <c r="M217" s="10" t="s">
        <v>18</v>
      </c>
      <c r="N217" s="11">
        <v>1778</v>
      </c>
      <c r="O217" s="14">
        <v>270</v>
      </c>
      <c r="P217" s="63">
        <f>VLOOKUP(MainTableForProfit[Product],MainSubTable13[#All],2,FALSE)</f>
        <v>6.47</v>
      </c>
      <c r="Q217" s="64">
        <f>MainTableForProfit[[#This Row],[Cost per Units]]*MainTableForProfit[[#This Row],[Units]]</f>
        <v>1746.8999999999999</v>
      </c>
      <c r="R217" s="62">
        <f>MainTableForProfit[[#This Row],[Amount]]-MainTableForProfit[[#This Row],[Cost]]</f>
        <v>31.100000000000136</v>
      </c>
    </row>
    <row r="218" spans="11:18" x14ac:dyDescent="0.25">
      <c r="K218" s="12" t="s">
        <v>6</v>
      </c>
      <c r="L218" s="12" t="s">
        <v>39</v>
      </c>
      <c r="M218" s="12" t="s">
        <v>30</v>
      </c>
      <c r="N218" s="13">
        <v>1638</v>
      </c>
      <c r="O218" s="15">
        <v>63</v>
      </c>
      <c r="P218" s="63">
        <f>VLOOKUP(MainTableForProfit[Product],MainSubTable13[#All],2,FALSE)</f>
        <v>14.49</v>
      </c>
      <c r="Q218" s="64">
        <f>MainTableForProfit[[#This Row],[Cost per Units]]*MainTableForProfit[[#This Row],[Units]]</f>
        <v>912.87</v>
      </c>
      <c r="R218" s="62">
        <f>MainTableForProfit[[#This Row],[Amount]]-MainTableForProfit[[#This Row],[Cost]]</f>
        <v>725.13</v>
      </c>
    </row>
    <row r="219" spans="11:18" x14ac:dyDescent="0.25">
      <c r="K219" s="10" t="s">
        <v>41</v>
      </c>
      <c r="L219" s="10" t="s">
        <v>38</v>
      </c>
      <c r="M219" s="10" t="s">
        <v>25</v>
      </c>
      <c r="N219" s="11">
        <v>154</v>
      </c>
      <c r="O219" s="14">
        <v>21</v>
      </c>
      <c r="P219" s="63">
        <f>VLOOKUP(MainTableForProfit[Product],MainSubTable13[#All],2,FALSE)</f>
        <v>13.15</v>
      </c>
      <c r="Q219" s="64">
        <f>MainTableForProfit[[#This Row],[Cost per Units]]*MainTableForProfit[[#This Row],[Units]]</f>
        <v>276.15000000000003</v>
      </c>
      <c r="R219" s="62">
        <f>MainTableForProfit[[#This Row],[Amount]]-MainTableForProfit[[#This Row],[Cost]]</f>
        <v>-122.15000000000003</v>
      </c>
    </row>
    <row r="220" spans="11:18" x14ac:dyDescent="0.25">
      <c r="K220" s="12" t="s">
        <v>7</v>
      </c>
      <c r="L220" s="12" t="s">
        <v>37</v>
      </c>
      <c r="M220" s="12" t="s">
        <v>22</v>
      </c>
      <c r="N220" s="13">
        <v>9835</v>
      </c>
      <c r="O220" s="15">
        <v>207</v>
      </c>
      <c r="P220" s="63">
        <f>VLOOKUP(MainTableForProfit[Product],MainSubTable13[#All],2,FALSE)</f>
        <v>9.77</v>
      </c>
      <c r="Q220" s="64">
        <f>MainTableForProfit[[#This Row],[Cost per Units]]*MainTableForProfit[[#This Row],[Units]]</f>
        <v>2022.3899999999999</v>
      </c>
      <c r="R220" s="62">
        <f>MainTableForProfit[[#This Row],[Amount]]-MainTableForProfit[[#This Row],[Cost]]</f>
        <v>7812.6100000000006</v>
      </c>
    </row>
    <row r="221" spans="11:18" x14ac:dyDescent="0.25">
      <c r="K221" s="10" t="s">
        <v>9</v>
      </c>
      <c r="L221" s="10" t="s">
        <v>37</v>
      </c>
      <c r="M221" s="10" t="s">
        <v>20</v>
      </c>
      <c r="N221" s="11">
        <v>7273</v>
      </c>
      <c r="O221" s="14">
        <v>96</v>
      </c>
      <c r="P221" s="63">
        <f>VLOOKUP(MainTableForProfit[Product],MainSubTable13[#All],2,FALSE)</f>
        <v>10.62</v>
      </c>
      <c r="Q221" s="64">
        <f>MainTableForProfit[[#This Row],[Cost per Units]]*MainTableForProfit[[#This Row],[Units]]</f>
        <v>1019.52</v>
      </c>
      <c r="R221" s="62">
        <f>MainTableForProfit[[#This Row],[Amount]]-MainTableForProfit[[#This Row],[Cost]]</f>
        <v>6253.48</v>
      </c>
    </row>
    <row r="222" spans="11:18" x14ac:dyDescent="0.25">
      <c r="K222" s="12" t="s">
        <v>5</v>
      </c>
      <c r="L222" s="12" t="s">
        <v>39</v>
      </c>
      <c r="M222" s="12" t="s">
        <v>22</v>
      </c>
      <c r="N222" s="13">
        <v>6909</v>
      </c>
      <c r="O222" s="15">
        <v>81</v>
      </c>
      <c r="P222" s="63">
        <f>VLOOKUP(MainTableForProfit[Product],MainSubTable13[#All],2,FALSE)</f>
        <v>9.77</v>
      </c>
      <c r="Q222" s="64">
        <f>MainTableForProfit[[#This Row],[Cost per Units]]*MainTableForProfit[[#This Row],[Units]]</f>
        <v>791.37</v>
      </c>
      <c r="R222" s="62">
        <f>MainTableForProfit[[#This Row],[Amount]]-MainTableForProfit[[#This Row],[Cost]]</f>
        <v>6117.63</v>
      </c>
    </row>
    <row r="223" spans="11:18" x14ac:dyDescent="0.25">
      <c r="K223" s="10" t="s">
        <v>9</v>
      </c>
      <c r="L223" s="10" t="s">
        <v>39</v>
      </c>
      <c r="M223" s="10" t="s">
        <v>24</v>
      </c>
      <c r="N223" s="11">
        <v>3920</v>
      </c>
      <c r="O223" s="14">
        <v>306</v>
      </c>
      <c r="P223" s="63">
        <f>VLOOKUP(MainTableForProfit[Product],MainSubTable13[#All],2,FALSE)</f>
        <v>4.97</v>
      </c>
      <c r="Q223" s="64">
        <f>MainTableForProfit[[#This Row],[Cost per Units]]*MainTableForProfit[[#This Row],[Units]]</f>
        <v>1520.82</v>
      </c>
      <c r="R223" s="62">
        <f>MainTableForProfit[[#This Row],[Amount]]-MainTableForProfit[[#This Row],[Cost]]</f>
        <v>2399.1800000000003</v>
      </c>
    </row>
    <row r="224" spans="11:18" x14ac:dyDescent="0.25">
      <c r="K224" s="12" t="s">
        <v>10</v>
      </c>
      <c r="L224" s="12" t="s">
        <v>39</v>
      </c>
      <c r="M224" s="12" t="s">
        <v>21</v>
      </c>
      <c r="N224" s="13">
        <v>4858</v>
      </c>
      <c r="O224" s="15">
        <v>279</v>
      </c>
      <c r="P224" s="63">
        <f>VLOOKUP(MainTableForProfit[Product],MainSubTable13[#All],2,FALSE)</f>
        <v>9</v>
      </c>
      <c r="Q224" s="64">
        <f>MainTableForProfit[[#This Row],[Cost per Units]]*MainTableForProfit[[#This Row],[Units]]</f>
        <v>2511</v>
      </c>
      <c r="R224" s="62">
        <f>MainTableForProfit[[#This Row],[Amount]]-MainTableForProfit[[#This Row],[Cost]]</f>
        <v>2347</v>
      </c>
    </row>
    <row r="225" spans="11:18" x14ac:dyDescent="0.25">
      <c r="K225" s="10" t="s">
        <v>2</v>
      </c>
      <c r="L225" s="10" t="s">
        <v>38</v>
      </c>
      <c r="M225" s="10" t="s">
        <v>4</v>
      </c>
      <c r="N225" s="11">
        <v>3549</v>
      </c>
      <c r="O225" s="14">
        <v>3</v>
      </c>
      <c r="P225" s="63">
        <f>VLOOKUP(MainTableForProfit[Product],MainSubTable13[#All],2,FALSE)</f>
        <v>11.88</v>
      </c>
      <c r="Q225" s="64">
        <f>MainTableForProfit[[#This Row],[Cost per Units]]*MainTableForProfit[[#This Row],[Units]]</f>
        <v>35.64</v>
      </c>
      <c r="R225" s="62">
        <f>MainTableForProfit[[#This Row],[Amount]]-MainTableForProfit[[#This Row],[Cost]]</f>
        <v>3513.36</v>
      </c>
    </row>
    <row r="226" spans="11:18" x14ac:dyDescent="0.25">
      <c r="K226" s="12" t="s">
        <v>7</v>
      </c>
      <c r="L226" s="12" t="s">
        <v>39</v>
      </c>
      <c r="M226" s="12" t="s">
        <v>27</v>
      </c>
      <c r="N226" s="13">
        <v>966</v>
      </c>
      <c r="O226" s="15">
        <v>198</v>
      </c>
      <c r="P226" s="63">
        <f>VLOOKUP(MainTableForProfit[Product],MainSubTable13[#All],2,FALSE)</f>
        <v>16.73</v>
      </c>
      <c r="Q226" s="64">
        <f>MainTableForProfit[[#This Row],[Cost per Units]]*MainTableForProfit[[#This Row],[Units]]</f>
        <v>3312.54</v>
      </c>
      <c r="R226" s="62">
        <f>MainTableForProfit[[#This Row],[Amount]]-MainTableForProfit[[#This Row],[Cost]]</f>
        <v>-2346.54</v>
      </c>
    </row>
    <row r="227" spans="11:18" x14ac:dyDescent="0.25">
      <c r="K227" s="10" t="s">
        <v>5</v>
      </c>
      <c r="L227" s="10" t="s">
        <v>39</v>
      </c>
      <c r="M227" s="10" t="s">
        <v>18</v>
      </c>
      <c r="N227" s="11">
        <v>385</v>
      </c>
      <c r="O227" s="14">
        <v>249</v>
      </c>
      <c r="P227" s="63">
        <f>VLOOKUP(MainTableForProfit[Product],MainSubTable13[#All],2,FALSE)</f>
        <v>6.47</v>
      </c>
      <c r="Q227" s="64">
        <f>MainTableForProfit[[#This Row],[Cost per Units]]*MainTableForProfit[[#This Row],[Units]]</f>
        <v>1611.03</v>
      </c>
      <c r="R227" s="62">
        <f>MainTableForProfit[[#This Row],[Amount]]-MainTableForProfit[[#This Row],[Cost]]</f>
        <v>-1226.03</v>
      </c>
    </row>
    <row r="228" spans="11:18" x14ac:dyDescent="0.25">
      <c r="K228" s="12" t="s">
        <v>6</v>
      </c>
      <c r="L228" s="12" t="s">
        <v>34</v>
      </c>
      <c r="M228" s="12" t="s">
        <v>16</v>
      </c>
      <c r="N228" s="13">
        <v>2219</v>
      </c>
      <c r="O228" s="15">
        <v>75</v>
      </c>
      <c r="P228" s="63">
        <f>VLOOKUP(MainTableForProfit[Product],MainSubTable13[#All],2,FALSE)</f>
        <v>8.7899999999999991</v>
      </c>
      <c r="Q228" s="64">
        <f>MainTableForProfit[[#This Row],[Cost per Units]]*MainTableForProfit[[#This Row],[Units]]</f>
        <v>659.24999999999989</v>
      </c>
      <c r="R228" s="62">
        <f>MainTableForProfit[[#This Row],[Amount]]-MainTableForProfit[[#This Row],[Cost]]</f>
        <v>1559.75</v>
      </c>
    </row>
    <row r="229" spans="11:18" x14ac:dyDescent="0.25">
      <c r="K229" s="10" t="s">
        <v>9</v>
      </c>
      <c r="L229" s="10" t="s">
        <v>36</v>
      </c>
      <c r="M229" s="10" t="s">
        <v>32</v>
      </c>
      <c r="N229" s="11">
        <v>2954</v>
      </c>
      <c r="O229" s="14">
        <v>189</v>
      </c>
      <c r="P229" s="63">
        <f>VLOOKUP(MainTableForProfit[Product],MainSubTable13[#All],2,FALSE)</f>
        <v>8.65</v>
      </c>
      <c r="Q229" s="64">
        <f>MainTableForProfit[[#This Row],[Cost per Units]]*MainTableForProfit[[#This Row],[Units]]</f>
        <v>1634.8500000000001</v>
      </c>
      <c r="R229" s="62">
        <f>MainTableForProfit[[#This Row],[Amount]]-MainTableForProfit[[#This Row],[Cost]]</f>
        <v>1319.1499999999999</v>
      </c>
    </row>
    <row r="230" spans="11:18" x14ac:dyDescent="0.25">
      <c r="K230" s="12" t="s">
        <v>7</v>
      </c>
      <c r="L230" s="12" t="s">
        <v>36</v>
      </c>
      <c r="M230" s="12" t="s">
        <v>32</v>
      </c>
      <c r="N230" s="13">
        <v>280</v>
      </c>
      <c r="O230" s="15">
        <v>87</v>
      </c>
      <c r="P230" s="63">
        <f>VLOOKUP(MainTableForProfit[Product],MainSubTable13[#All],2,FALSE)</f>
        <v>8.65</v>
      </c>
      <c r="Q230" s="64">
        <f>MainTableForProfit[[#This Row],[Cost per Units]]*MainTableForProfit[[#This Row],[Units]]</f>
        <v>752.55000000000007</v>
      </c>
      <c r="R230" s="62">
        <f>MainTableForProfit[[#This Row],[Amount]]-MainTableForProfit[[#This Row],[Cost]]</f>
        <v>-472.55000000000007</v>
      </c>
    </row>
    <row r="231" spans="11:18" x14ac:dyDescent="0.25">
      <c r="K231" s="10" t="s">
        <v>41</v>
      </c>
      <c r="L231" s="10" t="s">
        <v>36</v>
      </c>
      <c r="M231" s="10" t="s">
        <v>30</v>
      </c>
      <c r="N231" s="11">
        <v>6118</v>
      </c>
      <c r="O231" s="14">
        <v>174</v>
      </c>
      <c r="P231" s="63">
        <f>VLOOKUP(MainTableForProfit[Product],MainSubTable13[#All],2,FALSE)</f>
        <v>14.49</v>
      </c>
      <c r="Q231" s="64">
        <f>MainTableForProfit[[#This Row],[Cost per Units]]*MainTableForProfit[[#This Row],[Units]]</f>
        <v>2521.2600000000002</v>
      </c>
      <c r="R231" s="62">
        <f>MainTableForProfit[[#This Row],[Amount]]-MainTableForProfit[[#This Row],[Cost]]</f>
        <v>3596.74</v>
      </c>
    </row>
    <row r="232" spans="11:18" x14ac:dyDescent="0.25">
      <c r="K232" s="12" t="s">
        <v>2</v>
      </c>
      <c r="L232" s="12" t="s">
        <v>39</v>
      </c>
      <c r="M232" s="12" t="s">
        <v>15</v>
      </c>
      <c r="N232" s="13">
        <v>4802</v>
      </c>
      <c r="O232" s="15">
        <v>36</v>
      </c>
      <c r="P232" s="63">
        <f>VLOOKUP(MainTableForProfit[Product],MainSubTable13[#All],2,FALSE)</f>
        <v>11.73</v>
      </c>
      <c r="Q232" s="64">
        <f>MainTableForProfit[[#This Row],[Cost per Units]]*MainTableForProfit[[#This Row],[Units]]</f>
        <v>422.28000000000003</v>
      </c>
      <c r="R232" s="62">
        <f>MainTableForProfit[[#This Row],[Amount]]-MainTableForProfit[[#This Row],[Cost]]</f>
        <v>4379.72</v>
      </c>
    </row>
    <row r="233" spans="11:18" x14ac:dyDescent="0.25">
      <c r="K233" s="10" t="s">
        <v>9</v>
      </c>
      <c r="L233" s="10" t="s">
        <v>38</v>
      </c>
      <c r="M233" s="10" t="s">
        <v>24</v>
      </c>
      <c r="N233" s="11">
        <v>4137</v>
      </c>
      <c r="O233" s="14">
        <v>60</v>
      </c>
      <c r="P233" s="63">
        <f>VLOOKUP(MainTableForProfit[Product],MainSubTable13[#All],2,FALSE)</f>
        <v>4.97</v>
      </c>
      <c r="Q233" s="64">
        <f>MainTableForProfit[[#This Row],[Cost per Units]]*MainTableForProfit[[#This Row],[Units]]</f>
        <v>298.2</v>
      </c>
      <c r="R233" s="62">
        <f>MainTableForProfit[[#This Row],[Amount]]-MainTableForProfit[[#This Row],[Cost]]</f>
        <v>3838.8</v>
      </c>
    </row>
    <row r="234" spans="11:18" x14ac:dyDescent="0.25">
      <c r="K234" s="12" t="s">
        <v>3</v>
      </c>
      <c r="L234" s="12" t="s">
        <v>35</v>
      </c>
      <c r="M234" s="12" t="s">
        <v>23</v>
      </c>
      <c r="N234" s="13">
        <v>2023</v>
      </c>
      <c r="O234" s="15">
        <v>78</v>
      </c>
      <c r="P234" s="63">
        <f>VLOOKUP(MainTableForProfit[Product],MainSubTable13[#All],2,FALSE)</f>
        <v>6.49</v>
      </c>
      <c r="Q234" s="64">
        <f>MainTableForProfit[[#This Row],[Cost per Units]]*MainTableForProfit[[#This Row],[Units]]</f>
        <v>506.22</v>
      </c>
      <c r="R234" s="62">
        <f>MainTableForProfit[[#This Row],[Amount]]-MainTableForProfit[[#This Row],[Cost]]</f>
        <v>1516.78</v>
      </c>
    </row>
    <row r="235" spans="11:18" x14ac:dyDescent="0.25">
      <c r="K235" s="10" t="s">
        <v>9</v>
      </c>
      <c r="L235" s="10" t="s">
        <v>36</v>
      </c>
      <c r="M235" s="10" t="s">
        <v>30</v>
      </c>
      <c r="N235" s="11">
        <v>9051</v>
      </c>
      <c r="O235" s="14">
        <v>57</v>
      </c>
      <c r="P235" s="63">
        <f>VLOOKUP(MainTableForProfit[Product],MainSubTable13[#All],2,FALSE)</f>
        <v>14.49</v>
      </c>
      <c r="Q235" s="64">
        <f>MainTableForProfit[[#This Row],[Cost per Units]]*MainTableForProfit[[#This Row],[Units]]</f>
        <v>825.93000000000006</v>
      </c>
      <c r="R235" s="62">
        <f>MainTableForProfit[[#This Row],[Amount]]-MainTableForProfit[[#This Row],[Cost]]</f>
        <v>8225.07</v>
      </c>
    </row>
    <row r="236" spans="11:18" x14ac:dyDescent="0.25">
      <c r="K236" s="12" t="s">
        <v>9</v>
      </c>
      <c r="L236" s="12" t="s">
        <v>37</v>
      </c>
      <c r="M236" s="12" t="s">
        <v>28</v>
      </c>
      <c r="N236" s="13">
        <v>2919</v>
      </c>
      <c r="O236" s="15">
        <v>45</v>
      </c>
      <c r="P236" s="63">
        <f>VLOOKUP(MainTableForProfit[Product],MainSubTable13[#All],2,FALSE)</f>
        <v>10.38</v>
      </c>
      <c r="Q236" s="64">
        <f>MainTableForProfit[[#This Row],[Cost per Units]]*MainTableForProfit[[#This Row],[Units]]</f>
        <v>467.1</v>
      </c>
      <c r="R236" s="62">
        <f>MainTableForProfit[[#This Row],[Amount]]-MainTableForProfit[[#This Row],[Cost]]</f>
        <v>2451.9</v>
      </c>
    </row>
    <row r="237" spans="11:18" x14ac:dyDescent="0.25">
      <c r="K237" s="10" t="s">
        <v>41</v>
      </c>
      <c r="L237" s="10" t="s">
        <v>38</v>
      </c>
      <c r="M237" s="10" t="s">
        <v>22</v>
      </c>
      <c r="N237" s="11">
        <v>5915</v>
      </c>
      <c r="O237" s="14">
        <v>3</v>
      </c>
      <c r="P237" s="63">
        <f>VLOOKUP(MainTableForProfit[Product],MainSubTable13[#All],2,FALSE)</f>
        <v>9.77</v>
      </c>
      <c r="Q237" s="64">
        <f>MainTableForProfit[[#This Row],[Cost per Units]]*MainTableForProfit[[#This Row],[Units]]</f>
        <v>29.31</v>
      </c>
      <c r="R237" s="62">
        <f>MainTableForProfit[[#This Row],[Amount]]-MainTableForProfit[[#This Row],[Cost]]</f>
        <v>5885.69</v>
      </c>
    </row>
    <row r="238" spans="11:18" x14ac:dyDescent="0.25">
      <c r="K238" s="12" t="s">
        <v>10</v>
      </c>
      <c r="L238" s="12" t="s">
        <v>35</v>
      </c>
      <c r="M238" s="12" t="s">
        <v>15</v>
      </c>
      <c r="N238" s="13">
        <v>2562</v>
      </c>
      <c r="O238" s="15">
        <v>6</v>
      </c>
      <c r="P238" s="63">
        <f>VLOOKUP(MainTableForProfit[Product],MainSubTable13[#All],2,FALSE)</f>
        <v>11.73</v>
      </c>
      <c r="Q238" s="64">
        <f>MainTableForProfit[[#This Row],[Cost per Units]]*MainTableForProfit[[#This Row],[Units]]</f>
        <v>70.38</v>
      </c>
      <c r="R238" s="62">
        <f>MainTableForProfit[[#This Row],[Amount]]-MainTableForProfit[[#This Row],[Cost]]</f>
        <v>2491.62</v>
      </c>
    </row>
    <row r="239" spans="11:18" x14ac:dyDescent="0.25">
      <c r="K239" s="10" t="s">
        <v>5</v>
      </c>
      <c r="L239" s="10" t="s">
        <v>37</v>
      </c>
      <c r="M239" s="10" t="s">
        <v>25</v>
      </c>
      <c r="N239" s="11">
        <v>8813</v>
      </c>
      <c r="O239" s="14">
        <v>21</v>
      </c>
      <c r="P239" s="63">
        <f>VLOOKUP(MainTableForProfit[Product],MainSubTable13[#All],2,FALSE)</f>
        <v>13.15</v>
      </c>
      <c r="Q239" s="64">
        <f>MainTableForProfit[[#This Row],[Cost per Units]]*MainTableForProfit[[#This Row],[Units]]</f>
        <v>276.15000000000003</v>
      </c>
      <c r="R239" s="62">
        <f>MainTableForProfit[[#This Row],[Amount]]-MainTableForProfit[[#This Row],[Cost]]</f>
        <v>8536.85</v>
      </c>
    </row>
    <row r="240" spans="11:18" x14ac:dyDescent="0.25">
      <c r="K240" s="12" t="s">
        <v>5</v>
      </c>
      <c r="L240" s="12" t="s">
        <v>36</v>
      </c>
      <c r="M240" s="12" t="s">
        <v>18</v>
      </c>
      <c r="N240" s="13">
        <v>6111</v>
      </c>
      <c r="O240" s="15">
        <v>3</v>
      </c>
      <c r="P240" s="63">
        <f>VLOOKUP(MainTableForProfit[Product],MainSubTable13[#All],2,FALSE)</f>
        <v>6.47</v>
      </c>
      <c r="Q240" s="64">
        <f>MainTableForProfit[[#This Row],[Cost per Units]]*MainTableForProfit[[#This Row],[Units]]</f>
        <v>19.41</v>
      </c>
      <c r="R240" s="62">
        <f>MainTableForProfit[[#This Row],[Amount]]-MainTableForProfit[[#This Row],[Cost]]</f>
        <v>6091.59</v>
      </c>
    </row>
    <row r="241" spans="11:18" x14ac:dyDescent="0.25">
      <c r="K241" s="10" t="s">
        <v>8</v>
      </c>
      <c r="L241" s="10" t="s">
        <v>34</v>
      </c>
      <c r="M241" s="10" t="s">
        <v>31</v>
      </c>
      <c r="N241" s="11">
        <v>3507</v>
      </c>
      <c r="O241" s="14">
        <v>288</v>
      </c>
      <c r="P241" s="63">
        <f>VLOOKUP(MainTableForProfit[Product],MainSubTable13[#All],2,FALSE)</f>
        <v>5.79</v>
      </c>
      <c r="Q241" s="64">
        <f>MainTableForProfit[[#This Row],[Cost per Units]]*MainTableForProfit[[#This Row],[Units]]</f>
        <v>1667.52</v>
      </c>
      <c r="R241" s="62">
        <f>MainTableForProfit[[#This Row],[Amount]]-MainTableForProfit[[#This Row],[Cost]]</f>
        <v>1839.48</v>
      </c>
    </row>
    <row r="242" spans="11:18" x14ac:dyDescent="0.25">
      <c r="K242" s="12" t="s">
        <v>6</v>
      </c>
      <c r="L242" s="12" t="s">
        <v>36</v>
      </c>
      <c r="M242" s="12" t="s">
        <v>13</v>
      </c>
      <c r="N242" s="13">
        <v>4319</v>
      </c>
      <c r="O242" s="15">
        <v>30</v>
      </c>
      <c r="P242" s="63">
        <f>VLOOKUP(MainTableForProfit[Product],MainSubTable13[#All],2,FALSE)</f>
        <v>9.33</v>
      </c>
      <c r="Q242" s="64">
        <f>MainTableForProfit[[#This Row],[Cost per Units]]*MainTableForProfit[[#This Row],[Units]]</f>
        <v>279.89999999999998</v>
      </c>
      <c r="R242" s="62">
        <f>MainTableForProfit[[#This Row],[Amount]]-MainTableForProfit[[#This Row],[Cost]]</f>
        <v>4039.1</v>
      </c>
    </row>
    <row r="243" spans="11:18" x14ac:dyDescent="0.25">
      <c r="K243" s="10" t="s">
        <v>40</v>
      </c>
      <c r="L243" s="10" t="s">
        <v>38</v>
      </c>
      <c r="M243" s="10" t="s">
        <v>26</v>
      </c>
      <c r="N243" s="11">
        <v>609</v>
      </c>
      <c r="O243" s="14">
        <v>87</v>
      </c>
      <c r="P243" s="63">
        <f>VLOOKUP(MainTableForProfit[Product],MainSubTable13[#All],2,FALSE)</f>
        <v>5.6</v>
      </c>
      <c r="Q243" s="64">
        <f>MainTableForProfit[[#This Row],[Cost per Units]]*MainTableForProfit[[#This Row],[Units]]</f>
        <v>487.2</v>
      </c>
      <c r="R243" s="62">
        <f>MainTableForProfit[[#This Row],[Amount]]-MainTableForProfit[[#This Row],[Cost]]</f>
        <v>121.80000000000001</v>
      </c>
    </row>
    <row r="244" spans="11:18" x14ac:dyDescent="0.25">
      <c r="K244" s="12" t="s">
        <v>40</v>
      </c>
      <c r="L244" s="12" t="s">
        <v>39</v>
      </c>
      <c r="M244" s="12" t="s">
        <v>27</v>
      </c>
      <c r="N244" s="13">
        <v>6370</v>
      </c>
      <c r="O244" s="15">
        <v>30</v>
      </c>
      <c r="P244" s="63">
        <f>VLOOKUP(MainTableForProfit[Product],MainSubTable13[#All],2,FALSE)</f>
        <v>16.73</v>
      </c>
      <c r="Q244" s="64">
        <f>MainTableForProfit[[#This Row],[Cost per Units]]*MainTableForProfit[[#This Row],[Units]]</f>
        <v>501.90000000000003</v>
      </c>
      <c r="R244" s="62">
        <f>MainTableForProfit[[#This Row],[Amount]]-MainTableForProfit[[#This Row],[Cost]]</f>
        <v>5868.1</v>
      </c>
    </row>
    <row r="245" spans="11:18" x14ac:dyDescent="0.25">
      <c r="K245" s="10" t="s">
        <v>5</v>
      </c>
      <c r="L245" s="10" t="s">
        <v>38</v>
      </c>
      <c r="M245" s="10" t="s">
        <v>19</v>
      </c>
      <c r="N245" s="11">
        <v>5474</v>
      </c>
      <c r="O245" s="14">
        <v>168</v>
      </c>
      <c r="P245" s="63">
        <f>VLOOKUP(MainTableForProfit[Product],MainSubTable13[#All],2,FALSE)</f>
        <v>7.64</v>
      </c>
      <c r="Q245" s="64">
        <f>MainTableForProfit[[#This Row],[Cost per Units]]*MainTableForProfit[[#This Row],[Units]]</f>
        <v>1283.52</v>
      </c>
      <c r="R245" s="62">
        <f>MainTableForProfit[[#This Row],[Amount]]-MainTableForProfit[[#This Row],[Cost]]</f>
        <v>4190.4799999999996</v>
      </c>
    </row>
    <row r="246" spans="11:18" x14ac:dyDescent="0.25">
      <c r="K246" s="12" t="s">
        <v>40</v>
      </c>
      <c r="L246" s="12" t="s">
        <v>36</v>
      </c>
      <c r="M246" s="12" t="s">
        <v>27</v>
      </c>
      <c r="N246" s="13">
        <v>3164</v>
      </c>
      <c r="O246" s="15">
        <v>306</v>
      </c>
      <c r="P246" s="63">
        <f>VLOOKUP(MainTableForProfit[Product],MainSubTable13[#All],2,FALSE)</f>
        <v>16.73</v>
      </c>
      <c r="Q246" s="64">
        <f>MainTableForProfit[[#This Row],[Cost per Units]]*MainTableForProfit[[#This Row],[Units]]</f>
        <v>5119.38</v>
      </c>
      <c r="R246" s="62">
        <f>MainTableForProfit[[#This Row],[Amount]]-MainTableForProfit[[#This Row],[Cost]]</f>
        <v>-1955.38</v>
      </c>
    </row>
    <row r="247" spans="11:18" x14ac:dyDescent="0.25">
      <c r="K247" s="10" t="s">
        <v>6</v>
      </c>
      <c r="L247" s="10" t="s">
        <v>35</v>
      </c>
      <c r="M247" s="10" t="s">
        <v>4</v>
      </c>
      <c r="N247" s="11">
        <v>1302</v>
      </c>
      <c r="O247" s="14">
        <v>402</v>
      </c>
      <c r="P247" s="63">
        <f>VLOOKUP(MainTableForProfit[Product],MainSubTable13[#All],2,FALSE)</f>
        <v>11.88</v>
      </c>
      <c r="Q247" s="64">
        <f>MainTableForProfit[[#This Row],[Cost per Units]]*MainTableForProfit[[#This Row],[Units]]</f>
        <v>4775.76</v>
      </c>
      <c r="R247" s="62">
        <f>MainTableForProfit[[#This Row],[Amount]]-MainTableForProfit[[#This Row],[Cost]]</f>
        <v>-3473.76</v>
      </c>
    </row>
    <row r="248" spans="11:18" x14ac:dyDescent="0.25">
      <c r="K248" s="12" t="s">
        <v>3</v>
      </c>
      <c r="L248" s="12" t="s">
        <v>37</v>
      </c>
      <c r="M248" s="12" t="s">
        <v>28</v>
      </c>
      <c r="N248" s="13">
        <v>7308</v>
      </c>
      <c r="O248" s="15">
        <v>327</v>
      </c>
      <c r="P248" s="63">
        <f>VLOOKUP(MainTableForProfit[Product],MainSubTable13[#All],2,FALSE)</f>
        <v>10.38</v>
      </c>
      <c r="Q248" s="64">
        <f>MainTableForProfit[[#This Row],[Cost per Units]]*MainTableForProfit[[#This Row],[Units]]</f>
        <v>3394.26</v>
      </c>
      <c r="R248" s="62">
        <f>MainTableForProfit[[#This Row],[Amount]]-MainTableForProfit[[#This Row],[Cost]]</f>
        <v>3913.74</v>
      </c>
    </row>
    <row r="249" spans="11:18" x14ac:dyDescent="0.25">
      <c r="K249" s="10" t="s">
        <v>40</v>
      </c>
      <c r="L249" s="10" t="s">
        <v>37</v>
      </c>
      <c r="M249" s="10" t="s">
        <v>27</v>
      </c>
      <c r="N249" s="11">
        <v>6132</v>
      </c>
      <c r="O249" s="14">
        <v>93</v>
      </c>
      <c r="P249" s="63">
        <f>VLOOKUP(MainTableForProfit[Product],MainSubTable13[#All],2,FALSE)</f>
        <v>16.73</v>
      </c>
      <c r="Q249" s="64">
        <f>MainTableForProfit[[#This Row],[Cost per Units]]*MainTableForProfit[[#This Row],[Units]]</f>
        <v>1555.89</v>
      </c>
      <c r="R249" s="62">
        <f>MainTableForProfit[[#This Row],[Amount]]-MainTableForProfit[[#This Row],[Cost]]</f>
        <v>4576.1099999999997</v>
      </c>
    </row>
    <row r="250" spans="11:18" x14ac:dyDescent="0.25">
      <c r="K250" s="12" t="s">
        <v>10</v>
      </c>
      <c r="L250" s="12" t="s">
        <v>35</v>
      </c>
      <c r="M250" s="12" t="s">
        <v>14</v>
      </c>
      <c r="N250" s="13">
        <v>3472</v>
      </c>
      <c r="O250" s="15">
        <v>96</v>
      </c>
      <c r="P250" s="63">
        <f>VLOOKUP(MainTableForProfit[Product],MainSubTable13[#All],2,FALSE)</f>
        <v>11.7</v>
      </c>
      <c r="Q250" s="64">
        <f>MainTableForProfit[[#This Row],[Cost per Units]]*MainTableForProfit[[#This Row],[Units]]</f>
        <v>1123.1999999999998</v>
      </c>
      <c r="R250" s="62">
        <f>MainTableForProfit[[#This Row],[Amount]]-MainTableForProfit[[#This Row],[Cost]]</f>
        <v>2348.8000000000002</v>
      </c>
    </row>
    <row r="251" spans="11:18" x14ac:dyDescent="0.25">
      <c r="K251" s="10" t="s">
        <v>8</v>
      </c>
      <c r="L251" s="10" t="s">
        <v>39</v>
      </c>
      <c r="M251" s="10" t="s">
        <v>18</v>
      </c>
      <c r="N251" s="11">
        <v>9660</v>
      </c>
      <c r="O251" s="14">
        <v>27</v>
      </c>
      <c r="P251" s="63">
        <f>VLOOKUP(MainTableForProfit[Product],MainSubTable13[#All],2,FALSE)</f>
        <v>6.47</v>
      </c>
      <c r="Q251" s="64">
        <f>MainTableForProfit[[#This Row],[Cost per Units]]*MainTableForProfit[[#This Row],[Units]]</f>
        <v>174.69</v>
      </c>
      <c r="R251" s="62">
        <f>MainTableForProfit[[#This Row],[Amount]]-MainTableForProfit[[#This Row],[Cost]]</f>
        <v>9485.31</v>
      </c>
    </row>
    <row r="252" spans="11:18" x14ac:dyDescent="0.25">
      <c r="K252" s="12" t="s">
        <v>9</v>
      </c>
      <c r="L252" s="12" t="s">
        <v>38</v>
      </c>
      <c r="M252" s="12" t="s">
        <v>26</v>
      </c>
      <c r="N252" s="13">
        <v>2436</v>
      </c>
      <c r="O252" s="15">
        <v>99</v>
      </c>
      <c r="P252" s="63">
        <f>VLOOKUP(MainTableForProfit[Product],MainSubTable13[#All],2,FALSE)</f>
        <v>5.6</v>
      </c>
      <c r="Q252" s="64">
        <f>MainTableForProfit[[#This Row],[Cost per Units]]*MainTableForProfit[[#This Row],[Units]]</f>
        <v>554.4</v>
      </c>
      <c r="R252" s="62">
        <f>MainTableForProfit[[#This Row],[Amount]]-MainTableForProfit[[#This Row],[Cost]]</f>
        <v>1881.6</v>
      </c>
    </row>
    <row r="253" spans="11:18" x14ac:dyDescent="0.25">
      <c r="K253" s="10" t="s">
        <v>9</v>
      </c>
      <c r="L253" s="10" t="s">
        <v>38</v>
      </c>
      <c r="M253" s="10" t="s">
        <v>33</v>
      </c>
      <c r="N253" s="11">
        <v>9506</v>
      </c>
      <c r="O253" s="14">
        <v>87</v>
      </c>
      <c r="P253" s="63">
        <f>VLOOKUP(MainTableForProfit[Product],MainSubTable13[#All],2,FALSE)</f>
        <v>12.37</v>
      </c>
      <c r="Q253" s="64">
        <f>MainTableForProfit[[#This Row],[Cost per Units]]*MainTableForProfit[[#This Row],[Units]]</f>
        <v>1076.1899999999998</v>
      </c>
      <c r="R253" s="62">
        <f>MainTableForProfit[[#This Row],[Amount]]-MainTableForProfit[[#This Row],[Cost]]</f>
        <v>8429.81</v>
      </c>
    </row>
    <row r="254" spans="11:18" x14ac:dyDescent="0.25">
      <c r="K254" s="12" t="s">
        <v>10</v>
      </c>
      <c r="L254" s="12" t="s">
        <v>37</v>
      </c>
      <c r="M254" s="12" t="s">
        <v>21</v>
      </c>
      <c r="N254" s="13">
        <v>245</v>
      </c>
      <c r="O254" s="15">
        <v>288</v>
      </c>
      <c r="P254" s="63">
        <f>VLOOKUP(MainTableForProfit[Product],MainSubTable13[#All],2,FALSE)</f>
        <v>9</v>
      </c>
      <c r="Q254" s="64">
        <f>MainTableForProfit[[#This Row],[Cost per Units]]*MainTableForProfit[[#This Row],[Units]]</f>
        <v>2592</v>
      </c>
      <c r="R254" s="62">
        <f>MainTableForProfit[[#This Row],[Amount]]-MainTableForProfit[[#This Row],[Cost]]</f>
        <v>-2347</v>
      </c>
    </row>
    <row r="255" spans="11:18" x14ac:dyDescent="0.25">
      <c r="K255" s="10" t="s">
        <v>8</v>
      </c>
      <c r="L255" s="10" t="s">
        <v>35</v>
      </c>
      <c r="M255" s="10" t="s">
        <v>20</v>
      </c>
      <c r="N255" s="11">
        <v>2702</v>
      </c>
      <c r="O255" s="14">
        <v>363</v>
      </c>
      <c r="P255" s="63">
        <f>VLOOKUP(MainTableForProfit[Product],MainSubTable13[#All],2,FALSE)</f>
        <v>10.62</v>
      </c>
      <c r="Q255" s="64">
        <f>MainTableForProfit[[#This Row],[Cost per Units]]*MainTableForProfit[[#This Row],[Units]]</f>
        <v>3855.0599999999995</v>
      </c>
      <c r="R255" s="62">
        <f>MainTableForProfit[[#This Row],[Amount]]-MainTableForProfit[[#This Row],[Cost]]</f>
        <v>-1153.0599999999995</v>
      </c>
    </row>
    <row r="256" spans="11:18" x14ac:dyDescent="0.25">
      <c r="K256" s="12" t="s">
        <v>10</v>
      </c>
      <c r="L256" s="12" t="s">
        <v>34</v>
      </c>
      <c r="M256" s="12" t="s">
        <v>17</v>
      </c>
      <c r="N256" s="13">
        <v>700</v>
      </c>
      <c r="O256" s="15">
        <v>87</v>
      </c>
      <c r="P256" s="63">
        <f>VLOOKUP(MainTableForProfit[Product],MainSubTable13[#All],2,FALSE)</f>
        <v>3.11</v>
      </c>
      <c r="Q256" s="64">
        <f>MainTableForProfit[[#This Row],[Cost per Units]]*MainTableForProfit[[#This Row],[Units]]</f>
        <v>270.57</v>
      </c>
      <c r="R256" s="62">
        <f>MainTableForProfit[[#This Row],[Amount]]-MainTableForProfit[[#This Row],[Cost]]</f>
        <v>429.43</v>
      </c>
    </row>
    <row r="257" spans="11:18" x14ac:dyDescent="0.25">
      <c r="K257" s="10" t="s">
        <v>6</v>
      </c>
      <c r="L257" s="10" t="s">
        <v>34</v>
      </c>
      <c r="M257" s="10" t="s">
        <v>17</v>
      </c>
      <c r="N257" s="11">
        <v>3759</v>
      </c>
      <c r="O257" s="14">
        <v>150</v>
      </c>
      <c r="P257" s="63">
        <f>VLOOKUP(MainTableForProfit[Product],MainSubTable13[#All],2,FALSE)</f>
        <v>3.11</v>
      </c>
      <c r="Q257" s="64">
        <f>MainTableForProfit[[#This Row],[Cost per Units]]*MainTableForProfit[[#This Row],[Units]]</f>
        <v>466.5</v>
      </c>
      <c r="R257" s="62">
        <f>MainTableForProfit[[#This Row],[Amount]]-MainTableForProfit[[#This Row],[Cost]]</f>
        <v>3292.5</v>
      </c>
    </row>
    <row r="258" spans="11:18" x14ac:dyDescent="0.25">
      <c r="K258" s="12" t="s">
        <v>2</v>
      </c>
      <c r="L258" s="12" t="s">
        <v>35</v>
      </c>
      <c r="M258" s="12" t="s">
        <v>17</v>
      </c>
      <c r="N258" s="13">
        <v>1589</v>
      </c>
      <c r="O258" s="15">
        <v>303</v>
      </c>
      <c r="P258" s="63">
        <f>VLOOKUP(MainTableForProfit[Product],MainSubTable13[#All],2,FALSE)</f>
        <v>3.11</v>
      </c>
      <c r="Q258" s="64">
        <f>MainTableForProfit[[#This Row],[Cost per Units]]*MainTableForProfit[[#This Row],[Units]]</f>
        <v>942.32999999999993</v>
      </c>
      <c r="R258" s="62">
        <f>MainTableForProfit[[#This Row],[Amount]]-MainTableForProfit[[#This Row],[Cost]]</f>
        <v>646.67000000000007</v>
      </c>
    </row>
    <row r="259" spans="11:18" x14ac:dyDescent="0.25">
      <c r="K259" s="10" t="s">
        <v>7</v>
      </c>
      <c r="L259" s="10" t="s">
        <v>35</v>
      </c>
      <c r="M259" s="10" t="s">
        <v>28</v>
      </c>
      <c r="N259" s="11">
        <v>5194</v>
      </c>
      <c r="O259" s="14">
        <v>288</v>
      </c>
      <c r="P259" s="63">
        <f>VLOOKUP(MainTableForProfit[Product],MainSubTable13[#All],2,FALSE)</f>
        <v>10.38</v>
      </c>
      <c r="Q259" s="64">
        <f>MainTableForProfit[[#This Row],[Cost per Units]]*MainTableForProfit[[#This Row],[Units]]</f>
        <v>2989.44</v>
      </c>
      <c r="R259" s="62">
        <f>MainTableForProfit[[#This Row],[Amount]]-MainTableForProfit[[#This Row],[Cost]]</f>
        <v>2204.56</v>
      </c>
    </row>
    <row r="260" spans="11:18" x14ac:dyDescent="0.25">
      <c r="K260" s="12" t="s">
        <v>10</v>
      </c>
      <c r="L260" s="12" t="s">
        <v>36</v>
      </c>
      <c r="M260" s="12" t="s">
        <v>13</v>
      </c>
      <c r="N260" s="13">
        <v>945</v>
      </c>
      <c r="O260" s="15">
        <v>75</v>
      </c>
      <c r="P260" s="63">
        <f>VLOOKUP(MainTableForProfit[Product],MainSubTable13[#All],2,FALSE)</f>
        <v>9.33</v>
      </c>
      <c r="Q260" s="64">
        <f>MainTableForProfit[[#This Row],[Cost per Units]]*MainTableForProfit[[#This Row],[Units]]</f>
        <v>699.75</v>
      </c>
      <c r="R260" s="62">
        <f>MainTableForProfit[[#This Row],[Amount]]-MainTableForProfit[[#This Row],[Cost]]</f>
        <v>245.25</v>
      </c>
    </row>
    <row r="261" spans="11:18" x14ac:dyDescent="0.25">
      <c r="K261" s="10" t="s">
        <v>40</v>
      </c>
      <c r="L261" s="10" t="s">
        <v>38</v>
      </c>
      <c r="M261" s="10" t="s">
        <v>31</v>
      </c>
      <c r="N261" s="11">
        <v>1988</v>
      </c>
      <c r="O261" s="14">
        <v>39</v>
      </c>
      <c r="P261" s="63">
        <f>VLOOKUP(MainTableForProfit[Product],MainSubTable13[#All],2,FALSE)</f>
        <v>5.79</v>
      </c>
      <c r="Q261" s="64">
        <f>MainTableForProfit[[#This Row],[Cost per Units]]*MainTableForProfit[[#This Row],[Units]]</f>
        <v>225.81</v>
      </c>
      <c r="R261" s="62">
        <f>MainTableForProfit[[#This Row],[Amount]]-MainTableForProfit[[#This Row],[Cost]]</f>
        <v>1762.19</v>
      </c>
    </row>
    <row r="262" spans="11:18" x14ac:dyDescent="0.25">
      <c r="K262" s="12" t="s">
        <v>6</v>
      </c>
      <c r="L262" s="12" t="s">
        <v>34</v>
      </c>
      <c r="M262" s="12" t="s">
        <v>32</v>
      </c>
      <c r="N262" s="13">
        <v>6734</v>
      </c>
      <c r="O262" s="15">
        <v>123</v>
      </c>
      <c r="P262" s="63">
        <f>VLOOKUP(MainTableForProfit[Product],MainSubTable13[#All],2,FALSE)</f>
        <v>8.65</v>
      </c>
      <c r="Q262" s="64">
        <f>MainTableForProfit[[#This Row],[Cost per Units]]*MainTableForProfit[[#This Row],[Units]]</f>
        <v>1063.95</v>
      </c>
      <c r="R262" s="62">
        <f>MainTableForProfit[[#This Row],[Amount]]-MainTableForProfit[[#This Row],[Cost]]</f>
        <v>5670.05</v>
      </c>
    </row>
    <row r="263" spans="11:18" x14ac:dyDescent="0.25">
      <c r="K263" s="10" t="s">
        <v>40</v>
      </c>
      <c r="L263" s="10" t="s">
        <v>36</v>
      </c>
      <c r="M263" s="10" t="s">
        <v>4</v>
      </c>
      <c r="N263" s="11">
        <v>217</v>
      </c>
      <c r="O263" s="14">
        <v>36</v>
      </c>
      <c r="P263" s="63">
        <f>VLOOKUP(MainTableForProfit[Product],MainSubTable13[#All],2,FALSE)</f>
        <v>11.88</v>
      </c>
      <c r="Q263" s="64">
        <f>MainTableForProfit[[#This Row],[Cost per Units]]*MainTableForProfit[[#This Row],[Units]]</f>
        <v>427.68</v>
      </c>
      <c r="R263" s="62">
        <f>MainTableForProfit[[#This Row],[Amount]]-MainTableForProfit[[#This Row],[Cost]]</f>
        <v>-210.68</v>
      </c>
    </row>
    <row r="264" spans="11:18" x14ac:dyDescent="0.25">
      <c r="K264" s="12" t="s">
        <v>5</v>
      </c>
      <c r="L264" s="12" t="s">
        <v>34</v>
      </c>
      <c r="M264" s="12" t="s">
        <v>22</v>
      </c>
      <c r="N264" s="13">
        <v>6279</v>
      </c>
      <c r="O264" s="15">
        <v>237</v>
      </c>
      <c r="P264" s="63">
        <f>VLOOKUP(MainTableForProfit[Product],MainSubTable13[#All],2,FALSE)</f>
        <v>9.77</v>
      </c>
      <c r="Q264" s="64">
        <f>MainTableForProfit[[#This Row],[Cost per Units]]*MainTableForProfit[[#This Row],[Units]]</f>
        <v>2315.4899999999998</v>
      </c>
      <c r="R264" s="62">
        <f>MainTableForProfit[[#This Row],[Amount]]-MainTableForProfit[[#This Row],[Cost]]</f>
        <v>3963.51</v>
      </c>
    </row>
    <row r="265" spans="11:18" x14ac:dyDescent="0.25">
      <c r="K265" s="10" t="s">
        <v>40</v>
      </c>
      <c r="L265" s="10" t="s">
        <v>36</v>
      </c>
      <c r="M265" s="10" t="s">
        <v>13</v>
      </c>
      <c r="N265" s="11">
        <v>4424</v>
      </c>
      <c r="O265" s="14">
        <v>201</v>
      </c>
      <c r="P265" s="63">
        <f>VLOOKUP(MainTableForProfit[Product],MainSubTable13[#All],2,FALSE)</f>
        <v>9.33</v>
      </c>
      <c r="Q265" s="64">
        <f>MainTableForProfit[[#This Row],[Cost per Units]]*MainTableForProfit[[#This Row],[Units]]</f>
        <v>1875.33</v>
      </c>
      <c r="R265" s="62">
        <f>MainTableForProfit[[#This Row],[Amount]]-MainTableForProfit[[#This Row],[Cost]]</f>
        <v>2548.67</v>
      </c>
    </row>
    <row r="266" spans="11:18" x14ac:dyDescent="0.25">
      <c r="K266" s="12" t="s">
        <v>2</v>
      </c>
      <c r="L266" s="12" t="s">
        <v>36</v>
      </c>
      <c r="M266" s="12" t="s">
        <v>17</v>
      </c>
      <c r="N266" s="13">
        <v>189</v>
      </c>
      <c r="O266" s="15">
        <v>48</v>
      </c>
      <c r="P266" s="63">
        <f>VLOOKUP(MainTableForProfit[Product],MainSubTable13[#All],2,FALSE)</f>
        <v>3.11</v>
      </c>
      <c r="Q266" s="64">
        <f>MainTableForProfit[[#This Row],[Cost per Units]]*MainTableForProfit[[#This Row],[Units]]</f>
        <v>149.28</v>
      </c>
      <c r="R266" s="62">
        <f>MainTableForProfit[[#This Row],[Amount]]-MainTableForProfit[[#This Row],[Cost]]</f>
        <v>39.72</v>
      </c>
    </row>
    <row r="267" spans="11:18" x14ac:dyDescent="0.25">
      <c r="K267" s="10" t="s">
        <v>5</v>
      </c>
      <c r="L267" s="10" t="s">
        <v>35</v>
      </c>
      <c r="M267" s="10" t="s">
        <v>22</v>
      </c>
      <c r="N267" s="11">
        <v>490</v>
      </c>
      <c r="O267" s="14">
        <v>84</v>
      </c>
      <c r="P267" s="63">
        <f>VLOOKUP(MainTableForProfit[Product],MainSubTable13[#All],2,FALSE)</f>
        <v>9.77</v>
      </c>
      <c r="Q267" s="64">
        <f>MainTableForProfit[[#This Row],[Cost per Units]]*MainTableForProfit[[#This Row],[Units]]</f>
        <v>820.68</v>
      </c>
      <c r="R267" s="62">
        <f>MainTableForProfit[[#This Row],[Amount]]-MainTableForProfit[[#This Row],[Cost]]</f>
        <v>-330.67999999999995</v>
      </c>
    </row>
    <row r="268" spans="11:18" x14ac:dyDescent="0.25">
      <c r="K268" s="12" t="s">
        <v>8</v>
      </c>
      <c r="L268" s="12" t="s">
        <v>37</v>
      </c>
      <c r="M268" s="12" t="s">
        <v>21</v>
      </c>
      <c r="N268" s="13">
        <v>434</v>
      </c>
      <c r="O268" s="15">
        <v>87</v>
      </c>
      <c r="P268" s="63">
        <f>VLOOKUP(MainTableForProfit[Product],MainSubTable13[#All],2,FALSE)</f>
        <v>9</v>
      </c>
      <c r="Q268" s="64">
        <f>MainTableForProfit[[#This Row],[Cost per Units]]*MainTableForProfit[[#This Row],[Units]]</f>
        <v>783</v>
      </c>
      <c r="R268" s="62">
        <f>MainTableForProfit[[#This Row],[Amount]]-MainTableForProfit[[#This Row],[Cost]]</f>
        <v>-349</v>
      </c>
    </row>
    <row r="269" spans="11:18" x14ac:dyDescent="0.25">
      <c r="K269" s="10" t="s">
        <v>7</v>
      </c>
      <c r="L269" s="10" t="s">
        <v>38</v>
      </c>
      <c r="M269" s="10" t="s">
        <v>30</v>
      </c>
      <c r="N269" s="11">
        <v>10129</v>
      </c>
      <c r="O269" s="14">
        <v>312</v>
      </c>
      <c r="P269" s="63">
        <f>VLOOKUP(MainTableForProfit[Product],MainSubTable13[#All],2,FALSE)</f>
        <v>14.49</v>
      </c>
      <c r="Q269" s="64">
        <f>MainTableForProfit[[#This Row],[Cost per Units]]*MainTableForProfit[[#This Row],[Units]]</f>
        <v>4520.88</v>
      </c>
      <c r="R269" s="62">
        <f>MainTableForProfit[[#This Row],[Amount]]-MainTableForProfit[[#This Row],[Cost]]</f>
        <v>5608.12</v>
      </c>
    </row>
    <row r="270" spans="11:18" x14ac:dyDescent="0.25">
      <c r="K270" s="12" t="s">
        <v>3</v>
      </c>
      <c r="L270" s="12" t="s">
        <v>39</v>
      </c>
      <c r="M270" s="12" t="s">
        <v>28</v>
      </c>
      <c r="N270" s="13">
        <v>1652</v>
      </c>
      <c r="O270" s="15">
        <v>102</v>
      </c>
      <c r="P270" s="63">
        <f>VLOOKUP(MainTableForProfit[Product],MainSubTable13[#All],2,FALSE)</f>
        <v>10.38</v>
      </c>
      <c r="Q270" s="64">
        <f>MainTableForProfit[[#This Row],[Cost per Units]]*MainTableForProfit[[#This Row],[Units]]</f>
        <v>1058.76</v>
      </c>
      <c r="R270" s="62">
        <f>MainTableForProfit[[#This Row],[Amount]]-MainTableForProfit[[#This Row],[Cost]]</f>
        <v>593.24</v>
      </c>
    </row>
    <row r="271" spans="11:18" x14ac:dyDescent="0.25">
      <c r="K271" s="10" t="s">
        <v>8</v>
      </c>
      <c r="L271" s="10" t="s">
        <v>38</v>
      </c>
      <c r="M271" s="10" t="s">
        <v>21</v>
      </c>
      <c r="N271" s="11">
        <v>6433</v>
      </c>
      <c r="O271" s="14">
        <v>78</v>
      </c>
      <c r="P271" s="63">
        <f>VLOOKUP(MainTableForProfit[Product],MainSubTable13[#All],2,FALSE)</f>
        <v>9</v>
      </c>
      <c r="Q271" s="64">
        <f>MainTableForProfit[[#This Row],[Cost per Units]]*MainTableForProfit[[#This Row],[Units]]</f>
        <v>702</v>
      </c>
      <c r="R271" s="62">
        <f>MainTableForProfit[[#This Row],[Amount]]-MainTableForProfit[[#This Row],[Cost]]</f>
        <v>5731</v>
      </c>
    </row>
    <row r="272" spans="11:18" x14ac:dyDescent="0.25">
      <c r="K272" s="12" t="s">
        <v>3</v>
      </c>
      <c r="L272" s="12" t="s">
        <v>34</v>
      </c>
      <c r="M272" s="12" t="s">
        <v>23</v>
      </c>
      <c r="N272" s="13">
        <v>2212</v>
      </c>
      <c r="O272" s="15">
        <v>117</v>
      </c>
      <c r="P272" s="63">
        <f>VLOOKUP(MainTableForProfit[Product],MainSubTable13[#All],2,FALSE)</f>
        <v>6.49</v>
      </c>
      <c r="Q272" s="64">
        <f>MainTableForProfit[[#This Row],[Cost per Units]]*MainTableForProfit[[#This Row],[Units]]</f>
        <v>759.33</v>
      </c>
      <c r="R272" s="62">
        <f>MainTableForProfit[[#This Row],[Amount]]-MainTableForProfit[[#This Row],[Cost]]</f>
        <v>1452.67</v>
      </c>
    </row>
    <row r="273" spans="11:18" x14ac:dyDescent="0.25">
      <c r="K273" s="10" t="s">
        <v>41</v>
      </c>
      <c r="L273" s="10" t="s">
        <v>35</v>
      </c>
      <c r="M273" s="10" t="s">
        <v>19</v>
      </c>
      <c r="N273" s="11">
        <v>609</v>
      </c>
      <c r="O273" s="14">
        <v>99</v>
      </c>
      <c r="P273" s="63">
        <f>VLOOKUP(MainTableForProfit[Product],MainSubTable13[#All],2,FALSE)</f>
        <v>7.64</v>
      </c>
      <c r="Q273" s="64">
        <f>MainTableForProfit[[#This Row],[Cost per Units]]*MainTableForProfit[[#This Row],[Units]]</f>
        <v>756.36</v>
      </c>
      <c r="R273" s="62">
        <f>MainTableForProfit[[#This Row],[Amount]]-MainTableForProfit[[#This Row],[Cost]]</f>
        <v>-147.36000000000001</v>
      </c>
    </row>
    <row r="274" spans="11:18" x14ac:dyDescent="0.25">
      <c r="K274" s="12" t="s">
        <v>40</v>
      </c>
      <c r="L274" s="12" t="s">
        <v>35</v>
      </c>
      <c r="M274" s="12" t="s">
        <v>24</v>
      </c>
      <c r="N274" s="13">
        <v>1638</v>
      </c>
      <c r="O274" s="15">
        <v>48</v>
      </c>
      <c r="P274" s="63">
        <f>VLOOKUP(MainTableForProfit[Product],MainSubTable13[#All],2,FALSE)</f>
        <v>4.97</v>
      </c>
      <c r="Q274" s="64">
        <f>MainTableForProfit[[#This Row],[Cost per Units]]*MainTableForProfit[[#This Row],[Units]]</f>
        <v>238.56</v>
      </c>
      <c r="R274" s="62">
        <f>MainTableForProfit[[#This Row],[Amount]]-MainTableForProfit[[#This Row],[Cost]]</f>
        <v>1399.44</v>
      </c>
    </row>
    <row r="275" spans="11:18" x14ac:dyDescent="0.25">
      <c r="K275" s="10" t="s">
        <v>7</v>
      </c>
      <c r="L275" s="10" t="s">
        <v>34</v>
      </c>
      <c r="M275" s="10" t="s">
        <v>15</v>
      </c>
      <c r="N275" s="11">
        <v>3829</v>
      </c>
      <c r="O275" s="14">
        <v>24</v>
      </c>
      <c r="P275" s="63">
        <f>VLOOKUP(MainTableForProfit[Product],MainSubTable13[#All],2,FALSE)</f>
        <v>11.73</v>
      </c>
      <c r="Q275" s="64">
        <f>MainTableForProfit[[#This Row],[Cost per Units]]*MainTableForProfit[[#This Row],[Units]]</f>
        <v>281.52</v>
      </c>
      <c r="R275" s="62">
        <f>MainTableForProfit[[#This Row],[Amount]]-MainTableForProfit[[#This Row],[Cost]]</f>
        <v>3547.48</v>
      </c>
    </row>
    <row r="276" spans="11:18" x14ac:dyDescent="0.25">
      <c r="K276" s="12" t="s">
        <v>40</v>
      </c>
      <c r="L276" s="12" t="s">
        <v>39</v>
      </c>
      <c r="M276" s="12" t="s">
        <v>15</v>
      </c>
      <c r="N276" s="13">
        <v>5775</v>
      </c>
      <c r="O276" s="15">
        <v>42</v>
      </c>
      <c r="P276" s="63">
        <f>VLOOKUP(MainTableForProfit[Product],MainSubTable13[#All],2,FALSE)</f>
        <v>11.73</v>
      </c>
      <c r="Q276" s="64">
        <f>MainTableForProfit[[#This Row],[Cost per Units]]*MainTableForProfit[[#This Row],[Units]]</f>
        <v>492.66</v>
      </c>
      <c r="R276" s="62">
        <f>MainTableForProfit[[#This Row],[Amount]]-MainTableForProfit[[#This Row],[Cost]]</f>
        <v>5282.34</v>
      </c>
    </row>
    <row r="277" spans="11:18" x14ac:dyDescent="0.25">
      <c r="K277" s="10" t="s">
        <v>6</v>
      </c>
      <c r="L277" s="10" t="s">
        <v>35</v>
      </c>
      <c r="M277" s="10" t="s">
        <v>20</v>
      </c>
      <c r="N277" s="11">
        <v>1071</v>
      </c>
      <c r="O277" s="14">
        <v>270</v>
      </c>
      <c r="P277" s="63">
        <f>VLOOKUP(MainTableForProfit[Product],MainSubTable13[#All],2,FALSE)</f>
        <v>10.62</v>
      </c>
      <c r="Q277" s="64">
        <f>MainTableForProfit[[#This Row],[Cost per Units]]*MainTableForProfit[[#This Row],[Units]]</f>
        <v>2867.3999999999996</v>
      </c>
      <c r="R277" s="62">
        <f>MainTableForProfit[[#This Row],[Amount]]-MainTableForProfit[[#This Row],[Cost]]</f>
        <v>-1796.3999999999996</v>
      </c>
    </row>
    <row r="278" spans="11:18" x14ac:dyDescent="0.25">
      <c r="K278" s="12" t="s">
        <v>8</v>
      </c>
      <c r="L278" s="12" t="s">
        <v>36</v>
      </c>
      <c r="M278" s="12" t="s">
        <v>23</v>
      </c>
      <c r="N278" s="13">
        <v>5019</v>
      </c>
      <c r="O278" s="15">
        <v>150</v>
      </c>
      <c r="P278" s="63">
        <f>VLOOKUP(MainTableForProfit[Product],MainSubTable13[#All],2,FALSE)</f>
        <v>6.49</v>
      </c>
      <c r="Q278" s="64">
        <f>MainTableForProfit[[#This Row],[Cost per Units]]*MainTableForProfit[[#This Row],[Units]]</f>
        <v>973.5</v>
      </c>
      <c r="R278" s="62">
        <f>MainTableForProfit[[#This Row],[Amount]]-MainTableForProfit[[#This Row],[Cost]]</f>
        <v>4045.5</v>
      </c>
    </row>
    <row r="279" spans="11:18" x14ac:dyDescent="0.25">
      <c r="K279" s="10" t="s">
        <v>2</v>
      </c>
      <c r="L279" s="10" t="s">
        <v>37</v>
      </c>
      <c r="M279" s="10" t="s">
        <v>15</v>
      </c>
      <c r="N279" s="11">
        <v>2863</v>
      </c>
      <c r="O279" s="14">
        <v>42</v>
      </c>
      <c r="P279" s="63">
        <f>VLOOKUP(MainTableForProfit[Product],MainSubTable13[#All],2,FALSE)</f>
        <v>11.73</v>
      </c>
      <c r="Q279" s="64">
        <f>MainTableForProfit[[#This Row],[Cost per Units]]*MainTableForProfit[[#This Row],[Units]]</f>
        <v>492.66</v>
      </c>
      <c r="R279" s="62">
        <f>MainTableForProfit[[#This Row],[Amount]]-MainTableForProfit[[#This Row],[Cost]]</f>
        <v>2370.34</v>
      </c>
    </row>
    <row r="280" spans="11:18" x14ac:dyDescent="0.25">
      <c r="K280" s="12" t="s">
        <v>40</v>
      </c>
      <c r="L280" s="12" t="s">
        <v>35</v>
      </c>
      <c r="M280" s="12" t="s">
        <v>29</v>
      </c>
      <c r="N280" s="13">
        <v>1617</v>
      </c>
      <c r="O280" s="15">
        <v>126</v>
      </c>
      <c r="P280" s="63">
        <f>VLOOKUP(MainTableForProfit[Product],MainSubTable13[#All],2,FALSE)</f>
        <v>7.16</v>
      </c>
      <c r="Q280" s="64">
        <f>MainTableForProfit[[#This Row],[Cost per Units]]*MainTableForProfit[[#This Row],[Units]]</f>
        <v>902.16</v>
      </c>
      <c r="R280" s="62">
        <f>MainTableForProfit[[#This Row],[Amount]]-MainTableForProfit[[#This Row],[Cost]]</f>
        <v>714.84</v>
      </c>
    </row>
    <row r="281" spans="11:18" x14ac:dyDescent="0.25">
      <c r="K281" s="10" t="s">
        <v>6</v>
      </c>
      <c r="L281" s="10" t="s">
        <v>37</v>
      </c>
      <c r="M281" s="10" t="s">
        <v>26</v>
      </c>
      <c r="N281" s="11">
        <v>6818</v>
      </c>
      <c r="O281" s="14">
        <v>6</v>
      </c>
      <c r="P281" s="63">
        <f>VLOOKUP(MainTableForProfit[Product],MainSubTable13[#All],2,FALSE)</f>
        <v>5.6</v>
      </c>
      <c r="Q281" s="64">
        <f>MainTableForProfit[[#This Row],[Cost per Units]]*MainTableForProfit[[#This Row],[Units]]</f>
        <v>33.599999999999994</v>
      </c>
      <c r="R281" s="62">
        <f>MainTableForProfit[[#This Row],[Amount]]-MainTableForProfit[[#This Row],[Cost]]</f>
        <v>6784.4</v>
      </c>
    </row>
    <row r="282" spans="11:18" x14ac:dyDescent="0.25">
      <c r="K282" s="12" t="s">
        <v>3</v>
      </c>
      <c r="L282" s="12" t="s">
        <v>35</v>
      </c>
      <c r="M282" s="12" t="s">
        <v>15</v>
      </c>
      <c r="N282" s="13">
        <v>6657</v>
      </c>
      <c r="O282" s="15">
        <v>276</v>
      </c>
      <c r="P282" s="63">
        <f>VLOOKUP(MainTableForProfit[Product],MainSubTable13[#All],2,FALSE)</f>
        <v>11.73</v>
      </c>
      <c r="Q282" s="64">
        <f>MainTableForProfit[[#This Row],[Cost per Units]]*MainTableForProfit[[#This Row],[Units]]</f>
        <v>3237.48</v>
      </c>
      <c r="R282" s="62">
        <f>MainTableForProfit[[#This Row],[Amount]]-MainTableForProfit[[#This Row],[Cost]]</f>
        <v>3419.52</v>
      </c>
    </row>
    <row r="283" spans="11:18" x14ac:dyDescent="0.25">
      <c r="K283" s="10" t="s">
        <v>3</v>
      </c>
      <c r="L283" s="10" t="s">
        <v>34</v>
      </c>
      <c r="M283" s="10" t="s">
        <v>17</v>
      </c>
      <c r="N283" s="11">
        <v>2919</v>
      </c>
      <c r="O283" s="14">
        <v>93</v>
      </c>
      <c r="P283" s="63">
        <f>VLOOKUP(MainTableForProfit[Product],MainSubTable13[#All],2,FALSE)</f>
        <v>3.11</v>
      </c>
      <c r="Q283" s="64">
        <f>MainTableForProfit[[#This Row],[Cost per Units]]*MainTableForProfit[[#This Row],[Units]]</f>
        <v>289.22999999999996</v>
      </c>
      <c r="R283" s="62">
        <f>MainTableForProfit[[#This Row],[Amount]]-MainTableForProfit[[#This Row],[Cost]]</f>
        <v>2629.77</v>
      </c>
    </row>
    <row r="284" spans="11:18" x14ac:dyDescent="0.25">
      <c r="K284" s="12" t="s">
        <v>2</v>
      </c>
      <c r="L284" s="12" t="s">
        <v>36</v>
      </c>
      <c r="M284" s="12" t="s">
        <v>31</v>
      </c>
      <c r="N284" s="13">
        <v>3094</v>
      </c>
      <c r="O284" s="15">
        <v>246</v>
      </c>
      <c r="P284" s="63">
        <f>VLOOKUP(MainTableForProfit[Product],MainSubTable13[#All],2,FALSE)</f>
        <v>5.79</v>
      </c>
      <c r="Q284" s="64">
        <f>MainTableForProfit[[#This Row],[Cost per Units]]*MainTableForProfit[[#This Row],[Units]]</f>
        <v>1424.34</v>
      </c>
      <c r="R284" s="62">
        <f>MainTableForProfit[[#This Row],[Amount]]-MainTableForProfit[[#This Row],[Cost]]</f>
        <v>1669.66</v>
      </c>
    </row>
    <row r="285" spans="11:18" x14ac:dyDescent="0.25">
      <c r="K285" s="10" t="s">
        <v>6</v>
      </c>
      <c r="L285" s="10" t="s">
        <v>39</v>
      </c>
      <c r="M285" s="10" t="s">
        <v>24</v>
      </c>
      <c r="N285" s="11">
        <v>2989</v>
      </c>
      <c r="O285" s="14">
        <v>3</v>
      </c>
      <c r="P285" s="63">
        <f>VLOOKUP(MainTableForProfit[Product],MainSubTable13[#All],2,FALSE)</f>
        <v>4.97</v>
      </c>
      <c r="Q285" s="64">
        <f>MainTableForProfit[[#This Row],[Cost per Units]]*MainTableForProfit[[#This Row],[Units]]</f>
        <v>14.91</v>
      </c>
      <c r="R285" s="62">
        <f>MainTableForProfit[[#This Row],[Amount]]-MainTableForProfit[[#This Row],[Cost]]</f>
        <v>2974.09</v>
      </c>
    </row>
    <row r="286" spans="11:18" x14ac:dyDescent="0.25">
      <c r="K286" s="12" t="s">
        <v>8</v>
      </c>
      <c r="L286" s="12" t="s">
        <v>38</v>
      </c>
      <c r="M286" s="12" t="s">
        <v>27</v>
      </c>
      <c r="N286" s="13">
        <v>2268</v>
      </c>
      <c r="O286" s="15">
        <v>63</v>
      </c>
      <c r="P286" s="63">
        <f>VLOOKUP(MainTableForProfit[Product],MainSubTable13[#All],2,FALSE)</f>
        <v>16.73</v>
      </c>
      <c r="Q286" s="64">
        <f>MainTableForProfit[[#This Row],[Cost per Units]]*MainTableForProfit[[#This Row],[Units]]</f>
        <v>1053.99</v>
      </c>
      <c r="R286" s="62">
        <f>MainTableForProfit[[#This Row],[Amount]]-MainTableForProfit[[#This Row],[Cost]]</f>
        <v>1214.01</v>
      </c>
    </row>
    <row r="287" spans="11:18" x14ac:dyDescent="0.25">
      <c r="K287" s="10" t="s">
        <v>5</v>
      </c>
      <c r="L287" s="10" t="s">
        <v>35</v>
      </c>
      <c r="M287" s="10" t="s">
        <v>31</v>
      </c>
      <c r="N287" s="11">
        <v>4753</v>
      </c>
      <c r="O287" s="14">
        <v>246</v>
      </c>
      <c r="P287" s="63">
        <f>VLOOKUP(MainTableForProfit[Product],MainSubTable13[#All],2,FALSE)</f>
        <v>5.79</v>
      </c>
      <c r="Q287" s="64">
        <f>MainTableForProfit[[#This Row],[Cost per Units]]*MainTableForProfit[[#This Row],[Units]]</f>
        <v>1424.34</v>
      </c>
      <c r="R287" s="62">
        <f>MainTableForProfit[[#This Row],[Amount]]-MainTableForProfit[[#This Row],[Cost]]</f>
        <v>3328.66</v>
      </c>
    </row>
    <row r="288" spans="11:18" x14ac:dyDescent="0.25">
      <c r="K288" s="12" t="s">
        <v>2</v>
      </c>
      <c r="L288" s="12" t="s">
        <v>34</v>
      </c>
      <c r="M288" s="12" t="s">
        <v>19</v>
      </c>
      <c r="N288" s="13">
        <v>7511</v>
      </c>
      <c r="O288" s="15">
        <v>120</v>
      </c>
      <c r="P288" s="63">
        <f>VLOOKUP(MainTableForProfit[Product],MainSubTable13[#All],2,FALSE)</f>
        <v>7.64</v>
      </c>
      <c r="Q288" s="64">
        <f>MainTableForProfit[[#This Row],[Cost per Units]]*MainTableForProfit[[#This Row],[Units]]</f>
        <v>916.8</v>
      </c>
      <c r="R288" s="62">
        <f>MainTableForProfit[[#This Row],[Amount]]-MainTableForProfit[[#This Row],[Cost]]</f>
        <v>6594.2</v>
      </c>
    </row>
    <row r="289" spans="11:18" x14ac:dyDescent="0.25">
      <c r="K289" s="10" t="s">
        <v>2</v>
      </c>
      <c r="L289" s="10" t="s">
        <v>38</v>
      </c>
      <c r="M289" s="10" t="s">
        <v>31</v>
      </c>
      <c r="N289" s="11">
        <v>4326</v>
      </c>
      <c r="O289" s="14">
        <v>348</v>
      </c>
      <c r="P289" s="63">
        <f>VLOOKUP(MainTableForProfit[Product],MainSubTable13[#All],2,FALSE)</f>
        <v>5.79</v>
      </c>
      <c r="Q289" s="64">
        <f>MainTableForProfit[[#This Row],[Cost per Units]]*MainTableForProfit[[#This Row],[Units]]</f>
        <v>2014.92</v>
      </c>
      <c r="R289" s="62">
        <f>MainTableForProfit[[#This Row],[Amount]]-MainTableForProfit[[#This Row],[Cost]]</f>
        <v>2311.08</v>
      </c>
    </row>
    <row r="290" spans="11:18" x14ac:dyDescent="0.25">
      <c r="K290" s="12" t="s">
        <v>41</v>
      </c>
      <c r="L290" s="12" t="s">
        <v>34</v>
      </c>
      <c r="M290" s="12" t="s">
        <v>23</v>
      </c>
      <c r="N290" s="13">
        <v>4935</v>
      </c>
      <c r="O290" s="15">
        <v>126</v>
      </c>
      <c r="P290" s="63">
        <f>VLOOKUP(MainTableForProfit[Product],MainSubTable13[#All],2,FALSE)</f>
        <v>6.49</v>
      </c>
      <c r="Q290" s="64">
        <f>MainTableForProfit[[#This Row],[Cost per Units]]*MainTableForProfit[[#This Row],[Units]]</f>
        <v>817.74</v>
      </c>
      <c r="R290" s="62">
        <f>MainTableForProfit[[#This Row],[Amount]]-MainTableForProfit[[#This Row],[Cost]]</f>
        <v>4117.26</v>
      </c>
    </row>
    <row r="291" spans="11:18" x14ac:dyDescent="0.25">
      <c r="K291" s="10" t="s">
        <v>6</v>
      </c>
      <c r="L291" s="10" t="s">
        <v>35</v>
      </c>
      <c r="M291" s="10" t="s">
        <v>30</v>
      </c>
      <c r="N291" s="11">
        <v>4781</v>
      </c>
      <c r="O291" s="14">
        <v>123</v>
      </c>
      <c r="P291" s="63">
        <f>VLOOKUP(MainTableForProfit[Product],MainSubTable13[#All],2,FALSE)</f>
        <v>14.49</v>
      </c>
      <c r="Q291" s="64">
        <f>MainTableForProfit[[#This Row],[Cost per Units]]*MainTableForProfit[[#This Row],[Units]]</f>
        <v>1782.27</v>
      </c>
      <c r="R291" s="62">
        <f>MainTableForProfit[[#This Row],[Amount]]-MainTableForProfit[[#This Row],[Cost]]</f>
        <v>2998.73</v>
      </c>
    </row>
    <row r="292" spans="11:18" x14ac:dyDescent="0.25">
      <c r="K292" s="12" t="s">
        <v>5</v>
      </c>
      <c r="L292" s="12" t="s">
        <v>38</v>
      </c>
      <c r="M292" s="12" t="s">
        <v>25</v>
      </c>
      <c r="N292" s="13">
        <v>7483</v>
      </c>
      <c r="O292" s="15">
        <v>45</v>
      </c>
      <c r="P292" s="63">
        <f>VLOOKUP(MainTableForProfit[Product],MainSubTable13[#All],2,FALSE)</f>
        <v>13.15</v>
      </c>
      <c r="Q292" s="64">
        <f>MainTableForProfit[[#This Row],[Cost per Units]]*MainTableForProfit[[#This Row],[Units]]</f>
        <v>591.75</v>
      </c>
      <c r="R292" s="62">
        <f>MainTableForProfit[[#This Row],[Amount]]-MainTableForProfit[[#This Row],[Cost]]</f>
        <v>6891.25</v>
      </c>
    </row>
    <row r="293" spans="11:18" x14ac:dyDescent="0.25">
      <c r="K293" s="10" t="s">
        <v>10</v>
      </c>
      <c r="L293" s="10" t="s">
        <v>38</v>
      </c>
      <c r="M293" s="10" t="s">
        <v>4</v>
      </c>
      <c r="N293" s="11">
        <v>6860</v>
      </c>
      <c r="O293" s="14">
        <v>126</v>
      </c>
      <c r="P293" s="63">
        <f>VLOOKUP(MainTableForProfit[Product],MainSubTable13[#All],2,FALSE)</f>
        <v>11.88</v>
      </c>
      <c r="Q293" s="64">
        <f>MainTableForProfit[[#This Row],[Cost per Units]]*MainTableForProfit[[#This Row],[Units]]</f>
        <v>1496.88</v>
      </c>
      <c r="R293" s="62">
        <f>MainTableForProfit[[#This Row],[Amount]]-MainTableForProfit[[#This Row],[Cost]]</f>
        <v>5363.12</v>
      </c>
    </row>
    <row r="294" spans="11:18" x14ac:dyDescent="0.25">
      <c r="K294" s="12" t="s">
        <v>40</v>
      </c>
      <c r="L294" s="12" t="s">
        <v>37</v>
      </c>
      <c r="M294" s="12" t="s">
        <v>29</v>
      </c>
      <c r="N294" s="13">
        <v>9002</v>
      </c>
      <c r="O294" s="15">
        <v>72</v>
      </c>
      <c r="P294" s="63">
        <f>VLOOKUP(MainTableForProfit[Product],MainSubTable13[#All],2,FALSE)</f>
        <v>7.16</v>
      </c>
      <c r="Q294" s="64">
        <f>MainTableForProfit[[#This Row],[Cost per Units]]*MainTableForProfit[[#This Row],[Units]]</f>
        <v>515.52</v>
      </c>
      <c r="R294" s="62">
        <f>MainTableForProfit[[#This Row],[Amount]]-MainTableForProfit[[#This Row],[Cost]]</f>
        <v>8486.48</v>
      </c>
    </row>
    <row r="295" spans="11:18" x14ac:dyDescent="0.25">
      <c r="K295" s="10" t="s">
        <v>6</v>
      </c>
      <c r="L295" s="10" t="s">
        <v>36</v>
      </c>
      <c r="M295" s="10" t="s">
        <v>29</v>
      </c>
      <c r="N295" s="11">
        <v>1400</v>
      </c>
      <c r="O295" s="14">
        <v>135</v>
      </c>
      <c r="P295" s="63">
        <f>VLOOKUP(MainTableForProfit[Product],MainSubTable13[#All],2,FALSE)</f>
        <v>7.16</v>
      </c>
      <c r="Q295" s="64">
        <f>MainTableForProfit[[#This Row],[Cost per Units]]*MainTableForProfit[[#This Row],[Units]]</f>
        <v>966.6</v>
      </c>
      <c r="R295" s="62">
        <f>MainTableForProfit[[#This Row],[Amount]]-MainTableForProfit[[#This Row],[Cost]]</f>
        <v>433.4</v>
      </c>
    </row>
    <row r="296" spans="11:18" x14ac:dyDescent="0.25">
      <c r="K296" s="12" t="s">
        <v>10</v>
      </c>
      <c r="L296" s="12" t="s">
        <v>34</v>
      </c>
      <c r="M296" s="12" t="s">
        <v>22</v>
      </c>
      <c r="N296" s="13">
        <v>4053</v>
      </c>
      <c r="O296" s="15">
        <v>24</v>
      </c>
      <c r="P296" s="63">
        <f>VLOOKUP(MainTableForProfit[Product],MainSubTable13[#All],2,FALSE)</f>
        <v>9.77</v>
      </c>
      <c r="Q296" s="64">
        <f>MainTableForProfit[[#This Row],[Cost per Units]]*MainTableForProfit[[#This Row],[Units]]</f>
        <v>234.48</v>
      </c>
      <c r="R296" s="62">
        <f>MainTableForProfit[[#This Row],[Amount]]-MainTableForProfit[[#This Row],[Cost]]</f>
        <v>3818.52</v>
      </c>
    </row>
    <row r="297" spans="11:18" x14ac:dyDescent="0.25">
      <c r="K297" s="10" t="s">
        <v>7</v>
      </c>
      <c r="L297" s="10" t="s">
        <v>36</v>
      </c>
      <c r="M297" s="10" t="s">
        <v>31</v>
      </c>
      <c r="N297" s="11">
        <v>2149</v>
      </c>
      <c r="O297" s="14">
        <v>117</v>
      </c>
      <c r="P297" s="63">
        <f>VLOOKUP(MainTableForProfit[Product],MainSubTable13[#All],2,FALSE)</f>
        <v>5.79</v>
      </c>
      <c r="Q297" s="64">
        <f>MainTableForProfit[[#This Row],[Cost per Units]]*MainTableForProfit[[#This Row],[Units]]</f>
        <v>677.43</v>
      </c>
      <c r="R297" s="62">
        <f>MainTableForProfit[[#This Row],[Amount]]-MainTableForProfit[[#This Row],[Cost]]</f>
        <v>1471.5700000000002</v>
      </c>
    </row>
    <row r="298" spans="11:18" x14ac:dyDescent="0.25">
      <c r="K298" s="12" t="s">
        <v>3</v>
      </c>
      <c r="L298" s="12" t="s">
        <v>39</v>
      </c>
      <c r="M298" s="12" t="s">
        <v>29</v>
      </c>
      <c r="N298" s="13">
        <v>3640</v>
      </c>
      <c r="O298" s="15">
        <v>51</v>
      </c>
      <c r="P298" s="63">
        <f>VLOOKUP(MainTableForProfit[Product],MainSubTable13[#All],2,FALSE)</f>
        <v>7.16</v>
      </c>
      <c r="Q298" s="64">
        <f>MainTableForProfit[[#This Row],[Cost per Units]]*MainTableForProfit[[#This Row],[Units]]</f>
        <v>365.16</v>
      </c>
      <c r="R298" s="62">
        <f>MainTableForProfit[[#This Row],[Amount]]-MainTableForProfit[[#This Row],[Cost]]</f>
        <v>3274.84</v>
      </c>
    </row>
    <row r="299" spans="11:18" x14ac:dyDescent="0.25">
      <c r="K299" s="10" t="s">
        <v>2</v>
      </c>
      <c r="L299" s="10" t="s">
        <v>39</v>
      </c>
      <c r="M299" s="10" t="s">
        <v>23</v>
      </c>
      <c r="N299" s="11">
        <v>630</v>
      </c>
      <c r="O299" s="14">
        <v>36</v>
      </c>
      <c r="P299" s="63">
        <f>VLOOKUP(MainTableForProfit[Product],MainSubTable13[#All],2,FALSE)</f>
        <v>6.49</v>
      </c>
      <c r="Q299" s="64">
        <f>MainTableForProfit[[#This Row],[Cost per Units]]*MainTableForProfit[[#This Row],[Units]]</f>
        <v>233.64000000000001</v>
      </c>
      <c r="R299" s="62">
        <f>MainTableForProfit[[#This Row],[Amount]]-MainTableForProfit[[#This Row],[Cost]]</f>
        <v>396.36</v>
      </c>
    </row>
    <row r="300" spans="11:18" x14ac:dyDescent="0.25">
      <c r="K300" s="12" t="s">
        <v>9</v>
      </c>
      <c r="L300" s="12" t="s">
        <v>35</v>
      </c>
      <c r="M300" s="12" t="s">
        <v>27</v>
      </c>
      <c r="N300" s="13">
        <v>2429</v>
      </c>
      <c r="O300" s="15">
        <v>144</v>
      </c>
      <c r="P300" s="63">
        <f>VLOOKUP(MainTableForProfit[Product],MainSubTable13[#All],2,FALSE)</f>
        <v>16.73</v>
      </c>
      <c r="Q300" s="64">
        <f>MainTableForProfit[[#This Row],[Cost per Units]]*MainTableForProfit[[#This Row],[Units]]</f>
        <v>2409.12</v>
      </c>
      <c r="R300" s="62">
        <f>MainTableForProfit[[#This Row],[Amount]]-MainTableForProfit[[#This Row],[Cost]]</f>
        <v>19.880000000000109</v>
      </c>
    </row>
    <row r="301" spans="11:18" x14ac:dyDescent="0.25">
      <c r="K301" s="10" t="s">
        <v>9</v>
      </c>
      <c r="L301" s="10" t="s">
        <v>36</v>
      </c>
      <c r="M301" s="10" t="s">
        <v>25</v>
      </c>
      <c r="N301" s="11">
        <v>2142</v>
      </c>
      <c r="O301" s="14">
        <v>114</v>
      </c>
      <c r="P301" s="63">
        <f>VLOOKUP(MainTableForProfit[Product],MainSubTable13[#All],2,FALSE)</f>
        <v>13.15</v>
      </c>
      <c r="Q301" s="64">
        <f>MainTableForProfit[[#This Row],[Cost per Units]]*MainTableForProfit[[#This Row],[Units]]</f>
        <v>1499.1000000000001</v>
      </c>
      <c r="R301" s="62">
        <f>MainTableForProfit[[#This Row],[Amount]]-MainTableForProfit[[#This Row],[Cost]]</f>
        <v>642.89999999999986</v>
      </c>
    </row>
    <row r="302" spans="11:18" x14ac:dyDescent="0.25">
      <c r="K302" s="12" t="s">
        <v>7</v>
      </c>
      <c r="L302" s="12" t="s">
        <v>37</v>
      </c>
      <c r="M302" s="12" t="s">
        <v>30</v>
      </c>
      <c r="N302" s="13">
        <v>6454</v>
      </c>
      <c r="O302" s="15">
        <v>54</v>
      </c>
      <c r="P302" s="63">
        <f>VLOOKUP(MainTableForProfit[Product],MainSubTable13[#All],2,FALSE)</f>
        <v>14.49</v>
      </c>
      <c r="Q302" s="64">
        <f>MainTableForProfit[[#This Row],[Cost per Units]]*MainTableForProfit[[#This Row],[Units]]</f>
        <v>782.46</v>
      </c>
      <c r="R302" s="62">
        <f>MainTableForProfit[[#This Row],[Amount]]-MainTableForProfit[[#This Row],[Cost]]</f>
        <v>5671.54</v>
      </c>
    </row>
    <row r="303" spans="11:18" x14ac:dyDescent="0.25">
      <c r="K303" s="10" t="s">
        <v>7</v>
      </c>
      <c r="L303" s="10" t="s">
        <v>37</v>
      </c>
      <c r="M303" s="10" t="s">
        <v>16</v>
      </c>
      <c r="N303" s="11">
        <v>4487</v>
      </c>
      <c r="O303" s="14">
        <v>333</v>
      </c>
      <c r="P303" s="63">
        <f>VLOOKUP(MainTableForProfit[Product],MainSubTable13[#All],2,FALSE)</f>
        <v>8.7899999999999991</v>
      </c>
      <c r="Q303" s="64">
        <f>MainTableForProfit[[#This Row],[Cost per Units]]*MainTableForProfit[[#This Row],[Units]]</f>
        <v>2927.0699999999997</v>
      </c>
      <c r="R303" s="62">
        <f>MainTableForProfit[[#This Row],[Amount]]-MainTableForProfit[[#This Row],[Cost]]</f>
        <v>1559.9300000000003</v>
      </c>
    </row>
    <row r="304" spans="11:18" x14ac:dyDescent="0.25">
      <c r="K304" s="12" t="s">
        <v>3</v>
      </c>
      <c r="L304" s="12" t="s">
        <v>37</v>
      </c>
      <c r="M304" s="12" t="s">
        <v>4</v>
      </c>
      <c r="N304" s="13">
        <v>938</v>
      </c>
      <c r="O304" s="15">
        <v>366</v>
      </c>
      <c r="P304" s="63">
        <f>VLOOKUP(MainTableForProfit[Product],MainSubTable13[#All],2,FALSE)</f>
        <v>11.88</v>
      </c>
      <c r="Q304" s="64">
        <f>MainTableForProfit[[#This Row],[Cost per Units]]*MainTableForProfit[[#This Row],[Units]]</f>
        <v>4348.08</v>
      </c>
      <c r="R304" s="62">
        <f>MainTableForProfit[[#This Row],[Amount]]-MainTableForProfit[[#This Row],[Cost]]</f>
        <v>-3410.08</v>
      </c>
    </row>
    <row r="305" spans="11:18" x14ac:dyDescent="0.25">
      <c r="K305" s="10" t="s">
        <v>3</v>
      </c>
      <c r="L305" s="10" t="s">
        <v>38</v>
      </c>
      <c r="M305" s="10" t="s">
        <v>26</v>
      </c>
      <c r="N305" s="11">
        <v>8841</v>
      </c>
      <c r="O305" s="14">
        <v>303</v>
      </c>
      <c r="P305" s="63">
        <f>VLOOKUP(MainTableForProfit[Product],MainSubTable13[#All],2,FALSE)</f>
        <v>5.6</v>
      </c>
      <c r="Q305" s="64">
        <f>MainTableForProfit[[#This Row],[Cost per Units]]*MainTableForProfit[[#This Row],[Units]]</f>
        <v>1696.8</v>
      </c>
      <c r="R305" s="62">
        <f>MainTableForProfit[[#This Row],[Amount]]-MainTableForProfit[[#This Row],[Cost]]</f>
        <v>7144.2</v>
      </c>
    </row>
    <row r="306" spans="11:18" x14ac:dyDescent="0.25">
      <c r="K306" s="12" t="s">
        <v>2</v>
      </c>
      <c r="L306" s="12" t="s">
        <v>39</v>
      </c>
      <c r="M306" s="12" t="s">
        <v>33</v>
      </c>
      <c r="N306" s="13">
        <v>4018</v>
      </c>
      <c r="O306" s="15">
        <v>126</v>
      </c>
      <c r="P306" s="63">
        <f>VLOOKUP(MainTableForProfit[Product],MainSubTable13[#All],2,FALSE)</f>
        <v>12.37</v>
      </c>
      <c r="Q306" s="64">
        <f>MainTableForProfit[[#This Row],[Cost per Units]]*MainTableForProfit[[#This Row],[Units]]</f>
        <v>1558.62</v>
      </c>
      <c r="R306" s="62">
        <f>MainTableForProfit[[#This Row],[Amount]]-MainTableForProfit[[#This Row],[Cost]]</f>
        <v>2459.38</v>
      </c>
    </row>
    <row r="307" spans="11:18" x14ac:dyDescent="0.25">
      <c r="K307" s="10" t="s">
        <v>41</v>
      </c>
      <c r="L307" s="10" t="s">
        <v>37</v>
      </c>
      <c r="M307" s="10" t="s">
        <v>15</v>
      </c>
      <c r="N307" s="11">
        <v>714</v>
      </c>
      <c r="O307" s="14">
        <v>231</v>
      </c>
      <c r="P307" s="63">
        <f>VLOOKUP(MainTableForProfit[Product],MainSubTable13[#All],2,FALSE)</f>
        <v>11.73</v>
      </c>
      <c r="Q307" s="64">
        <f>MainTableForProfit[[#This Row],[Cost per Units]]*MainTableForProfit[[#This Row],[Units]]</f>
        <v>2709.63</v>
      </c>
      <c r="R307" s="62">
        <f>MainTableForProfit[[#This Row],[Amount]]-MainTableForProfit[[#This Row],[Cost]]</f>
        <v>-1995.63</v>
      </c>
    </row>
    <row r="308" spans="11:18" x14ac:dyDescent="0.25">
      <c r="K308" s="12" t="s">
        <v>9</v>
      </c>
      <c r="L308" s="12" t="s">
        <v>38</v>
      </c>
      <c r="M308" s="12" t="s">
        <v>25</v>
      </c>
      <c r="N308" s="13">
        <v>3850</v>
      </c>
      <c r="O308" s="15">
        <v>102</v>
      </c>
      <c r="P308" s="63">
        <f>VLOOKUP(MainTableForProfit[Product],MainSubTable13[#All],2,FALSE)</f>
        <v>13.15</v>
      </c>
      <c r="Q308" s="64">
        <f>MainTableForProfit[[#This Row],[Cost per Units]]*MainTableForProfit[[#This Row],[Units]]</f>
        <v>1341.3</v>
      </c>
      <c r="R308" s="62">
        <f>MainTableForProfit[[#This Row],[Amount]]-MainTableForProfit[[#This Row],[Cost]]</f>
        <v>2508.6999999999998</v>
      </c>
    </row>
  </sheetData>
  <sheetProtection algorithmName="SHA-512" hashValue="9mNixO5dGJiNn8QsehWDOFPmG+9MLLJ6spxBu28QH0F5WJr9KhMPrY8zuP4+/e645cuD8QDviZYDRHmPN3CYsg==" saltValue="eFBXv5Gv1JkNUzXWBk+TeA==" spinCount="100000" sheet="1" formatCells="0" formatColumns="0" formatRows="0" insertColumns="0" insertRows="0" insertHyperlinks="0" deleteColumns="0" deleteRows="0" sort="0" autoFilter="0" pivotTables="0"/>
  <mergeCells count="8">
    <mergeCell ref="T6:U6"/>
    <mergeCell ref="B8:D8"/>
    <mergeCell ref="B38:I38"/>
    <mergeCell ref="B39:I39"/>
    <mergeCell ref="B40:I40"/>
    <mergeCell ref="B41:I41"/>
    <mergeCell ref="K4:R4"/>
    <mergeCell ref="K6:L6"/>
  </mergeCells>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Do Quick Statistic Analysis</vt:lpstr>
      <vt:lpstr>Exploratory Data Analysis (EDA)</vt:lpstr>
      <vt:lpstr>Sales Analysis with Formulas</vt:lpstr>
      <vt:lpstr>Sales Analysis with Pivot</vt:lpstr>
      <vt:lpstr>Top 5 Product</vt:lpstr>
      <vt:lpstr>Anomaly Detection</vt:lpstr>
      <vt:lpstr>Best Sales Person By Country</vt:lpstr>
      <vt:lpstr>Profit By Product</vt:lpstr>
      <vt:lpstr>Dynamic Country-Sales Report</vt:lpstr>
      <vt:lpstr>Which Product to Discontinue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Damar Djati Wahyu Kemala</dc:creator>
  <cp:lastModifiedBy>Damar Djati Wahyu K</cp:lastModifiedBy>
  <dcterms:created xsi:type="dcterms:W3CDTF">2021-03-14T20:21:32Z</dcterms:created>
  <dcterms:modified xsi:type="dcterms:W3CDTF">2022-12-24T07:16:43Z</dcterms:modified>
</cp:coreProperties>
</file>