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My Project Folder\"/>
    </mc:Choice>
  </mc:AlternateContent>
  <bookViews>
    <workbookView xWindow="0" yWindow="0" windowWidth="15360" windowHeight="7755" firstSheet="1" activeTab="3"/>
  </bookViews>
  <sheets>
    <sheet name="Line productivity" sheetId="1" r:id="rId1"/>
    <sheet name="Line downtime" sheetId="2" r:id="rId2"/>
    <sheet name="Downtime factors" sheetId="3" r:id="rId3"/>
    <sheet name="Dashboard" sheetId="9" r:id="rId4"/>
    <sheet name="Products" sheetId="8" r:id="rId5"/>
  </sheets>
  <definedNames>
    <definedName name="_xlnm._FilterDatabase" localSheetId="2" hidden="1">'Downtime factors'!$A$1:$C$13</definedName>
    <definedName name="_xlnm._FilterDatabase" localSheetId="0" hidden="1">'Line productivity'!$A$1:$F$1</definedName>
  </definedName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9" l="1"/>
  <c r="D25" i="9"/>
  <c r="E25" i="9"/>
  <c r="F25" i="9"/>
  <c r="G25" i="9"/>
  <c r="C26" i="9"/>
  <c r="D26" i="9"/>
  <c r="E26" i="9"/>
  <c r="F26" i="9"/>
  <c r="G26" i="9"/>
  <c r="C27" i="9"/>
  <c r="D27" i="9"/>
  <c r="E27" i="9"/>
  <c r="F27" i="9"/>
  <c r="G27" i="9"/>
  <c r="E24" i="9"/>
  <c r="F24" i="9"/>
  <c r="G24" i="9"/>
  <c r="D24" i="9"/>
  <c r="C24" i="9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D4" i="3"/>
  <c r="D3" i="3"/>
  <c r="D5" i="3"/>
  <c r="D6" i="3"/>
  <c r="D7" i="3"/>
  <c r="D8" i="3"/>
  <c r="D9" i="3"/>
  <c r="D10" i="3"/>
  <c r="D11" i="3"/>
  <c r="D12" i="3"/>
  <c r="D13" i="3"/>
  <c r="D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E5" i="3" l="1"/>
  <c r="E4" i="3"/>
  <c r="E3" i="3"/>
  <c r="E13" i="3"/>
  <c r="E11" i="3"/>
  <c r="E9" i="3"/>
  <c r="E7" i="3"/>
  <c r="E12" i="3"/>
  <c r="E10" i="3"/>
  <c r="E8" i="3"/>
  <c r="E6" i="3"/>
  <c r="E2" i="3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<sst xmlns="http://schemas.openxmlformats.org/spreadsheetml/2006/main" count="155" uniqueCount="52">
  <si>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</si>
  <si>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</si>
  <si>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</si>
  <si>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</si>
  <si>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</si>
  <si>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</si>
  <si>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</si>
  <si>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</si>
  <si>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</si>
  <si>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</si>
  <si>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</si>
  <si>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</si>
  <si>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</si>
  <si>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</si>
  <si>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</si>
  <si>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</si>
  <si>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</si>
  <si>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</si>
  <si>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</si>
  <si>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</si>
  <si>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</si>
  <si>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</si>
  <si>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</si>
  <si>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</si>
  <si>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</si>
  <si>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</si>
  <si>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</si>
  <si>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</si>
  <si>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</si>
  <si>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</si>
  <si>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</si>
  <si>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</si>
  <si>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</si>
  <si>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</si>
  <si>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</si>
  <si>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</si>
  <si>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</si>
  <si>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</si>
  <si>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</si>
  <si>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</si>
  <si>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</si>
  <si>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</si>
  <si>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</si>
  <si>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</si>
  <si>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</si>
  <si>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</si>
  <si>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Row Labels</t>
  </si>
  <si>
    <t>Grand Total</t>
  </si>
  <si>
    <t>Sum of Efficiency</t>
  </si>
  <si>
    <t>Downtime</t>
  </si>
  <si>
    <t xml:space="preserve">Pareto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</si>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</sst>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"/>
    <numFmt numFmtId="166" formatCode="[$-F400]h:mm:ss\ AM/PM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23/09/relationships/Python" Target="pyth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1699355762347888"/>
          <c:y val="8.4464555052790352E-2"/>
          <c:w val="0.75110851574175241"/>
          <c:h val="0.867269984917043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3"/>
        <c:axId val="-511724208"/>
        <c:axId val="-511723664"/>
      </c:barChart>
      <c:catAx>
        <c:axId val="-51172420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723664"/>
        <c:crosses val="autoZero"/>
        <c:auto val="1"/>
        <c:lblAlgn val="ctr"/>
        <c:lblOffset val="100"/>
        <c:noMultiLvlLbl val="0"/>
      </c:catAx>
      <c:valAx>
        <c:axId val="-511723664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out"/>
        <c:minorTickMark val="none"/>
        <c:tickLblPos val="nextTo"/>
        <c:crossAx val="-5117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384783472"/>
        <c:axId val="-384778032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 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dLbls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1713872"/>
        <c:axId val="-511722576"/>
      </c:lineChart>
      <c:valAx>
        <c:axId val="-51172257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713872"/>
        <c:crosses val="max"/>
        <c:crossBetween val="between"/>
      </c:valAx>
      <c:catAx>
        <c:axId val="-51171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511722576"/>
        <c:crosses val="autoZero"/>
        <c:auto val="1"/>
        <c:lblAlgn val="ctr"/>
        <c:lblOffset val="100"/>
        <c:noMultiLvlLbl val="0"/>
      </c:catAx>
      <c:valAx>
        <c:axId val="-384778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Downtime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4783472"/>
        <c:crosses val="autoZero"/>
        <c:crossBetween val="between"/>
      </c:valAx>
      <c:catAx>
        <c:axId val="-384783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84778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6</xdr:row>
      <xdr:rowOff>4223</xdr:rowOff>
    </xdr:from>
    <xdr:to>
      <xdr:col>4</xdr:col>
      <xdr:colOff>628650</xdr:colOff>
      <xdr:row>17</xdr:row>
      <xdr:rowOff>118523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19050</xdr:colOff>
      <xdr:row>2</xdr:row>
      <xdr:rowOff>136516</xdr:rowOff>
    </xdr:from>
    <xdr:to>
      <xdr:col>4</xdr:col>
      <xdr:colOff>628650</xdr:colOff>
      <xdr:row>6</xdr:row>
      <xdr:rowOff>4224</xdr:rowOff>
    </xdr:to>
    <xdr:sp macro="" textlink="">
      <xdr:nvSpPr>
        <xdr:cNvPr id="4" name="TextBox 3"/>
        <xdr:cNvSpPr txBox="1"/>
      </xdr:nvSpPr>
      <xdr:spPr>
        <a:xfrm>
          <a:off x="378883" y="496349"/>
          <a:ext cx="3911600" cy="587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Overall</a:t>
          </a:r>
          <a:r>
            <a:rPr lang="en-US" sz="1400" b="1" baseline="0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Line Efficiency sits at 64%</a:t>
          </a:r>
        </a:p>
        <a:p>
          <a:r>
            <a:rPr lang="en-US" sz="1050" b="1" baseline="0">
              <a:solidFill>
                <a:schemeClr val="bg2">
                  <a:lumMod val="25000"/>
                </a:schemeClr>
              </a:solidFill>
            </a:rPr>
            <a:t>We should place special focus on Mac</a:t>
          </a:r>
          <a:endParaRPr lang="en-US" sz="105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731323</xdr:colOff>
      <xdr:row>5</xdr:row>
      <xdr:rowOff>151861</xdr:rowOff>
    </xdr:from>
    <xdr:to>
      <xdr:col>9</xdr:col>
      <xdr:colOff>370417</xdr:colOff>
      <xdr:row>17</xdr:row>
      <xdr:rowOff>137574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731322</xdr:colOff>
      <xdr:row>2</xdr:row>
      <xdr:rowOff>148167</xdr:rowOff>
    </xdr:from>
    <xdr:to>
      <xdr:col>9</xdr:col>
      <xdr:colOff>381014</xdr:colOff>
      <xdr:row>5</xdr:row>
      <xdr:rowOff>166149</xdr:rowOff>
    </xdr:to>
    <xdr:sp macro="" textlink="">
      <xdr:nvSpPr>
        <xdr:cNvPr id="8" name="TextBox 7"/>
        <xdr:cNvSpPr txBox="1"/>
      </xdr:nvSpPr>
      <xdr:spPr>
        <a:xfrm>
          <a:off x="4393155" y="508000"/>
          <a:ext cx="4782609" cy="557732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</a:t>
          </a:r>
          <a:r>
            <a:rPr lang="en-US" sz="1400" b="1" baseline="0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top 5 factors account for 80% of the downtime</a:t>
          </a:r>
        </a:p>
        <a:p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We should ignore the rest and priotise these</a:t>
          </a:r>
          <a:endParaRPr lang="en-US" sz="12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0</xdr:colOff>
      <xdr:row>18</xdr:row>
      <xdr:rowOff>0</xdr:rowOff>
    </xdr:from>
    <xdr:to>
      <xdr:col>7</xdr:col>
      <xdr:colOff>0</xdr:colOff>
      <xdr:row>22</xdr:row>
      <xdr:rowOff>47625</xdr:rowOff>
    </xdr:to>
    <xdr:sp macro="" textlink="">
      <xdr:nvSpPr>
        <xdr:cNvPr id="9" name="TextBox 8"/>
        <xdr:cNvSpPr txBox="1"/>
      </xdr:nvSpPr>
      <xdr:spPr>
        <a:xfrm>
          <a:off x="361950" y="3257550"/>
          <a:ext cx="70675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 of the 5 main downtime factors are due to operator</a:t>
          </a:r>
          <a:r>
            <a:rPr lang="en-US" sz="1400" b="1" baseline="0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error</a:t>
          </a:r>
          <a:endParaRPr lang="en-US" sz="1400" b="1" baseline="0">
            <a:solidFill>
              <a:schemeClr val="accent4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 b="1" baseline="0">
              <a:solidFill>
                <a:schemeClr val="bg2">
                  <a:lumMod val="25000"/>
                </a:schemeClr>
              </a:solidFill>
            </a:rPr>
            <a:t>We should focus on machine adjustment for everyone, and batch change for Mac </a:t>
          </a:r>
          <a:endParaRPr lang="en-US" sz="105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58211</xdr:colOff>
      <xdr:row>17</xdr:row>
      <xdr:rowOff>150284</xdr:rowOff>
    </xdr:from>
    <xdr:to>
      <xdr:col>10</xdr:col>
      <xdr:colOff>631827</xdr:colOff>
      <xdr:row>28</xdr:row>
      <xdr:rowOff>121709</xdr:rowOff>
    </xdr:to>
    <xdr:sp macro="" textlink="">
      <xdr:nvSpPr>
        <xdr:cNvPr id="2" name="TextBox 1"/>
        <xdr:cNvSpPr txBox="1"/>
      </xdr:nvSpPr>
      <xdr:spPr>
        <a:xfrm>
          <a:off x="7477128" y="3208867"/>
          <a:ext cx="2637366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Recommendation:</a:t>
          </a: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1. Start with Adjustment training for all operators</a:t>
          </a: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2. Provide Special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Batch change for Mac</a:t>
          </a: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3. Apply preventive maintenence to machine and double check inventory level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21167</xdr:colOff>
      <xdr:row>0</xdr:row>
      <xdr:rowOff>74083</xdr:rowOff>
    </xdr:from>
    <xdr:to>
      <xdr:col>9</xdr:col>
      <xdr:colOff>359833</xdr:colOff>
      <xdr:row>2</xdr:row>
      <xdr:rowOff>137583</xdr:rowOff>
    </xdr:to>
    <xdr:sp macro="" textlink="">
      <xdr:nvSpPr>
        <xdr:cNvPr id="5" name="TextBox 4"/>
        <xdr:cNvSpPr txBox="1"/>
      </xdr:nvSpPr>
      <xdr:spPr>
        <a:xfrm>
          <a:off x="381000" y="74083"/>
          <a:ext cx="8773583" cy="42333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" panose="020B0604020202020204" pitchFamily="34" charset="0"/>
              <a:cs typeface="Arial" panose="020B0604020202020204" pitchFamily="34" charset="0"/>
            </a:rPr>
            <a:t>MANUFACTURING DOWNTIME ANALYSIS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608.91998564815" createdVersion="5" refreshedVersion="5" minRefreshableVersion="3" recordCount="39">
  <cacheSource type="worksheet">
    <worksheetSource ref="A1:H1048576" sheet="Line productivity"/>
  </cacheSource>
  <cacheFields count="9">
    <cacheField name="Date" numFmtId="0">
      <sharedItems containsNonDate="0" containsDate="1" containsString="0" containsBlank="1" minDate="2024-08-29T00:00:00" maxDate="2024-09-04T00:00:00"/>
    </cacheField>
    <cacheField name="Product" numFmtId="0">
      <sharedItems containsBlank="1"/>
    </cacheField>
    <cacheField name="Batch" numFmtId="0">
      <sharedItems containsString="0" containsBlank="1" containsNumber="1" containsInteger="1" minValue="422111" maxValue="422148"/>
    </cacheField>
    <cacheField name="Operator" numFmtId="0">
      <sharedItems containsBlank="1" count="5">
        <s v="Mac"/>
        <s v="Charlie"/>
        <s v="Dee"/>
        <s v="Dennis"/>
        <m/>
      </sharedItems>
    </cacheField>
    <cacheField name="Start Time" numFmtId="0">
      <sharedItems containsNonDate="0" containsDate="1" containsString="0" containsBlank="1" minDate="1899-12-30T01:00:00" maxDate="1899-12-30T22:55:00"/>
    </cacheField>
    <cacheField name="End Time" numFmtId="0">
      <sharedItems containsNonDate="0" containsDate="1" containsString="0" containsBlank="1" minDate="1899-12-30T02:45:00" maxDate="1899-12-31T01:05:00"/>
    </cacheField>
    <cacheField name="Batch Time" numFmtId="0">
      <sharedItems containsString="0" containsBlank="1" containsNumber="1" minValue="59.999999999999943" maxValue="205.00000000000006"/>
    </cacheField>
    <cacheField name="Min Batch Time" numFmtId="0">
      <sharedItems containsString="0" containsBlank="1" containsNumber="1" containsInteger="1" minValue="60" maxValue="98"/>
    </cacheField>
    <cacheField name="Efficiency" numFmtId="0" formula="'Min Batch Time'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  <r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J1:K6" firstHeaderRow="1" firstDataRow="1" firstDataCol="1"/>
  <pivotFields count="9">
    <pivotField showAll="0"/>
    <pivotField showAll="0"/>
    <pivotField showAll="0"/>
    <pivotField axis="axisRow" showAll="0">
      <items count="6">
        <item x="1"/>
        <item x="2"/>
        <item x="3"/>
        <item x="0"/>
        <item h="1" x="4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3" baseItem="0" numFmtId="9"/>
  </dataFields>
  <chartFormats count="6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D6" sqref="D6"/>
    </sheetView>
  </sheetViews>
  <sheetFormatPr defaultRowHeight="14.25"/>
  <cols>
    <col min="1" max="1" width="10.375" bestFit="1" customWidth="1"/>
    <col min="2" max="2" width="9.625" bestFit="1" customWidth="1"/>
    <col min="3" max="3" width="8.875" customWidth="1"/>
    <col min="4" max="4" width="9.375" bestFit="1" customWidth="1"/>
    <col min="5" max="5" width="9.625" bestFit="1" customWidth="1"/>
    <col min="6" max="6" width="8.875" customWidth="1"/>
    <col min="7" max="7" width="10.25" style="4" bestFit="1" customWidth="1"/>
    <col min="8" max="8" width="14.875" customWidth="1"/>
    <col min="9" max="9" width="8.875" customWidth="1"/>
    <col min="10" max="10" width="13.125" customWidth="1"/>
    <col min="11" max="11" width="16.25" customWidth="1"/>
    <col min="12" max="12" width="4.5" customWidth="1"/>
    <col min="13" max="13" width="7.125" customWidth="1"/>
    <col min="14" max="14" width="4.5" customWidth="1"/>
    <col min="15" max="15" width="11.375" bestFit="1" customWidth="1"/>
  </cols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  <c r="J1" s="6" t="s">
        <v>46</v>
      </c>
      <c r="K1" t="s">
        <v>48</v>
      </c>
    </row>
    <row r="2" spans="1:11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VLOOKUP(B2,Products!$A$1:$D$7,4,FALSE)</f>
        <v>60</v>
      </c>
      <c r="J2" s="7" t="s">
        <v>40</v>
      </c>
      <c r="K2" s="8">
        <v>0.66839378238341973</v>
      </c>
    </row>
    <row r="3" spans="1:11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VLOOKUP(B3,Products!$A$1:$D$7,4,FALSE)</f>
        <v>60</v>
      </c>
      <c r="J3" s="7" t="s">
        <v>41</v>
      </c>
      <c r="K3" s="8">
        <v>0.64077669902912626</v>
      </c>
    </row>
    <row r="4" spans="1:11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>(F4-E4)*24*60</f>
        <v>109.99999999999993</v>
      </c>
      <c r="H4">
        <f>VLOOKUP(B4,Products!$A$1:$D$7,4,FALSE)</f>
        <v>60</v>
      </c>
      <c r="J4" s="7" t="s">
        <v>42</v>
      </c>
      <c r="K4" s="8">
        <v>0.63170731707317074</v>
      </c>
    </row>
    <row r="5" spans="1:11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VLOOKUP(B5,Products!$A$1:$D$7,4,FALSE)</f>
        <v>60</v>
      </c>
      <c r="J5" s="7" t="s">
        <v>43</v>
      </c>
      <c r="K5" s="8">
        <v>0.60941176470588243</v>
      </c>
    </row>
    <row r="6" spans="1:11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VLOOKUP(B6,Products!$A$1:$D$7,4,FALSE)</f>
        <v>60</v>
      </c>
      <c r="J6" s="7" t="s">
        <v>47</v>
      </c>
      <c r="K6" s="8">
        <v>0.64022809745982379</v>
      </c>
    </row>
    <row r="7" spans="1:11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VLOOKUP(B7,Products!$A$1:$D$7,4,FALSE)</f>
        <v>60</v>
      </c>
    </row>
    <row r="8" spans="1:11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VLOOKUP(B8,Products!$A$1:$D$7,4,FALSE)</f>
        <v>60</v>
      </c>
    </row>
    <row r="9" spans="1:11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VLOOKUP(B9,Products!$A$1:$D$7,4,FALSE)</f>
        <v>60</v>
      </c>
    </row>
    <row r="10" spans="1:11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VLOOKUP(B10,Products!$A$1:$D$7,4,FALSE)</f>
        <v>60</v>
      </c>
    </row>
    <row r="11" spans="1:11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VLOOKUP(B11,Products!$A$1:$D$7,4,FALSE)</f>
        <v>60</v>
      </c>
    </row>
    <row r="12" spans="1:11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VLOOKUP(B12,Products!$A$1:$D$7,4,FALSE)</f>
        <v>60</v>
      </c>
    </row>
    <row r="13" spans="1:11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VLOOKUP(B13,Products!$A$1:$D$7,4,FALSE)</f>
        <v>60</v>
      </c>
    </row>
    <row r="14" spans="1:11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VLOOKUP(B14,Products!$A$1:$D$7,4,FALSE)</f>
        <v>60</v>
      </c>
    </row>
    <row r="15" spans="1:11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VLOOKUP(B15,Products!$A$1:$D$7,4,FALSE)</f>
        <v>60</v>
      </c>
    </row>
    <row r="16" spans="1:11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VLOOKUP(B16,Products!$A$1:$D$7,4,FALSE)</f>
        <v>60</v>
      </c>
    </row>
    <row r="17" spans="1:8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VLOOKUP(B17,Products!$A$1:$D$7,4,FALSE)</f>
        <v>60</v>
      </c>
    </row>
    <row r="18" spans="1:8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VLOOKUP(B18,Products!$A$1:$D$7,4,FALSE)</f>
        <v>60</v>
      </c>
    </row>
    <row r="19" spans="1:8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VLOOKUP(B19,Products!$A$1:$D$7,4,FALSE)</f>
        <v>60</v>
      </c>
    </row>
    <row r="20" spans="1:8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VLOOKUP(B20,Products!$A$1:$D$7,4,FALSE)</f>
        <v>60</v>
      </c>
    </row>
    <row r="21" spans="1:8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VLOOKUP(B21,Products!$A$1:$D$7,4,FALSE)</f>
        <v>60</v>
      </c>
    </row>
    <row r="22" spans="1:8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VLOOKUP(B22,Products!$A$1:$D$7,4,FALSE)</f>
        <v>60</v>
      </c>
    </row>
    <row r="23" spans="1:8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VLOOKUP(B23,Products!$A$1:$D$7,4,FALSE)</f>
        <v>60</v>
      </c>
    </row>
    <row r="24" spans="1:8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VLOOKUP(B24,Products!$A$1:$D$7,4,FALSE)</f>
        <v>60</v>
      </c>
    </row>
    <row r="25" spans="1:8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VLOOKUP(B25,Products!$A$1:$D$7,4,FALSE)</f>
        <v>60</v>
      </c>
    </row>
    <row r="26" spans="1:8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VLOOKUP(B26,Products!$A$1:$D$7,4,FALSE)</f>
        <v>60</v>
      </c>
    </row>
    <row r="27" spans="1:8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VLOOKUP(B27,Products!$A$1:$D$7,4,FALSE)</f>
        <v>60</v>
      </c>
    </row>
    <row r="28" spans="1:8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VLOOKUP(B28,Products!$A$1:$D$7,4,FALSE)</f>
        <v>60</v>
      </c>
    </row>
    <row r="29" spans="1:8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VLOOKUP(B29,Products!$A$1:$D$7,4,FALSE)</f>
        <v>60</v>
      </c>
    </row>
    <row r="30" spans="1:8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VLOOKUP(B30,Products!$A$1:$D$7,4,FALSE)</f>
        <v>60</v>
      </c>
    </row>
    <row r="31" spans="1:8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VLOOKUP(B31,Products!$A$1:$D$7,4,FALSE)</f>
        <v>60</v>
      </c>
    </row>
    <row r="32" spans="1:8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VLOOKUP(B32,Products!$A$1:$D$7,4,FALSE)</f>
        <v>60</v>
      </c>
    </row>
    <row r="33" spans="1:8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VLOOKUP(B33,Products!$A$1:$D$7,4,FALSE)</f>
        <v>60</v>
      </c>
    </row>
    <row r="34" spans="1:8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VLOOKUP(B34,Products!$A$1:$D$7,4,FALSE)</f>
        <v>60</v>
      </c>
    </row>
    <row r="35" spans="1:8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VLOOKUP(B35,Products!$A$1:$D$7,4,FALSE)</f>
        <v>98</v>
      </c>
    </row>
    <row r="36" spans="1:8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VLOOKUP(B36,Products!$A$1:$D$7,4,FALSE)</f>
        <v>98</v>
      </c>
    </row>
    <row r="37" spans="1:8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VLOOKUP(B37,Products!$A$1:$D$7,4,FALSE)</f>
        <v>98</v>
      </c>
    </row>
    <row r="38" spans="1:8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VLOOKUP(B38,Products!$A$1:$D$7,4,FALSE)</f>
        <v>98</v>
      </c>
    </row>
    <row r="39" spans="1:8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VLOOKUP(B39,Products!$A$1:$D$7,4,FALSE)</f>
        <v>98</v>
      </c>
    </row>
  </sheetData>
  <autoFilter ref="A1:F1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18" workbookViewId="0">
      <selection activeCell="F6" sqref="F6"/>
    </sheetView>
  </sheetViews>
  <sheetFormatPr defaultRowHeight="14.25"/>
  <cols>
    <col min="1" max="1" width="8.875" customWidth="1"/>
    <col min="3" max="14" width="5.625" customWidth="1"/>
  </cols>
  <sheetData>
    <row r="1" spans="1:14" ht="15">
      <c r="C1" s="14" t="s">
        <v>23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>
      <c r="A2" s="2" t="s">
        <v>2</v>
      </c>
      <c r="B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>
      <c r="A3">
        <v>422111</v>
      </c>
      <c r="B3" t="str">
        <f>LOOKUP(A3,'Line productivity'!$C$1:$C$39,'Line productivity'!$D$1:$D$39)</f>
        <v>Mac</v>
      </c>
      <c r="D3">
        <v>60</v>
      </c>
      <c r="I3">
        <v>15</v>
      </c>
    </row>
    <row r="4" spans="1:14">
      <c r="A4">
        <v>422112</v>
      </c>
      <c r="B4" t="str">
        <f>LOOKUP(A4,'Line productivity'!$C$1:$C$39,'Line productivity'!$D$1:$D$39)</f>
        <v>Mac</v>
      </c>
      <c r="D4">
        <v>20</v>
      </c>
      <c r="J4">
        <v>20</v>
      </c>
    </row>
    <row r="5" spans="1:14">
      <c r="A5">
        <v>422113</v>
      </c>
      <c r="B5" t="str">
        <f>LOOKUP(A5,'Line productivity'!$C$1:$C$39,'Line productivity'!$D$1:$D$39)</f>
        <v>Mac</v>
      </c>
      <c r="D5">
        <v>50</v>
      </c>
    </row>
    <row r="6" spans="1:14">
      <c r="A6">
        <v>422114</v>
      </c>
      <c r="B6" t="str">
        <f>LOOKUP(A6,'Line productivity'!$C$1:$C$39,'Line productivity'!$D$1:$D$39)</f>
        <v>Mac</v>
      </c>
      <c r="F6">
        <v>25</v>
      </c>
      <c r="H6">
        <v>15</v>
      </c>
    </row>
    <row r="7" spans="1:14">
      <c r="A7">
        <v>422115</v>
      </c>
      <c r="B7" t="str">
        <f>LOOKUP(A7,'Line productivity'!$C$1:$C$39,'Line productivity'!$D$1:$D$39)</f>
        <v>Charlie</v>
      </c>
      <c r="L7">
        <v>24</v>
      </c>
    </row>
    <row r="8" spans="1:14">
      <c r="A8">
        <v>422116</v>
      </c>
      <c r="B8" t="str">
        <f>LOOKUP(A8,'Line productivity'!$C$1:$C$39,'Line productivity'!$D$1:$D$39)</f>
        <v>Charlie</v>
      </c>
    </row>
    <row r="9" spans="1:14">
      <c r="A9">
        <v>422117</v>
      </c>
      <c r="B9" t="str">
        <f>LOOKUP(A9,'Line productivity'!$C$1:$C$39,'Line productivity'!$D$1:$D$39)</f>
        <v>Charlie</v>
      </c>
      <c r="D9">
        <v>10</v>
      </c>
      <c r="H9">
        <v>5</v>
      </c>
    </row>
    <row r="10" spans="1:14">
      <c r="A10">
        <v>422118</v>
      </c>
      <c r="B10" t="str">
        <f>LOOKUP(A10,'Line productivity'!$C$1:$C$39,'Line productivity'!$D$1:$D$39)</f>
        <v>Dee</v>
      </c>
      <c r="H10">
        <v>14</v>
      </c>
      <c r="I10">
        <v>16</v>
      </c>
      <c r="M10">
        <v>10</v>
      </c>
      <c r="N10">
        <v>20</v>
      </c>
    </row>
    <row r="11" spans="1:14">
      <c r="A11">
        <v>422119</v>
      </c>
      <c r="B11" t="str">
        <f>LOOKUP(A11,'Line productivity'!$C$1:$C$39,'Line productivity'!$D$1:$D$39)</f>
        <v>Dee</v>
      </c>
      <c r="F11">
        <v>25</v>
      </c>
    </row>
    <row r="12" spans="1:14">
      <c r="A12">
        <v>422120</v>
      </c>
      <c r="B12" t="str">
        <f>LOOKUP(A12,'Line productivity'!$C$1:$C$39,'Line productivity'!$D$1:$D$39)</f>
        <v>Dee</v>
      </c>
      <c r="F12">
        <v>20</v>
      </c>
      <c r="G12">
        <v>15</v>
      </c>
      <c r="K12">
        <v>17</v>
      </c>
    </row>
    <row r="13" spans="1:14">
      <c r="A13">
        <v>422121</v>
      </c>
      <c r="B13" t="str">
        <f>LOOKUP(A13,'Line productivity'!$C$1:$C$39,'Line productivity'!$D$1:$D$39)</f>
        <v>Dennis</v>
      </c>
      <c r="I13">
        <v>15</v>
      </c>
    </row>
    <row r="14" spans="1:14">
      <c r="A14">
        <v>422122</v>
      </c>
      <c r="B14" t="str">
        <f>LOOKUP(A14,'Line productivity'!$C$1:$C$39,'Line productivity'!$D$1:$D$39)</f>
        <v>Dennis</v>
      </c>
      <c r="I14">
        <v>25</v>
      </c>
    </row>
    <row r="15" spans="1:14">
      <c r="A15">
        <v>422123</v>
      </c>
      <c r="B15" t="str">
        <f>LOOKUP(A15,'Line productivity'!$C$1:$C$39,'Line productivity'!$D$1:$D$39)</f>
        <v>Dennis</v>
      </c>
      <c r="F15">
        <v>43</v>
      </c>
      <c r="I15">
        <v>30</v>
      </c>
    </row>
    <row r="16" spans="1:14">
      <c r="A16">
        <v>422124</v>
      </c>
      <c r="B16" t="str">
        <f>LOOKUP(A16,'Line productivity'!$C$1:$C$39,'Line productivity'!$D$1:$D$39)</f>
        <v>Dennis</v>
      </c>
      <c r="G16">
        <v>20</v>
      </c>
      <c r="H16">
        <v>20</v>
      </c>
    </row>
    <row r="17" spans="1:14">
      <c r="A17">
        <v>422125</v>
      </c>
      <c r="B17" t="str">
        <f>LOOKUP(A17,'Line productivity'!$C$1:$C$39,'Line productivity'!$D$1:$D$39)</f>
        <v>Charlie</v>
      </c>
      <c r="M17">
        <v>10</v>
      </c>
      <c r="N17">
        <v>10</v>
      </c>
    </row>
    <row r="18" spans="1:14">
      <c r="A18">
        <v>422126</v>
      </c>
      <c r="B18" t="str">
        <f>LOOKUP(A18,'Line productivity'!$C$1:$C$39,'Line productivity'!$D$1:$D$39)</f>
        <v>Charlie</v>
      </c>
      <c r="J18">
        <v>44</v>
      </c>
    </row>
    <row r="19" spans="1:14">
      <c r="A19">
        <v>422127</v>
      </c>
      <c r="B19" t="str">
        <f>LOOKUP(A19,'Line productivity'!$C$1:$C$39,'Line productivity'!$D$1:$D$39)</f>
        <v>Charlie</v>
      </c>
      <c r="H19">
        <v>23</v>
      </c>
    </row>
    <row r="20" spans="1:14">
      <c r="A20">
        <v>422128</v>
      </c>
      <c r="B20" t="str">
        <f>LOOKUP(A20,'Line productivity'!$C$1:$C$39,'Line productivity'!$D$1:$D$39)</f>
        <v>Charlie</v>
      </c>
      <c r="G20">
        <v>22</v>
      </c>
      <c r="I20">
        <v>30</v>
      </c>
    </row>
    <row r="21" spans="1:14">
      <c r="A21">
        <v>422129</v>
      </c>
      <c r="B21" t="str">
        <f>LOOKUP(A21,'Line productivity'!$C$1:$C$39,'Line productivity'!$D$1:$D$39)</f>
        <v>Charlie</v>
      </c>
      <c r="N21">
        <v>15</v>
      </c>
    </row>
    <row r="22" spans="1:14">
      <c r="A22">
        <v>422130</v>
      </c>
      <c r="B22" t="str">
        <f>LOOKUP(A22,'Line productivity'!$C$1:$C$39,'Line productivity'!$D$1:$D$39)</f>
        <v>Dee</v>
      </c>
      <c r="D22">
        <v>20</v>
      </c>
    </row>
    <row r="23" spans="1:14">
      <c r="A23">
        <v>422131</v>
      </c>
      <c r="B23" t="str">
        <f>LOOKUP(A23,'Line productivity'!$C$1:$C$39,'Line productivity'!$D$1:$D$39)</f>
        <v>Dee</v>
      </c>
      <c r="F23">
        <v>20</v>
      </c>
      <c r="L23">
        <v>10</v>
      </c>
    </row>
    <row r="24" spans="1:14">
      <c r="A24">
        <v>422132</v>
      </c>
      <c r="B24" t="str">
        <f>LOOKUP(A24,'Line productivity'!$C$1:$C$39,'Line productivity'!$D$1:$D$39)</f>
        <v>Dee</v>
      </c>
    </row>
    <row r="25" spans="1:14">
      <c r="A25">
        <v>422133</v>
      </c>
      <c r="B25" t="str">
        <f>LOOKUP(A25,'Line productivity'!$C$1:$C$39,'Line productivity'!$D$1:$D$39)</f>
        <v>Dee</v>
      </c>
      <c r="I25">
        <v>20</v>
      </c>
    </row>
    <row r="26" spans="1:14">
      <c r="A26">
        <v>422134</v>
      </c>
      <c r="B26" t="str">
        <f>LOOKUP(A26,'Line productivity'!$C$1:$C$39,'Line productivity'!$D$1:$D$39)</f>
        <v>Mac</v>
      </c>
      <c r="I26">
        <v>30</v>
      </c>
      <c r="J26">
        <v>20</v>
      </c>
    </row>
    <row r="27" spans="1:14">
      <c r="A27">
        <v>422135</v>
      </c>
      <c r="B27" t="str">
        <f>LOOKUP(A27,'Line productivity'!$C$1:$C$39,'Line productivity'!$D$1:$D$39)</f>
        <v>Mac</v>
      </c>
      <c r="F27">
        <v>30</v>
      </c>
      <c r="N27">
        <v>15</v>
      </c>
    </row>
    <row r="28" spans="1:14">
      <c r="A28">
        <v>422136</v>
      </c>
      <c r="B28" t="str">
        <f>LOOKUP(A28,'Line productivity'!$C$1:$C$39,'Line productivity'!$D$1:$D$39)</f>
        <v>Mac</v>
      </c>
    </row>
    <row r="29" spans="1:14">
      <c r="A29">
        <v>422137</v>
      </c>
      <c r="B29" t="str">
        <f>LOOKUP(A29,'Line productivity'!$C$1:$C$39,'Line productivity'!$D$1:$D$39)</f>
        <v>Dee</v>
      </c>
      <c r="J29">
        <v>30</v>
      </c>
      <c r="L29">
        <v>15</v>
      </c>
    </row>
    <row r="30" spans="1:14">
      <c r="A30">
        <v>422138</v>
      </c>
      <c r="B30" t="str">
        <f>LOOKUP(A30,'Line productivity'!$C$1:$C$39,'Line productivity'!$D$1:$D$39)</f>
        <v>Dee</v>
      </c>
      <c r="E30">
        <v>20</v>
      </c>
    </row>
    <row r="31" spans="1:14">
      <c r="A31">
        <v>422139</v>
      </c>
      <c r="B31" t="str">
        <f>LOOKUP(A31,'Line productivity'!$C$1:$C$39,'Line productivity'!$D$1:$D$39)</f>
        <v>Dee</v>
      </c>
      <c r="F31">
        <v>20</v>
      </c>
      <c r="H31">
        <v>15</v>
      </c>
    </row>
    <row r="32" spans="1:14">
      <c r="A32">
        <v>422140</v>
      </c>
      <c r="B32" t="str">
        <f>LOOKUP(A32,'Line productivity'!$C$1:$C$39,'Line productivity'!$D$1:$D$39)</f>
        <v>Dee</v>
      </c>
      <c r="H32">
        <v>50</v>
      </c>
      <c r="M32">
        <v>13</v>
      </c>
    </row>
    <row r="33" spans="1:14">
      <c r="A33">
        <v>422141</v>
      </c>
      <c r="B33" t="str">
        <f>LOOKUP(A33,'Line productivity'!$C$1:$C$39,'Line productivity'!$D$1:$D$39)</f>
        <v>Dennis</v>
      </c>
      <c r="N33">
        <v>7</v>
      </c>
    </row>
    <row r="34" spans="1:14">
      <c r="A34">
        <v>422142</v>
      </c>
      <c r="B34" t="str">
        <f>LOOKUP(A34,'Line productivity'!$C$1:$C$39,'Line productivity'!$D$1:$D$39)</f>
        <v>Dennis</v>
      </c>
      <c r="H34">
        <v>30</v>
      </c>
    </row>
    <row r="35" spans="1:14">
      <c r="A35">
        <v>422143</v>
      </c>
      <c r="B35" t="str">
        <f>LOOKUP(A35,'Line productivity'!$C$1:$C$39,'Line productivity'!$D$1:$D$39)</f>
        <v>Dennis</v>
      </c>
      <c r="H35">
        <v>40</v>
      </c>
      <c r="I35">
        <v>18</v>
      </c>
    </row>
    <row r="36" spans="1:14">
      <c r="A36">
        <v>422144</v>
      </c>
      <c r="B36" t="str">
        <f>LOOKUP(A36,'Line productivity'!$C$1:$C$39,'Line productivity'!$D$1:$D$39)</f>
        <v>Dennis</v>
      </c>
      <c r="H36">
        <v>30</v>
      </c>
      <c r="J36">
        <v>24</v>
      </c>
    </row>
    <row r="37" spans="1:14">
      <c r="A37">
        <v>422145</v>
      </c>
      <c r="B37" t="str">
        <f>LOOKUP(A37,'Line productivity'!$C$1:$C$39,'Line productivity'!$D$1:$D$39)</f>
        <v>Charlie</v>
      </c>
      <c r="E37">
        <v>22</v>
      </c>
    </row>
    <row r="38" spans="1:14">
      <c r="A38">
        <v>422146</v>
      </c>
      <c r="B38" t="str">
        <f>LOOKUP(A38,'Line productivity'!$C$1:$C$39,'Line productivity'!$D$1:$D$39)</f>
        <v>Charlie</v>
      </c>
      <c r="H38">
        <v>30</v>
      </c>
      <c r="I38">
        <v>25</v>
      </c>
      <c r="N38">
        <v>7</v>
      </c>
    </row>
    <row r="39" spans="1:14">
      <c r="A39">
        <v>422147</v>
      </c>
      <c r="B39" t="str">
        <f>LOOKUP(A39,'Line productivity'!$C$1:$C$39,'Line productivity'!$D$1:$D$39)</f>
        <v>Charlie</v>
      </c>
      <c r="F39">
        <v>17</v>
      </c>
      <c r="H39">
        <v>60</v>
      </c>
      <c r="I39">
        <v>30</v>
      </c>
    </row>
    <row r="40" spans="1:14">
      <c r="A40">
        <v>422148</v>
      </c>
      <c r="B40" t="str">
        <f>LOOKUP(A40,'Line productivity'!$C$1:$C$39,'Line productivity'!$D$1:$D$39)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defaultRowHeight="14.25"/>
  <cols>
    <col min="1" max="1" width="8.875" customWidth="1"/>
    <col min="2" max="2" width="19.25" bestFit="1" customWidth="1"/>
    <col min="3" max="3" width="14" bestFit="1" customWidth="1"/>
  </cols>
  <sheetData>
    <row r="1" spans="1:5" ht="15">
      <c r="A1" s="2" t="s">
        <v>6</v>
      </c>
      <c r="B1" s="2" t="s">
        <v>22</v>
      </c>
      <c r="C1" s="2" t="s">
        <v>7</v>
      </c>
      <c r="D1" s="2" t="s">
        <v>49</v>
      </c>
      <c r="E1" s="2" t="s">
        <v>50</v>
      </c>
    </row>
    <row r="2" spans="1:5">
      <c r="A2">
        <v>6</v>
      </c>
      <c r="B2" t="s">
        <v>9</v>
      </c>
      <c r="C2" t="s">
        <v>21</v>
      </c>
      <c r="D2">
        <f>SUM(INDEX('Line downtime'!$C$3:$N$40,,MATCH('Downtime factors'!A2,'Line downtime'!$C$2:$N$2,0)))</f>
        <v>332</v>
      </c>
      <c r="E2" s="9">
        <f>SUM($D$2:D2)/SUM($D$2:$D$13)</f>
        <v>0.23919308357348704</v>
      </c>
    </row>
    <row r="3" spans="1:5">
      <c r="A3">
        <v>7</v>
      </c>
      <c r="B3" t="s">
        <v>12</v>
      </c>
      <c r="C3" t="s">
        <v>20</v>
      </c>
      <c r="D3">
        <f>SUM(INDEX('Line downtime'!$C$3:$N$40,,MATCH('Downtime factors'!A3,'Line downtime'!$C$2:$N$2,0)))</f>
        <v>254</v>
      </c>
      <c r="E3" s="9">
        <f>SUM($D$2:D3)/SUM($D$2:$D$13)</f>
        <v>0.42219020172910665</v>
      </c>
    </row>
    <row r="4" spans="1:5">
      <c r="A4">
        <v>4</v>
      </c>
      <c r="B4" t="s">
        <v>14</v>
      </c>
      <c r="C4" t="s">
        <v>20</v>
      </c>
      <c r="D4">
        <f>SUM(INDEX('Line downtime'!$C$3:$N$40,,MATCH('Downtime factors'!A4,'Line downtime'!$C$2:$N$2,0)))</f>
        <v>225</v>
      </c>
      <c r="E4" s="9">
        <f>SUM($D$2:D4)/SUM($D$2:$D$13)</f>
        <v>0.58429394812680113</v>
      </c>
    </row>
    <row r="5" spans="1:5">
      <c r="A5">
        <v>2</v>
      </c>
      <c r="B5" t="s">
        <v>8</v>
      </c>
      <c r="C5" t="s">
        <v>21</v>
      </c>
      <c r="D5">
        <f>SUM(INDEX('Line downtime'!$C$3:$N$40,,MATCH('Downtime factors'!A5,'Line downtime'!$C$2:$N$2,0)))</f>
        <v>160</v>
      </c>
      <c r="E5" s="9">
        <f>SUM($D$2:D5)/SUM($D$2:$D$13)</f>
        <v>0.69956772334293948</v>
      </c>
    </row>
    <row r="6" spans="1:5">
      <c r="A6">
        <v>8</v>
      </c>
      <c r="B6" t="s">
        <v>13</v>
      </c>
      <c r="C6" t="s">
        <v>21</v>
      </c>
      <c r="D6">
        <f>SUM(INDEX('Line downtime'!$C$3:$N$40,,MATCH('Downtime factors'!A6,'Line downtime'!$C$2:$N$2,0)))</f>
        <v>145</v>
      </c>
      <c r="E6" s="9">
        <f>SUM($D$2:D6)/SUM($D$2:$D$13)</f>
        <v>0.80403458213256485</v>
      </c>
    </row>
    <row r="7" spans="1:5">
      <c r="A7">
        <v>12</v>
      </c>
      <c r="B7" t="s">
        <v>16</v>
      </c>
      <c r="C7" t="s">
        <v>20</v>
      </c>
      <c r="D7">
        <f>SUM(INDEX('Line downtime'!$C$3:$N$40,,MATCH('Downtime factors'!A7,'Line downtime'!$C$2:$N$2,0)))</f>
        <v>74</v>
      </c>
      <c r="E7" s="9">
        <f>SUM($D$2:D7)/SUM($D$2:$D$13)</f>
        <v>0.85734870317002887</v>
      </c>
    </row>
    <row r="8" spans="1:5">
      <c r="A8">
        <v>5</v>
      </c>
      <c r="B8" t="s">
        <v>10</v>
      </c>
      <c r="C8" t="s">
        <v>21</v>
      </c>
      <c r="D8">
        <f>SUM(INDEX('Line downtime'!$C$3:$N$40,,MATCH('Downtime factors'!A8,'Line downtime'!$C$2:$N$2,0)))</f>
        <v>57</v>
      </c>
      <c r="E8" s="9">
        <f>SUM($D$2:D8)/SUM($D$2:$D$13)</f>
        <v>0.89841498559077815</v>
      </c>
    </row>
    <row r="9" spans="1:5">
      <c r="A9">
        <v>10</v>
      </c>
      <c r="B9" t="s">
        <v>18</v>
      </c>
      <c r="C9" t="s">
        <v>21</v>
      </c>
      <c r="D9">
        <f>SUM(INDEX('Line downtime'!$C$3:$N$40,,MATCH('Downtime factors'!A9,'Line downtime'!$C$2:$N$2,0)))</f>
        <v>49</v>
      </c>
      <c r="E9" s="9">
        <f>SUM($D$2:D9)/SUM($D$2:$D$13)</f>
        <v>0.93371757925072041</v>
      </c>
    </row>
    <row r="10" spans="1:5">
      <c r="A10">
        <v>3</v>
      </c>
      <c r="B10" t="s">
        <v>19</v>
      </c>
      <c r="C10" t="s">
        <v>20</v>
      </c>
      <c r="D10">
        <f>SUM(INDEX('Line downtime'!$C$3:$N$40,,MATCH('Downtime factors'!A10,'Line downtime'!$C$2:$N$2,0)))</f>
        <v>42</v>
      </c>
      <c r="E10" s="9">
        <f>SUM($D$2:D10)/SUM($D$2:$D$13)</f>
        <v>0.96397694524495681</v>
      </c>
    </row>
    <row r="11" spans="1:5">
      <c r="A11">
        <v>11</v>
      </c>
      <c r="B11" t="s">
        <v>11</v>
      </c>
      <c r="C11" t="s">
        <v>21</v>
      </c>
      <c r="D11">
        <f>SUM(INDEX('Line downtime'!$C$3:$N$40,,MATCH('Downtime factors'!A11,'Line downtime'!$C$2:$N$2,0)))</f>
        <v>33</v>
      </c>
      <c r="E11" s="9">
        <f>SUM($D$2:D11)/SUM($D$2:$D$13)</f>
        <v>0.98775216138328525</v>
      </c>
    </row>
    <row r="12" spans="1:5">
      <c r="A12">
        <v>9</v>
      </c>
      <c r="B12" t="s">
        <v>15</v>
      </c>
      <c r="C12" t="s">
        <v>20</v>
      </c>
      <c r="D12">
        <f>SUM(INDEX('Line downtime'!$C$3:$N$40,,MATCH('Downtime factors'!A12,'Line downtime'!$C$2:$N$2,0)))</f>
        <v>17</v>
      </c>
      <c r="E12" s="9">
        <f>SUM($D$2:D12)/SUM($D$2:$D$13)</f>
        <v>1</v>
      </c>
    </row>
    <row r="13" spans="1:5">
      <c r="A13">
        <v>1</v>
      </c>
      <c r="B13" t="s">
        <v>17</v>
      </c>
      <c r="C13" t="s">
        <v>20</v>
      </c>
      <c r="D13">
        <f>SUM(INDEX('Line downtime'!$C$3:$N$40,,MATCH('Downtime factors'!A13,'Line downtime'!$C$2:$N$2,0)))</f>
        <v>0</v>
      </c>
      <c r="E13" s="9">
        <f>SUM($D$2:D13)/SUM($D$2:$D$13)</f>
        <v>1</v>
      </c>
    </row>
  </sheetData>
  <sortState ref="A2:E13">
    <sortCondition descending="1"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tabSelected="1" zoomScale="90" zoomScaleNormal="90" workbookViewId="0">
      <selection activeCell="K5" sqref="K5"/>
    </sheetView>
  </sheetViews>
  <sheetFormatPr defaultRowHeight="14.25"/>
  <cols>
    <col min="1" max="1" width="4.75" customWidth="1"/>
    <col min="2" max="2" width="8.25" customWidth="1"/>
    <col min="3" max="3" width="19" customWidth="1"/>
    <col min="4" max="6" width="16.125" customWidth="1"/>
    <col min="7" max="7" width="17.125" customWidth="1"/>
  </cols>
  <sheetData>
    <row r="1" spans="13:13">
      <c r="M1" t="s">
        <v>51</v>
      </c>
    </row>
    <row r="22" spans="2:8" ht="46.5" hidden="1" customHeight="1">
      <c r="C22" s="11">
        <v>6</v>
      </c>
      <c r="D22" s="11">
        <v>7</v>
      </c>
      <c r="E22" s="11">
        <v>4</v>
      </c>
      <c r="F22" s="11">
        <v>2</v>
      </c>
      <c r="G22" s="11">
        <v>8</v>
      </c>
      <c r="H22" s="10"/>
    </row>
    <row r="23" spans="2:8" ht="22.5" customHeight="1">
      <c r="C23" s="13" t="s">
        <v>9</v>
      </c>
      <c r="D23" s="11" t="s">
        <v>12</v>
      </c>
      <c r="E23" s="11" t="s">
        <v>14</v>
      </c>
      <c r="F23" s="13" t="s">
        <v>8</v>
      </c>
      <c r="G23" s="13" t="s">
        <v>13</v>
      </c>
      <c r="H23" s="10"/>
    </row>
    <row r="24" spans="2:8">
      <c r="B24" t="s">
        <v>40</v>
      </c>
      <c r="C24" s="12">
        <f>SUMIFS(INDEX('Line downtime'!$C$3:$N$40,,MATCH(Dashboard!C$22,'Line downtime'!$C$2:$N$2,0)),'Line downtime'!$B$3:$B$40,Dashboard!$B24)</f>
        <v>118</v>
      </c>
      <c r="D24" s="12">
        <f>SUMIFS(INDEX('Line downtime'!$C$3:$N$40, ,MATCH(Dashboard!D$22,'Line downtime'!$C$2:$N$2,0)),'Line downtime'!$B$3:$B$40,Dashboard!$B24)</f>
        <v>85</v>
      </c>
      <c r="E24" s="12">
        <f>SUMIFS(INDEX('Line downtime'!$C$3:$N$40, ,MATCH(Dashboard!E$22,'Line downtime'!$C$2:$N$2,0)),'Line downtime'!$B$3:$B$40,Dashboard!$B24)</f>
        <v>17</v>
      </c>
      <c r="F24" s="12">
        <f>SUMIFS(INDEX('Line downtime'!$C$3:$N$40, ,MATCH(Dashboard!F$22,'Line downtime'!$C$2:$N$2,0)),'Line downtime'!$B$3:$B$40,Dashboard!$B24)</f>
        <v>10</v>
      </c>
      <c r="G24" s="12">
        <f>SUMIFS(INDEX('Line downtime'!$C$3:$N$40, ,MATCH(Dashboard!G$22,'Line downtime'!$C$2:$N$2,0)),'Line downtime'!$B$3:$B$40,Dashboard!$B24)</f>
        <v>44</v>
      </c>
    </row>
    <row r="25" spans="2:8">
      <c r="B25" t="s">
        <v>41</v>
      </c>
      <c r="C25" s="12">
        <f>SUMIFS(INDEX('Line downtime'!$C$3:$N$40,,MATCH(Dashboard!C$22,'Line downtime'!$C$2:$N$2,0)),'Line downtime'!$B$3:$B$40,Dashboard!$B25)</f>
        <v>79</v>
      </c>
      <c r="D25" s="12">
        <f>SUMIFS(INDEX('Line downtime'!$C$3:$N$40, ,MATCH(Dashboard!D$22,'Line downtime'!$C$2:$N$2,0)),'Line downtime'!$B$3:$B$40,Dashboard!$B25)</f>
        <v>36</v>
      </c>
      <c r="E25" s="12">
        <f>SUMIFS(INDEX('Line downtime'!$C$3:$N$40, ,MATCH(Dashboard!E$22,'Line downtime'!$C$2:$N$2,0)),'Line downtime'!$B$3:$B$40,Dashboard!$B25)</f>
        <v>85</v>
      </c>
      <c r="F25" s="12">
        <f>SUMIFS(INDEX('Line downtime'!$C$3:$N$40, ,MATCH(Dashboard!F$22,'Line downtime'!$C$2:$N$2,0)),'Line downtime'!$B$3:$B$40,Dashboard!$B25)</f>
        <v>20</v>
      </c>
      <c r="G25" s="12">
        <f>SUMIFS(INDEX('Line downtime'!$C$3:$N$40, ,MATCH(Dashboard!G$22,'Line downtime'!$C$2:$N$2,0)),'Line downtime'!$B$3:$B$40,Dashboard!$B25)</f>
        <v>30</v>
      </c>
    </row>
    <row r="26" spans="2:8">
      <c r="B26" t="s">
        <v>42</v>
      </c>
      <c r="C26" s="12">
        <f>SUMIFS(INDEX('Line downtime'!$C$3:$N$40,,MATCH(Dashboard!C$22,'Line downtime'!$C$2:$N$2,0)),'Line downtime'!$B$3:$B$40,Dashboard!$B26)</f>
        <v>120</v>
      </c>
      <c r="D26" s="12">
        <f>SUMIFS(INDEX('Line downtime'!$C$3:$N$40, ,MATCH(Dashboard!D$22,'Line downtime'!$C$2:$N$2,0)),'Line downtime'!$B$3:$B$40,Dashboard!$B26)</f>
        <v>88</v>
      </c>
      <c r="E26" s="12">
        <f>SUMIFS(INDEX('Line downtime'!$C$3:$N$40, ,MATCH(Dashboard!E$22,'Line downtime'!$C$2:$N$2,0)),'Line downtime'!$B$3:$B$40,Dashboard!$B26)</f>
        <v>43</v>
      </c>
      <c r="F26" s="12">
        <f>SUMIFS(INDEX('Line downtime'!$C$3:$N$40, ,MATCH(Dashboard!F$22,'Line downtime'!$C$2:$N$2,0)),'Line downtime'!$B$3:$B$40,Dashboard!$B26)</f>
        <v>0</v>
      </c>
      <c r="G26" s="12">
        <f>SUMIFS(INDEX('Line downtime'!$C$3:$N$40, ,MATCH(Dashboard!G$22,'Line downtime'!$C$2:$N$2,0)),'Line downtime'!$B$3:$B$40,Dashboard!$B26)</f>
        <v>24</v>
      </c>
    </row>
    <row r="27" spans="2:8">
      <c r="B27" t="s">
        <v>43</v>
      </c>
      <c r="C27" s="12">
        <f>SUMIFS(INDEX('Line downtime'!$C$3:$N$40,,MATCH(Dashboard!C$22,'Line downtime'!$C$2:$N$2,0)),'Line downtime'!$B$3:$B$40,Dashboard!$B27)</f>
        <v>15</v>
      </c>
      <c r="D27" s="12">
        <f>SUMIFS(INDEX('Line downtime'!$C$3:$N$40, ,MATCH(Dashboard!D$22,'Line downtime'!$C$2:$N$2,0)),'Line downtime'!$B$3:$B$40,Dashboard!$B27)</f>
        <v>45</v>
      </c>
      <c r="E27" s="12">
        <f>SUMIFS(INDEX('Line downtime'!$C$3:$N$40, ,MATCH(Dashboard!E$22,'Line downtime'!$C$2:$N$2,0)),'Line downtime'!$B$3:$B$40,Dashboard!$B27)</f>
        <v>80</v>
      </c>
      <c r="F27" s="12">
        <f>SUMIFS(INDEX('Line downtime'!$C$3:$N$40, ,MATCH(Dashboard!F$22,'Line downtime'!$C$2:$N$2,0)),'Line downtime'!$B$3:$B$40,Dashboard!$B27)</f>
        <v>130</v>
      </c>
      <c r="G27" s="12">
        <f>SUMIFS(INDEX('Line downtime'!$C$3:$N$40, ,MATCH(Dashboard!G$22,'Line downtime'!$C$2:$N$2,0)),'Line downtime'!$B$3:$B$40,Dashboard!$B27)</f>
        <v>47</v>
      </c>
    </row>
  </sheetData>
  <conditionalFormatting sqref="C24:G27">
    <cfRule type="colorScale" priority="3">
      <colorScale>
        <cfvo type="min"/>
        <cfvo type="percentile" val="50"/>
        <cfvo type="max"/>
        <color theme="0"/>
        <color theme="0"/>
        <color rgb="FF63BE7B"/>
      </colorScale>
    </cfRule>
    <cfRule type="colorScale" priority="4">
      <colorScale>
        <cfvo type="min"/>
        <cfvo type="max"/>
        <color rgb="FF63BE7B"/>
        <color rgb="FFFCFCFF"/>
      </colorScale>
    </cfRule>
  </conditionalFormatting>
  <conditionalFormatting sqref="C24:F27">
    <cfRule type="colorScale" priority="1">
      <colorScale>
        <cfvo type="min"/>
        <cfvo type="percentile" val="50"/>
        <cfvo type="max"/>
        <color theme="0"/>
        <color theme="0"/>
        <color theme="9" tint="-0.499984740745262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9" tint="-0.499984740745262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" sqref="E2"/>
    </sheetView>
  </sheetViews>
  <sheetFormatPr defaultRowHeight="14.25"/>
  <cols>
    <col min="2" max="2" width="11.125" bestFit="1" customWidth="1"/>
    <col min="4" max="4" width="14.375" bestFit="1" customWidth="1"/>
  </cols>
  <sheetData>
    <row r="1" spans="1:4" ht="15">
      <c r="A1" s="2" t="s">
        <v>1</v>
      </c>
      <c r="B1" s="2" t="s">
        <v>30</v>
      </c>
      <c r="C1" s="2" t="s">
        <v>31</v>
      </c>
      <c r="D1" s="2" t="s">
        <v>39</v>
      </c>
    </row>
    <row r="2" spans="1:4">
      <c r="A2" t="s">
        <v>24</v>
      </c>
      <c r="B2" t="s">
        <v>32</v>
      </c>
      <c r="C2" t="s">
        <v>38</v>
      </c>
      <c r="D2">
        <v>60</v>
      </c>
    </row>
    <row r="3" spans="1:4">
      <c r="A3" t="s">
        <v>25</v>
      </c>
      <c r="B3" t="s">
        <v>33</v>
      </c>
      <c r="C3" t="s">
        <v>38</v>
      </c>
      <c r="D3">
        <v>60</v>
      </c>
    </row>
    <row r="4" spans="1:4">
      <c r="A4" t="s">
        <v>26</v>
      </c>
      <c r="B4" t="s">
        <v>34</v>
      </c>
      <c r="C4" t="s">
        <v>38</v>
      </c>
      <c r="D4">
        <v>60</v>
      </c>
    </row>
    <row r="5" spans="1:4">
      <c r="A5" t="s">
        <v>27</v>
      </c>
      <c r="B5" t="s">
        <v>35</v>
      </c>
      <c r="C5" t="s">
        <v>38</v>
      </c>
      <c r="D5">
        <v>60</v>
      </c>
    </row>
    <row r="6" spans="1:4">
      <c r="A6" t="s">
        <v>28</v>
      </c>
      <c r="B6" t="s">
        <v>36</v>
      </c>
      <c r="C6" t="s">
        <v>38</v>
      </c>
      <c r="D6">
        <v>60</v>
      </c>
    </row>
    <row r="7" spans="1:4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Line downtime</vt:lpstr>
      <vt:lpstr>Downtime factors</vt:lpstr>
      <vt:lpstr>Dashboard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HP</cp:lastModifiedBy>
  <dcterms:created xsi:type="dcterms:W3CDTF">2024-08-19T19:52:48Z</dcterms:created>
  <dcterms:modified xsi:type="dcterms:W3CDTF">2024-11-19T20:25:31Z</dcterms:modified>
</cp:coreProperties>
</file>