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 Data" sheetId="1" r:id="rId4"/>
  </sheets>
  <definedNames>
    <definedName hidden="1" localSheetId="0" name="Z_DC9E2BD5_70BF_44D1_9594_E2A1E541049F_.wvu.FilterData">'Master Data'!$A$1:$G$245</definedName>
  </definedNames>
  <calcPr/>
  <customWorkbookViews>
    <customWorkbookView activeSheetId="0" maximized="1" windowHeight="0" windowWidth="0" guid="{DC9E2BD5-70BF-44D1-9594-E2A1E541049F}" name="Filter 1"/>
  </customWorkbookViews>
  <pivotCaches>
    <pivotCache cacheId="0" r:id="rId5"/>
  </pivotCaches>
</workbook>
</file>

<file path=xl/sharedStrings.xml><?xml version="1.0" encoding="utf-8"?>
<sst xmlns="http://schemas.openxmlformats.org/spreadsheetml/2006/main" count="1053" uniqueCount="44">
  <si>
    <t>OrderDate</t>
  </si>
  <si>
    <t>Region</t>
  </si>
  <si>
    <t>City</t>
  </si>
  <si>
    <t>Category</t>
  </si>
  <si>
    <t>Product</t>
  </si>
  <si>
    <t>Quantity</t>
  </si>
  <si>
    <t>UnitPrice</t>
  </si>
  <si>
    <t>Total</t>
  </si>
  <si>
    <t>East</t>
  </si>
  <si>
    <t>Boston</t>
  </si>
  <si>
    <t>Bars</t>
  </si>
  <si>
    <t>Carrot</t>
  </si>
  <si>
    <t>Crackers</t>
  </si>
  <si>
    <t>Whole Wheat</t>
  </si>
  <si>
    <t>City Level Info</t>
  </si>
  <si>
    <t>West</t>
  </si>
  <si>
    <t>Los Angeles</t>
  </si>
  <si>
    <t>Cookies</t>
  </si>
  <si>
    <t>Chocolate Chip</t>
  </si>
  <si>
    <t>No of Categories Offered</t>
  </si>
  <si>
    <t>Total Products offered</t>
  </si>
  <si>
    <t>Total Quanties Sold</t>
  </si>
  <si>
    <t>Total Sales</t>
  </si>
  <si>
    <t>No of Days orders were Placed</t>
  </si>
  <si>
    <t>Average Sales per Day</t>
  </si>
  <si>
    <t>New York</t>
  </si>
  <si>
    <t>Arrowroot</t>
  </si>
  <si>
    <t>Category Level Info</t>
  </si>
  <si>
    <t>Snacks</t>
  </si>
  <si>
    <t>Potato Chips</t>
  </si>
  <si>
    <t>Total Products Offered</t>
  </si>
  <si>
    <t>Total Qty sold</t>
  </si>
  <si>
    <t>Product Level Info</t>
  </si>
  <si>
    <t>Oatmeal Raisin</t>
  </si>
  <si>
    <t>Total Qty Sold</t>
  </si>
  <si>
    <t>Bran</t>
  </si>
  <si>
    <t>Grand Total</t>
  </si>
  <si>
    <t>Sum of Quantity</t>
  </si>
  <si>
    <t>San Diego</t>
  </si>
  <si>
    <t>City &amp; Product Level Info</t>
  </si>
  <si>
    <t>Qty Sold</t>
  </si>
  <si>
    <t>Sales</t>
  </si>
  <si>
    <t>Pretzels</t>
  </si>
  <si>
    <t>Banana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</si>
</sst>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/m/yyyy"/>
    <numFmt numFmtId="165" formatCode="_-[$$-409]* #,##0.00_ ;_-[$$-409]* \-#,##0.00\ ;_-[$$-409]* &quot;-&quot;??_ ;_-@_ "/>
    <numFmt numFmtId="166" formatCode="0.0"/>
    <numFmt numFmtId="167" formatCode="[$$]#,##0.00"/>
    <numFmt numFmtId="168" formatCode="[$$]#,##0"/>
  </numFmts>
  <fonts count="8">
    <font>
      <sz val="10.0"/>
      <color rgb="FF000000"/>
      <name val="Arial"/>
      <scheme val="minor"/>
    </font>
    <font>
      <b/>
      <sz val="11.0"/>
      <color theme="1"/>
      <name val="Calibri"/>
    </font>
    <font>
      <sz val="10.0"/>
      <color theme="1"/>
      <name val="Arial"/>
    </font>
    <font>
      <sz val="11.0"/>
      <color theme="1"/>
      <name val="Calibri"/>
    </font>
    <font/>
    <font>
      <b/>
      <sz val="11.0"/>
      <color rgb="FFFFFFFF"/>
      <name val="Calibri"/>
    </font>
    <font>
      <color theme="1"/>
      <name val="Arial"/>
      <scheme val="minor"/>
    </font>
    <font>
      <sz val="10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0000FF"/>
        <bgColor rgb="FF0000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horizontal="center" shrinkToFit="0" wrapText="1"/>
    </xf>
    <xf borderId="1" fillId="0" fontId="1" numFmtId="0" xfId="0" applyAlignment="1" applyBorder="1" applyFont="1">
      <alignment horizontal="center" shrinkToFit="0" wrapText="1"/>
    </xf>
    <xf borderId="1" fillId="0" fontId="1" numFmtId="165" xfId="0" applyAlignment="1" applyBorder="1" applyFont="1" applyNumberFormat="1">
      <alignment horizontal="center" shrinkToFit="0" wrapText="1"/>
    </xf>
    <xf borderId="0" fillId="0" fontId="2" numFmtId="0" xfId="0" applyFont="1"/>
    <xf borderId="1" fillId="0" fontId="3" numFmtId="164" xfId="0" applyAlignment="1" applyBorder="1" applyFont="1" applyNumberFormat="1">
      <alignment horizontal="center" shrinkToFit="0" wrapText="1"/>
    </xf>
    <xf borderId="1" fillId="0" fontId="3" numFmtId="0" xfId="0" applyAlignment="1" applyBorder="1" applyFont="1">
      <alignment horizontal="center" shrinkToFit="0" wrapText="1"/>
    </xf>
    <xf borderId="0" fillId="0" fontId="2" numFmtId="166" xfId="0" applyFont="1" applyNumberFormat="1"/>
    <xf borderId="2" fillId="2" fontId="1" numFmtId="0" xfId="0" applyAlignment="1" applyBorder="1" applyFill="1" applyFont="1">
      <alignment horizontal="center" shrinkToFit="0" vertical="center" wrapText="1"/>
    </xf>
    <xf borderId="3" fillId="0" fontId="4" numFmtId="0" xfId="0" applyBorder="1" applyFont="1"/>
    <xf borderId="4" fillId="0" fontId="4" numFmtId="0" xfId="0" applyBorder="1" applyFont="1"/>
    <xf borderId="1" fillId="3" fontId="5" numFmtId="0" xfId="0" applyAlignment="1" applyBorder="1" applyFill="1" applyFont="1">
      <alignment horizontal="center" shrinkToFit="0" vertical="center" wrapText="1"/>
    </xf>
    <xf borderId="1" fillId="0" fontId="2" numFmtId="0" xfId="0" applyAlignment="1" applyBorder="1" applyFont="1">
      <alignment horizontal="center" vertical="center"/>
    </xf>
    <xf borderId="1" fillId="0" fontId="2" numFmtId="167" xfId="0" applyAlignment="1" applyBorder="1" applyFont="1" applyNumberFormat="1">
      <alignment horizontal="center" vertical="center"/>
    </xf>
    <xf borderId="1" fillId="0" fontId="2" numFmtId="168" xfId="0" applyAlignment="1" applyBorder="1" applyFont="1" applyNumberFormat="1">
      <alignment horizontal="center" vertical="center"/>
    </xf>
    <xf borderId="0" fillId="0" fontId="6" numFmtId="0" xfId="0" applyFont="1"/>
    <xf borderId="1" fillId="0" fontId="7" numFmtId="0" xfId="0" applyAlignment="1" applyBorder="1" applyFont="1">
      <alignment horizontal="center"/>
    </xf>
    <xf borderId="1" fillId="0" fontId="2" numFmtId="165" xfId="0" applyAlignment="1" applyBorder="1" applyFont="1" applyNumberFormat="1">
      <alignment horizontal="center" vertical="center"/>
    </xf>
    <xf borderId="0" fillId="0" fontId="7" numFmtId="0" xfId="0" applyAlignment="1" applyFont="1">
      <alignment horizontal="center"/>
    </xf>
    <xf borderId="5" fillId="3" fontId="5" numFmtId="0" xfId="0" applyAlignment="1" applyBorder="1" applyFont="1">
      <alignment horizontal="center" shrinkToFit="0" vertical="center" wrapText="1"/>
    </xf>
    <xf borderId="6" fillId="0" fontId="4" numFmtId="0" xfId="0" applyBorder="1" applyFont="1"/>
    <xf borderId="7" fillId="0" fontId="4" numFmtId="0" xfId="0" applyBorder="1" applyFon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245" sheet="Master Data"/>
  </cacheSource>
  <cacheFields>
    <cacheField name="OrderDate" numFmtId="164">
      <sharedItems containsSemiMixedTypes="0" containsDate="1" containsString="0">
        <d v="2020-01-01T00:00:00Z"/>
        <d v="2020-01-04T00:00:00Z"/>
        <d v="2020-01-07T00:00:00Z"/>
        <d v="2020-01-10T00:00:00Z"/>
        <d v="2020-01-13T00:00:00Z"/>
        <d v="2020-01-16T00:00:00Z"/>
        <d v="2020-01-19T00:00:00Z"/>
        <d v="2020-01-22T00:00:00Z"/>
        <d v="2020-01-25T00:00:00Z"/>
        <d v="2020-01-28T00:00:00Z"/>
        <d v="2020-01-31T00:00:00Z"/>
        <d v="2020-02-03T00:00:00Z"/>
        <d v="2020-02-06T00:00:00Z"/>
        <d v="2020-02-09T00:00:00Z"/>
        <d v="2020-02-12T00:00:00Z"/>
        <d v="2020-02-15T00:00:00Z"/>
        <d v="2020-02-18T00:00:00Z"/>
        <d v="2020-02-21T00:00:00Z"/>
        <d v="2020-02-24T00:00:00Z"/>
        <d v="2020-02-27T00:00:00Z"/>
        <d v="2020-03-02T00:00:00Z"/>
        <d v="2020-03-05T00:00:00Z"/>
        <d v="2020-03-08T00:00:00Z"/>
        <d v="2020-03-11T00:00:00Z"/>
        <d v="2020-03-14T00:00:00Z"/>
        <d v="2020-03-17T00:00:00Z"/>
        <d v="2020-03-20T00:00:00Z"/>
        <d v="2020-03-23T00:00:00Z"/>
        <d v="2020-03-26T00:00:00Z"/>
        <d v="2020-03-29T00:00:00Z"/>
        <d v="2020-04-01T00:00:00Z"/>
        <d v="2020-04-04T00:00:00Z"/>
        <d v="2020-04-07T00:00:00Z"/>
        <d v="2020-04-10T00:00:00Z"/>
        <d v="2020-04-13T00:00:00Z"/>
        <d v="2020-04-16T00:00:00Z"/>
        <d v="2020-04-19T00:00:00Z"/>
        <d v="2020-04-22T00:00:00Z"/>
        <d v="2020-04-25T00:00:00Z"/>
        <d v="2020-04-28T00:00:00Z"/>
        <d v="2020-05-01T00:00:00Z"/>
        <d v="2020-05-04T00:00:00Z"/>
        <d v="2020-05-07T00:00:00Z"/>
        <d v="2020-05-10T00:00:00Z"/>
        <d v="2020-05-13T00:00:00Z"/>
        <d v="2020-05-16T00:00:00Z"/>
        <d v="2020-05-19T00:00:00Z"/>
        <d v="2020-05-22T00:00:00Z"/>
        <d v="2020-05-25T00:00:00Z"/>
        <d v="2020-05-28T00:00:00Z"/>
        <d v="2020-05-31T00:00:00Z"/>
        <d v="2020-06-03T00:00:00Z"/>
        <d v="2020-06-06T00:00:00Z"/>
        <d v="2020-06-09T00:00:00Z"/>
        <d v="2020-06-12T00:00:00Z"/>
        <d v="2020-06-15T00:00:00Z"/>
        <d v="2020-06-18T00:00:00Z"/>
        <d v="2020-06-21T00:00:00Z"/>
        <d v="2020-06-24T00:00:00Z"/>
        <d v="2020-06-27T00:00:00Z"/>
        <d v="2020-06-30T00:00:00Z"/>
        <d v="2020-07-03T00:00:00Z"/>
        <d v="2020-07-06T00:00:00Z"/>
        <d v="2020-07-09T00:00:00Z"/>
        <d v="2020-07-12T00:00:00Z"/>
        <d v="2020-07-15T00:00:00Z"/>
        <d v="2020-07-18T00:00:00Z"/>
        <d v="2020-07-21T00:00:00Z"/>
        <d v="2020-07-24T00:00:00Z"/>
        <d v="2020-07-27T00:00:00Z"/>
        <d v="2020-07-30T00:00:00Z"/>
        <d v="2020-08-02T00:00:00Z"/>
        <d v="2020-08-05T00:00:00Z"/>
        <d v="2020-08-08T00:00:00Z"/>
        <d v="2020-08-11T00:00:00Z"/>
        <d v="2020-08-14T00:00:00Z"/>
        <d v="2020-08-17T00:00:00Z"/>
        <d v="2020-08-20T00:00:00Z"/>
        <d v="2020-08-23T00:00:00Z"/>
        <d v="2020-08-26T00:00:00Z"/>
        <d v="2020-08-29T00:00:00Z"/>
        <d v="2020-09-01T00:00:00Z"/>
        <d v="2020-09-04T00:00:00Z"/>
        <d v="2020-09-07T00:00:00Z"/>
        <d v="2020-09-10T00:00:00Z"/>
        <d v="2020-09-13T00:00:00Z"/>
        <d v="2020-09-16T00:00:00Z"/>
        <d v="2020-09-19T00:00:00Z"/>
        <d v="2020-09-22T00:00:00Z"/>
        <d v="2020-09-25T00:00:00Z"/>
        <d v="2020-09-28T00:00:00Z"/>
        <d v="2020-10-01T00:00:00Z"/>
        <d v="2020-10-04T00:00:00Z"/>
        <d v="2020-10-07T00:00:00Z"/>
        <d v="2020-10-10T00:00:00Z"/>
        <d v="2020-10-13T00:00:00Z"/>
        <d v="2020-10-16T00:00:00Z"/>
        <d v="2020-10-19T00:00:00Z"/>
        <d v="2020-10-22T00:00:00Z"/>
        <d v="2020-10-25T00:00:00Z"/>
        <d v="2020-10-28T00:00:00Z"/>
        <d v="2020-10-31T00:00:00Z"/>
        <d v="2020-11-03T00:00:00Z"/>
        <d v="2020-11-06T00:00:00Z"/>
        <d v="2020-11-09T00:00:00Z"/>
        <d v="2020-11-12T00:00:00Z"/>
        <d v="2020-11-15T00:00:00Z"/>
        <d v="2020-11-18T00:00:00Z"/>
        <d v="2020-11-21T00:00:00Z"/>
        <d v="2020-11-24T00:00:00Z"/>
        <d v="2020-11-27T00:00:00Z"/>
        <d v="2020-11-30T00:00:00Z"/>
        <d v="2020-12-03T00:00:00Z"/>
        <d v="2020-12-06T00:00:00Z"/>
        <d v="2020-12-09T00:00:00Z"/>
        <d v="2020-12-12T00:00:00Z"/>
        <d v="2020-12-15T00:00:00Z"/>
        <d v="2020-12-18T00:00:00Z"/>
        <d v="2020-12-21T00:00:00Z"/>
        <d v="2020-12-24T00:00:00Z"/>
        <d v="2020-12-27T00:00:00Z"/>
        <d v="2020-12-30T00:00:00Z"/>
        <d v="2021-01-02T00:00:00Z"/>
        <d v="2021-01-05T00:00:00Z"/>
        <d v="2021-01-08T00:00:00Z"/>
        <d v="2021-01-11T00:00:00Z"/>
        <d v="2021-01-14T00:00:00Z"/>
        <d v="2021-01-17T00:00:00Z"/>
        <d v="2021-01-20T00:00:00Z"/>
        <d v="2021-01-23T00:00:00Z"/>
        <d v="2021-01-26T00:00:00Z"/>
        <d v="2021-01-29T00:00:00Z"/>
        <d v="2021-02-01T00:00:00Z"/>
        <d v="2021-02-04T00:00:00Z"/>
        <d v="2021-02-07T00:00:00Z"/>
        <d v="2021-02-10T00:00:00Z"/>
        <d v="2021-02-13T00:00:00Z"/>
        <d v="2021-02-16T00:00:00Z"/>
        <d v="2021-02-19T00:00:00Z"/>
        <d v="2021-02-22T00:00:00Z"/>
        <d v="2021-02-25T00:00:00Z"/>
        <d v="2021-02-28T00:00:00Z"/>
        <d v="2021-03-02T00:00:00Z"/>
        <d v="2021-03-05T00:00:00Z"/>
        <d v="2021-03-08T00:00:00Z"/>
        <d v="2021-03-11T00:00:00Z"/>
        <d v="2021-03-14T00:00:00Z"/>
        <d v="2021-03-17T00:00:00Z"/>
        <d v="2021-03-20T00:00:00Z"/>
        <d v="2021-03-23T00:00:00Z"/>
        <d v="2021-03-26T00:00:00Z"/>
        <d v="2021-03-29T00:00:00Z"/>
        <d v="2021-04-01T00:00:00Z"/>
        <d v="2021-04-04T00:00:00Z"/>
        <d v="2021-04-07T00:00:00Z"/>
        <d v="2021-04-10T00:00:00Z"/>
        <d v="2021-04-13T00:00:00Z"/>
        <d v="2021-04-16T00:00:00Z"/>
        <d v="2021-04-19T00:00:00Z"/>
        <d v="2021-04-22T00:00:00Z"/>
        <d v="2021-04-25T00:00:00Z"/>
        <d v="2021-04-28T00:00:00Z"/>
        <d v="2021-05-01T00:00:00Z"/>
        <d v="2021-05-04T00:00:00Z"/>
        <d v="2021-05-07T00:00:00Z"/>
        <d v="2021-05-10T00:00:00Z"/>
        <d v="2021-05-13T00:00:00Z"/>
        <d v="2021-05-16T00:00:00Z"/>
        <d v="2021-05-19T00:00:00Z"/>
        <d v="2021-05-22T00:00:00Z"/>
        <d v="2021-05-25T00:00:00Z"/>
        <d v="2021-05-28T00:00:00Z"/>
        <d v="2021-05-31T00:00:00Z"/>
        <d v="2021-06-03T00:00:00Z"/>
        <d v="2021-06-06T00:00:00Z"/>
        <d v="2021-06-09T00:00:00Z"/>
        <d v="2021-06-12T00:00:00Z"/>
        <d v="2021-06-15T00:00:00Z"/>
        <d v="2021-06-18T00:00:00Z"/>
        <d v="2021-06-21T00:00:00Z"/>
        <d v="2021-06-24T00:00:00Z"/>
        <d v="2021-06-27T00:00:00Z"/>
        <d v="2021-06-30T00:00:00Z"/>
        <d v="2021-07-03T00:00:00Z"/>
        <d v="2021-07-06T00:00:00Z"/>
        <d v="2021-07-09T00:00:00Z"/>
        <d v="2021-07-12T00:00:00Z"/>
        <d v="2021-07-15T00:00:00Z"/>
        <d v="2021-07-18T00:00:00Z"/>
        <d v="2021-07-21T00:00:00Z"/>
        <d v="2021-07-24T00:00:00Z"/>
        <d v="2021-07-27T00:00:00Z"/>
        <d v="2021-07-30T00:00:00Z"/>
        <d v="2021-08-02T00:00:00Z"/>
        <d v="2021-08-05T00:00:00Z"/>
        <d v="2021-08-08T00:00:00Z"/>
        <d v="2021-08-11T00:00:00Z"/>
        <d v="2021-08-14T00:00:00Z"/>
        <d v="2021-08-17T00:00:00Z"/>
        <d v="2021-08-20T00:00:00Z"/>
        <d v="2021-08-23T00:00:00Z"/>
        <d v="2021-08-26T00:00:00Z"/>
        <d v="2021-08-29T00:00:00Z"/>
        <d v="2021-09-01T00:00:00Z"/>
        <d v="2021-09-04T00:00:00Z"/>
        <d v="2021-09-07T00:00:00Z"/>
        <d v="2021-09-10T00:00:00Z"/>
        <d v="2021-09-13T00:00:00Z"/>
        <d v="2021-09-16T00:00:00Z"/>
        <d v="2021-09-19T00:00:00Z"/>
        <d v="2021-09-22T00:00:00Z"/>
        <d v="2021-09-25T00:00:00Z"/>
        <d v="2021-09-28T00:00:00Z"/>
        <d v="2021-10-01T00:00:00Z"/>
        <d v="2021-10-04T00:00:00Z"/>
        <d v="2021-10-07T00:00:00Z"/>
        <d v="2021-10-10T00:00:00Z"/>
        <d v="2021-10-13T00:00:00Z"/>
        <d v="2021-10-16T00:00:00Z"/>
        <d v="2021-10-19T00:00:00Z"/>
        <d v="2021-10-22T00:00:00Z"/>
        <d v="2021-10-25T00:00:00Z"/>
        <d v="2021-10-28T00:00:00Z"/>
        <d v="2021-10-31T00:00:00Z"/>
        <d v="2021-11-03T00:00:00Z"/>
        <d v="2021-11-06T00:00:00Z"/>
        <d v="2021-11-09T00:00:00Z"/>
        <d v="2021-11-12T00:00:00Z"/>
        <d v="2021-11-15T00:00:00Z"/>
        <d v="2021-11-18T00:00:00Z"/>
        <d v="2021-11-21T00:00:00Z"/>
        <d v="2021-11-24T00:00:00Z"/>
        <d v="2021-11-27T00:00:00Z"/>
        <d v="2021-11-30T00:00:00Z"/>
        <d v="2021-12-03T00:00:00Z"/>
        <d v="2021-12-06T00:00:00Z"/>
        <d v="2021-12-09T00:00:00Z"/>
        <d v="2021-12-12T00:00:00Z"/>
        <d v="2021-12-15T00:00:00Z"/>
        <d v="2021-12-18T00:00:00Z"/>
        <d v="2021-12-21T00:00:00Z"/>
        <d v="2021-12-24T00:00:00Z"/>
        <d v="2021-12-27T00:00:00Z"/>
        <d v="2021-12-30T00:00:00Z"/>
      </sharedItems>
    </cacheField>
    <cacheField name="Region" numFmtId="0">
      <sharedItems>
        <s v="East"/>
        <s v="West"/>
      </sharedItems>
    </cacheField>
    <cacheField name="City" numFmtId="0">
      <sharedItems>
        <s v="Boston"/>
        <s v="Los Angeles"/>
        <s v="New York"/>
        <s v="San Diego"/>
      </sharedItems>
    </cacheField>
    <cacheField name="Category" numFmtId="0">
      <sharedItems>
        <s v="Bars"/>
        <s v="Crackers"/>
        <s v="Cookies"/>
        <s v="Snacks"/>
      </sharedItems>
    </cacheField>
    <cacheField name="Product" numFmtId="0">
      <sharedItems>
        <s v="Carrot"/>
        <s v="Whole Wheat"/>
        <s v="Chocolate Chip"/>
        <s v="Arrowroot"/>
        <s v="Potato Chips"/>
        <s v="Oatmeal Raisin"/>
        <s v="Bran"/>
        <s v="Pretzels"/>
        <s v="Banana"/>
      </sharedItems>
    </cacheField>
    <cacheField name="Quantity" numFmtId="0">
      <sharedItems containsSemiMixedTypes="0" containsString="0" containsNumber="1" containsInteger="1">
        <n v="33.0"/>
        <n v="87.0"/>
        <n v="58.0"/>
        <n v="82.0"/>
        <n v="38.0"/>
        <n v="54.0"/>
        <n v="149.0"/>
        <n v="51.0"/>
        <n v="100.0"/>
        <n v="28.0"/>
        <n v="36.0"/>
        <n v="31.0"/>
        <n v="44.0"/>
        <n v="23.0"/>
        <n v="27.0"/>
        <n v="43.0"/>
        <n v="123.0"/>
        <n v="42.0"/>
        <n v="85.0"/>
        <n v="30.0"/>
        <n v="61.0"/>
        <n v="40.0"/>
        <n v="86.0"/>
        <n v="68.0"/>
        <n v="39.0"/>
        <n v="103.0"/>
        <n v="193.0"/>
        <n v="91.0"/>
        <n v="48.0"/>
        <n v="134.0"/>
        <n v="20.0"/>
        <n v="53.0"/>
        <n v="64.0"/>
        <n v="63.0"/>
        <n v="105.0"/>
        <n v="138.0"/>
        <n v="25.0"/>
        <n v="21.0"/>
        <n v="49.0"/>
        <n v="55.0"/>
        <n v="288.0"/>
        <n v="76.0"/>
        <n v="75.0"/>
        <n v="306.0"/>
        <n v="110.0"/>
        <n v="52.0"/>
        <n v="136.0"/>
        <n v="72.0"/>
        <n v="56.0"/>
        <n v="137.0"/>
        <n v="107.0"/>
        <n v="24.0"/>
        <n v="70.0"/>
        <n v="109.0"/>
        <n v="80.0"/>
        <n v="74.0"/>
        <n v="45.0"/>
        <n v="143.0"/>
        <n v="133.0"/>
        <n v="65.0"/>
        <n v="81.0"/>
        <n v="77.0"/>
        <n v="114.0"/>
        <n v="224.0"/>
        <n v="141.0"/>
        <n v="32.0"/>
        <n v="46.0"/>
        <n v="62.0"/>
        <n v="90.0"/>
        <n v="66.0"/>
        <n v="97.0"/>
        <n v="29.0"/>
        <n v="92.0"/>
        <n v="139.0"/>
        <n v="41.0"/>
        <n v="237.0"/>
        <n v="83.0"/>
        <n v="102.0"/>
        <n v="34.0"/>
        <n v="232.0"/>
        <n v="93.0"/>
        <n v="47.0"/>
        <n v="57.0"/>
        <n v="118.0"/>
        <n v="67.0"/>
        <n v="129.0"/>
        <n v="84.0"/>
        <n v="120.0"/>
        <n v="26.0"/>
        <n v="73.0"/>
        <n v="60.0"/>
        <n v="37.0"/>
        <n v="22.0"/>
        <n v="71.0"/>
        <n v="50.0"/>
        <n v="79.0"/>
        <n v="175.0"/>
        <n v="35.0"/>
        <n v="124.0"/>
        <n v="146.0"/>
        <n v="211.0"/>
        <n v="96.0"/>
        <n v="245.0"/>
      </sharedItems>
    </cacheField>
    <cacheField name="UnitPrice" numFmtId="0">
      <sharedItems containsSemiMixedTypes="0" containsString="0" containsNumber="1">
        <n v="1.77"/>
        <n v="3.49"/>
        <n v="1.87"/>
        <n v="2.18"/>
        <n v="1.35"/>
        <n v="2.84"/>
        <n v="1.68"/>
        <n v="3.15"/>
        <n v="2.27"/>
      </sharedItems>
    </cacheField>
    <cacheField name=" Total " numFmtId="166">
      <sharedItems containsSemiMixedTypes="0" containsString="0" containsNumber="1">
        <n v="58.410000000000004"/>
        <n v="303.63"/>
        <n v="108.46000000000001"/>
        <n v="153.34"/>
        <n v="82.84"/>
        <n v="95.58"/>
        <n v="520.01"/>
        <n v="90.27"/>
        <n v="177.0"/>
        <n v="37.800000000000004"/>
        <n v="78.48"/>
        <n v="57.970000000000006"/>
        <n v="97.72"/>
        <n v="77.88"/>
        <n v="40.71"/>
        <n v="36.45"/>
        <n v="93.74000000000001"/>
        <n v="349.32"/>
        <n v="78.54"/>
        <n v="93.72"/>
        <n v="158.95000000000002"/>
        <n v="85.19999999999999"/>
        <n v="107.97"/>
        <n v="139.60000000000002"/>
        <n v="160.82000000000002"/>
        <n v="67.26"/>
        <n v="114.24"/>
        <n v="72.93"/>
        <n v="192.61"/>
        <n v="548.12"/>
        <n v="102.66"/>
        <n v="161.07"/>
        <n v="80.27000000000001"/>
        <n v="47.04"/>
        <n v="84.96000000000001"/>
        <n v="225.12"/>
        <n v="35.4"/>
        <n v="93.81"/>
        <n v="107.52"/>
        <n v="117.81"/>
        <n v="196.35000000000002"/>
        <n v="391.91999999999996"/>
        <n v="44.25"/>
        <n v="73.29"/>
        <n v="82.32"/>
        <n v="102.85000000000001"/>
        <n v="58.86000000000001"/>
        <n v="115.17"/>
        <n v="817.92"/>
        <n v="142.12"/>
        <n v="74.34"/>
        <n v="69.80000000000001"/>
        <n v="132.75"/>
        <n v="132.62"/>
        <n v="541.62"/>
        <n v="205.70000000000002"/>
        <n v="144.84"/>
        <n v="92.04"/>
        <n v="240.72"/>
        <n v="146.58"/>
        <n v="140.25"/>
        <n v="134.64000000000001"/>
        <n v="159.04"/>
        <n v="95.37"/>
        <n v="52.08"/>
        <n v="104.72"/>
        <n v="389.08"/>
        <n v="200.09"/>
        <n v="42.480000000000004"/>
        <n v="104.7"/>
        <n v="130.9"/>
        <n v="67.58"/>
        <n v="192.93"/>
        <n v="149.60000000000002"/>
        <n v="210.16"/>
        <n v="79.65"/>
        <n v="61.040000000000006"/>
        <n v="253.11"/>
        <n v="85.05"/>
        <n v="235.41"/>
        <n v="239.8"/>
        <n v="121.55000000000001"/>
        <n v="61.71"/>
        <n v="176.58"/>
        <n v="136.29"/>
        <n v="70.8"/>
        <n v="191.51999999999998"/>
        <n v="488.32000000000005"/>
        <n v="249.57"/>
        <n v="111.68"/>
        <n v="87.2"/>
        <n v="91.63000000000001"/>
        <n v="160.54000000000002"/>
        <n v="69.03"/>
        <n v="104.16"/>
        <n v="159.3"/>
        <n v="224.54000000000002"/>
        <n v="90.88"/>
        <n v="123.42"/>
        <n v="275.47999999999996"/>
        <n v="53.1"/>
        <n v="48.72"/>
        <n v="162.84"/>
        <n v="303.02000000000004"/>
        <n v="82.36"/>
        <n v="68.1"/>
        <n v="67.32000000000001"/>
        <n v="143.09"/>
        <n v="516.6600000000001"/>
        <n v="180.94000000000003"/>
        <n v="69.76"/>
        <n v="111.51"/>
        <n v="91.35"/>
        <n v="143.99"/>
        <n v="227.2"/>
        <n v="180.54"/>
        <n v="108.19000000000001"/>
        <n v="99.12"/>
        <n v="113.36000000000001"/>
        <n v="40.32"/>
        <n v="126.44000000000001"/>
        <n v="63.580000000000005"/>
        <n v="60.18"/>
        <n v="35.28"/>
        <n v="120.36"/>
        <n v="97.64999999999999"/>
        <n v="65.4"/>
        <n v="433.84000000000003"/>
        <n v="127.16000000000001"/>
        <n v="68.88"/>
        <n v="164.61"/>
        <n v="78.96"/>
        <n v="182.31"/>
        <n v="55.44"/>
        <n v="106.59"/>
        <n v="184.6"/>
        <n v="208.86"/>
        <n v="125.29"/>
        <n v="50.49"/>
        <n v="366.35999999999996"/>
        <n v="167.86"/>
        <n v="87.89"/>
        <n v="94.5"/>
        <n v="80.41000000000001"/>
        <n v="148.68"/>
        <n v="124.96"/>
        <n v="340.79999999999995"/>
        <n v="90.74000000000001"/>
        <n v="129.21"/>
        <n v="71.06"/>
        <n v="113.6"/>
        <n v="72.57000000000001"/>
        <n v="61.29"/>
        <n v="118.66000000000001"/>
        <n v="170.39999999999998"/>
        <n v="80.66000000000001"/>
        <n v="74.80000000000001"/>
        <n v="48.620000000000005"/>
        <n v="49.94"/>
        <n v="59.84"/>
        <n v="43.6"/>
        <n v="119.68"/>
        <n v="125.67"/>
        <n v="196.20000000000002"/>
        <n v="107.91999999999999"/>
        <n v="97.35"/>
        <n v="69.3"/>
        <n v="116.44"/>
        <n v="296.48"/>
        <n v="81.89999999999999"/>
        <n v="93.5"/>
        <n v="224.35999999999999"/>
        <n v="33.6"/>
        <n v="86.73"/>
        <n v="54.87"/>
        <n v="66.14999999999999"/>
        <n v="133.48"/>
        <n v="381.5"/>
        <n v="43.010000000000005"/>
        <n v="189.66000000000003"/>
        <n v="76.11"/>
        <n v="61.95"/>
        <n v="42.0"/>
        <n v="44.88"/>
        <n v="155.21"/>
        <n v="352.15999999999997"/>
        <n v="242.49"/>
        <n v="318.28000000000003"/>
        <n v="394.57000000000005"/>
        <n v="284.0"/>
        <n v="87.25"/>
        <n v="179.52"/>
        <n v="74.12"/>
        <n v="458.15000000000003"/>
        <n v="56.1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Master Data" cacheId="0" dataCaption="" compact="0" compactData="0">
  <location ref="P19:U21" firstHeaderRow="0" firstDataRow="0" firstDataCol="1"/>
  <pivotFields>
    <pivotField name="Order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t="default"/>
      </items>
    </pivotField>
    <pivotField name="Region" compact="0" outline="0" multipleItemSelectionAllowed="1" showAll="0">
      <items>
        <item x="0"/>
        <item x="1"/>
        <item t="default"/>
      </items>
    </pivotField>
    <pivotField name="City" compact="0" outline="0" multipleItemSelectionAllowed="1" showAll="0">
      <items>
        <item x="0"/>
        <item x="1"/>
        <item x="2"/>
        <item x="3"/>
        <item t="default"/>
      </items>
    </pivotField>
    <pivotField name="Category" axis="axisCol" compact="0" outline="0" multipleItemSelectionAllowed="1" showAll="0" sortType="ascending">
      <items>
        <item x="0"/>
        <item x="2"/>
        <item x="1"/>
        <item x="3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Quanti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  <pivotField name="Unit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 Total 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t="default"/>
      </items>
    </pivotField>
  </pivotFields>
  <colFields>
    <field x="3"/>
  </colFields>
  <dataFields>
    <dataField name="Sum of Quantity" fld="5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  <col customWidth="1" min="10" max="10" width="11.75"/>
    <col customWidth="1" min="16" max="16" width="12.25"/>
    <col customWidth="1" min="17" max="17" width="14.63"/>
    <col customWidth="1" min="18" max="19" width="15.25"/>
    <col customWidth="1" min="20" max="24" width="7.5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ht="15.75" customHeight="1">
      <c r="A2" s="5">
        <v>43831.0</v>
      </c>
      <c r="B2" s="6" t="s">
        <v>8</v>
      </c>
      <c r="C2" s="6" t="s">
        <v>9</v>
      </c>
      <c r="D2" s="6" t="s">
        <v>10</v>
      </c>
      <c r="E2" s="6" t="s">
        <v>11</v>
      </c>
      <c r="F2" s="6">
        <v>33.0</v>
      </c>
      <c r="G2" s="6">
        <v>1.77</v>
      </c>
      <c r="H2" s="7">
        <f t="shared" ref="H2:H245" si="1">SUM(F2*G2)</f>
        <v>58.41</v>
      </c>
      <c r="P2" s="4"/>
      <c r="Q2" s="4"/>
      <c r="R2" s="4"/>
      <c r="S2" s="4"/>
      <c r="T2" s="4"/>
      <c r="U2" s="4"/>
      <c r="V2" s="4"/>
      <c r="W2" s="4"/>
      <c r="X2" s="4"/>
    </row>
    <row r="3" ht="15.75" customHeight="1">
      <c r="A3" s="5">
        <v>43834.0</v>
      </c>
      <c r="B3" s="6" t="s">
        <v>8</v>
      </c>
      <c r="C3" s="6" t="s">
        <v>9</v>
      </c>
      <c r="D3" s="6" t="s">
        <v>12</v>
      </c>
      <c r="E3" s="6" t="s">
        <v>13</v>
      </c>
      <c r="F3" s="6">
        <v>87.0</v>
      </c>
      <c r="G3" s="6">
        <v>3.49</v>
      </c>
      <c r="H3" s="7">
        <f t="shared" si="1"/>
        <v>303.63</v>
      </c>
      <c r="J3" s="8" t="s">
        <v>14</v>
      </c>
      <c r="K3" s="9"/>
      <c r="L3" s="9"/>
      <c r="M3" s="9"/>
      <c r="N3" s="9"/>
      <c r="O3" s="9"/>
      <c r="P3" s="10"/>
      <c r="Q3" s="4"/>
      <c r="R3" s="4"/>
      <c r="S3" s="4"/>
      <c r="T3" s="4"/>
      <c r="U3" s="4"/>
      <c r="V3" s="4"/>
      <c r="W3" s="4"/>
      <c r="X3" s="4"/>
    </row>
    <row r="4" ht="15.75" customHeight="1">
      <c r="A4" s="5">
        <v>43837.0</v>
      </c>
      <c r="B4" s="6" t="s">
        <v>15</v>
      </c>
      <c r="C4" s="6" t="s">
        <v>16</v>
      </c>
      <c r="D4" s="6" t="s">
        <v>17</v>
      </c>
      <c r="E4" s="6" t="s">
        <v>18</v>
      </c>
      <c r="F4" s="6">
        <v>58.0</v>
      </c>
      <c r="G4" s="6">
        <v>1.87</v>
      </c>
      <c r="H4" s="7">
        <f t="shared" si="1"/>
        <v>108.46</v>
      </c>
      <c r="J4" s="11" t="s">
        <v>2</v>
      </c>
      <c r="K4" s="11" t="s">
        <v>19</v>
      </c>
      <c r="L4" s="11" t="s">
        <v>20</v>
      </c>
      <c r="M4" s="11" t="s">
        <v>21</v>
      </c>
      <c r="N4" s="11" t="s">
        <v>22</v>
      </c>
      <c r="O4" s="11" t="s">
        <v>23</v>
      </c>
      <c r="P4" s="11" t="s">
        <v>24</v>
      </c>
      <c r="Q4" s="4"/>
      <c r="R4" s="4"/>
      <c r="S4" s="4"/>
      <c r="T4" s="4"/>
      <c r="U4" s="4"/>
      <c r="V4" s="4"/>
      <c r="W4" s="4"/>
      <c r="X4" s="4"/>
    </row>
    <row r="5" ht="15.75" customHeight="1">
      <c r="A5" s="5">
        <v>43840.0</v>
      </c>
      <c r="B5" s="6" t="s">
        <v>8</v>
      </c>
      <c r="C5" s="6" t="s">
        <v>25</v>
      </c>
      <c r="D5" s="6" t="s">
        <v>17</v>
      </c>
      <c r="E5" s="6" t="s">
        <v>18</v>
      </c>
      <c r="F5" s="6">
        <v>82.0</v>
      </c>
      <c r="G5" s="6">
        <v>1.87</v>
      </c>
      <c r="H5" s="7">
        <f t="shared" si="1"/>
        <v>153.34</v>
      </c>
      <c r="J5" s="11" t="str">
        <f>IFERROR(__xludf.DUMMYFUNCTION("UNIQUE(C2:C1000)"),"Boston")</f>
        <v>Boston</v>
      </c>
      <c r="K5" s="12">
        <f t="shared" ref="K5:K8" si="2">COUNTUNIQUEIFS($D$1:$D$245,$C$1:$C$245,J5)</f>
        <v>4</v>
      </c>
      <c r="L5" s="12">
        <f t="shared" ref="L5:L8" si="3">COUNTUNIQUEIFS($E$1:$E$245,$C$1:$C$245,J5)</f>
        <v>9</v>
      </c>
      <c r="M5" s="12">
        <f t="shared" ref="M5:M8" si="4">SUMIFS($F$1:$F$245,$C$1:$C$245,J5)</f>
        <v>5650</v>
      </c>
      <c r="N5" s="13">
        <f t="shared" ref="N5:N8" si="5">SUMIF(C:C,J5,$H$1:N9)</f>
        <v>13265.53</v>
      </c>
      <c r="O5" s="12">
        <f t="shared" ref="O5:O8" si="6">COUNTUNIQUEIFS($A$1:$A$245,$C$1:$C$245,J5)</f>
        <v>88</v>
      </c>
      <c r="P5" s="14">
        <f t="shared" ref="P5:P8" si="7">AVERAGEIF($C$1:$C$245,J5,$H$1:$H$245)</f>
        <v>150.7446591</v>
      </c>
      <c r="Q5" s="4"/>
      <c r="R5" s="4"/>
      <c r="S5" s="4"/>
      <c r="T5" s="4"/>
      <c r="U5" s="4"/>
      <c r="V5" s="4"/>
      <c r="W5" s="4"/>
      <c r="X5" s="4"/>
    </row>
    <row r="6" ht="15.75" customHeight="1">
      <c r="A6" s="5">
        <v>43843.0</v>
      </c>
      <c r="B6" s="6" t="s">
        <v>8</v>
      </c>
      <c r="C6" s="6" t="s">
        <v>9</v>
      </c>
      <c r="D6" s="6" t="s">
        <v>17</v>
      </c>
      <c r="E6" s="6" t="s">
        <v>26</v>
      </c>
      <c r="F6" s="6">
        <v>38.0</v>
      </c>
      <c r="G6" s="6">
        <v>2.18</v>
      </c>
      <c r="H6" s="7">
        <f t="shared" si="1"/>
        <v>82.84</v>
      </c>
      <c r="J6" s="11" t="str">
        <f>IFERROR(__xludf.DUMMYFUNCTION("""COMPUTED_VALUE"""),"Los Angeles")</f>
        <v>Los Angeles</v>
      </c>
      <c r="K6" s="12">
        <f t="shared" si="2"/>
        <v>4</v>
      </c>
      <c r="L6" s="12">
        <f t="shared" si="3"/>
        <v>7</v>
      </c>
      <c r="M6" s="12">
        <f t="shared" si="4"/>
        <v>3769</v>
      </c>
      <c r="N6" s="13">
        <f t="shared" si="5"/>
        <v>7687.32</v>
      </c>
      <c r="O6" s="12">
        <f t="shared" si="6"/>
        <v>55</v>
      </c>
      <c r="P6" s="14">
        <f t="shared" si="7"/>
        <v>139.7694545</v>
      </c>
      <c r="Q6" s="4"/>
      <c r="R6" s="4"/>
      <c r="S6" s="4"/>
      <c r="T6" s="4"/>
      <c r="U6" s="4"/>
      <c r="V6" s="4"/>
      <c r="W6" s="4"/>
      <c r="X6" s="4"/>
    </row>
    <row r="7" ht="15.75" customHeight="1">
      <c r="A7" s="5">
        <v>43846.0</v>
      </c>
      <c r="B7" s="6" t="s">
        <v>8</v>
      </c>
      <c r="C7" s="6" t="s">
        <v>9</v>
      </c>
      <c r="D7" s="6" t="s">
        <v>10</v>
      </c>
      <c r="E7" s="6" t="s">
        <v>11</v>
      </c>
      <c r="F7" s="6">
        <v>54.0</v>
      </c>
      <c r="G7" s="6">
        <v>1.77</v>
      </c>
      <c r="H7" s="7">
        <f t="shared" si="1"/>
        <v>95.58</v>
      </c>
      <c r="J7" s="11" t="str">
        <f>IFERROR(__xludf.DUMMYFUNCTION("""COMPUTED_VALUE"""),"New York")</f>
        <v>New York</v>
      </c>
      <c r="K7" s="12">
        <f t="shared" si="2"/>
        <v>4</v>
      </c>
      <c r="L7" s="12">
        <f t="shared" si="3"/>
        <v>7</v>
      </c>
      <c r="M7" s="12">
        <f t="shared" si="4"/>
        <v>4006</v>
      </c>
      <c r="N7" s="13">
        <f t="shared" si="5"/>
        <v>8258.83</v>
      </c>
      <c r="O7" s="12">
        <f t="shared" si="6"/>
        <v>62</v>
      </c>
      <c r="P7" s="14">
        <f t="shared" si="7"/>
        <v>133.2069355</v>
      </c>
      <c r="Q7" s="4"/>
      <c r="R7" s="4"/>
      <c r="S7" s="4"/>
      <c r="T7" s="4"/>
      <c r="U7" s="4"/>
      <c r="V7" s="4"/>
      <c r="W7" s="4"/>
      <c r="X7" s="4"/>
    </row>
    <row r="8" ht="15.75" customHeight="1">
      <c r="A8" s="5">
        <v>43849.0</v>
      </c>
      <c r="B8" s="6" t="s">
        <v>8</v>
      </c>
      <c r="C8" s="6" t="s">
        <v>9</v>
      </c>
      <c r="D8" s="6" t="s">
        <v>12</v>
      </c>
      <c r="E8" s="6" t="s">
        <v>13</v>
      </c>
      <c r="F8" s="6">
        <v>149.0</v>
      </c>
      <c r="G8" s="6">
        <v>3.49</v>
      </c>
      <c r="H8" s="7">
        <f t="shared" si="1"/>
        <v>520.01</v>
      </c>
      <c r="I8" s="4"/>
      <c r="J8" s="11" t="str">
        <f>IFERROR(__xludf.DUMMYFUNCTION("""COMPUTED_VALUE"""),"San Diego")</f>
        <v>San Diego</v>
      </c>
      <c r="K8" s="12">
        <f t="shared" si="2"/>
        <v>4</v>
      </c>
      <c r="L8" s="12">
        <f t="shared" si="3"/>
        <v>7</v>
      </c>
      <c r="M8" s="12">
        <f t="shared" si="4"/>
        <v>2017</v>
      </c>
      <c r="N8" s="13">
        <f t="shared" si="5"/>
        <v>4113.9</v>
      </c>
      <c r="O8" s="12">
        <f t="shared" si="6"/>
        <v>39</v>
      </c>
      <c r="P8" s="14">
        <f t="shared" si="7"/>
        <v>105.4846154</v>
      </c>
      <c r="Q8" s="4"/>
      <c r="R8" s="4"/>
      <c r="S8" s="4"/>
      <c r="T8" s="4"/>
      <c r="U8" s="4"/>
      <c r="V8" s="4"/>
      <c r="W8" s="4"/>
      <c r="X8" s="4"/>
    </row>
    <row r="9" ht="15.75" customHeight="1">
      <c r="A9" s="5">
        <v>43852.0</v>
      </c>
      <c r="B9" s="6" t="s">
        <v>15</v>
      </c>
      <c r="C9" s="6" t="s">
        <v>16</v>
      </c>
      <c r="D9" s="6" t="s">
        <v>10</v>
      </c>
      <c r="E9" s="6" t="s">
        <v>11</v>
      </c>
      <c r="F9" s="6">
        <v>51.0</v>
      </c>
      <c r="G9" s="6">
        <v>1.77</v>
      </c>
      <c r="H9" s="7">
        <f t="shared" si="1"/>
        <v>90.27</v>
      </c>
      <c r="I9" s="4"/>
      <c r="J9" s="15"/>
      <c r="Q9" s="4"/>
      <c r="R9" s="4"/>
      <c r="S9" s="4"/>
      <c r="T9" s="4"/>
      <c r="U9" s="4"/>
      <c r="V9" s="4"/>
      <c r="W9" s="4"/>
      <c r="X9" s="4"/>
    </row>
    <row r="10" ht="15.75" customHeight="1">
      <c r="A10" s="5">
        <v>43855.0</v>
      </c>
      <c r="B10" s="6" t="s">
        <v>8</v>
      </c>
      <c r="C10" s="6" t="s">
        <v>25</v>
      </c>
      <c r="D10" s="6" t="s">
        <v>10</v>
      </c>
      <c r="E10" s="6" t="s">
        <v>11</v>
      </c>
      <c r="F10" s="6">
        <v>100.0</v>
      </c>
      <c r="G10" s="6">
        <v>1.77</v>
      </c>
      <c r="H10" s="7">
        <f t="shared" si="1"/>
        <v>177</v>
      </c>
      <c r="I10" s="4"/>
      <c r="J10" s="8" t="s">
        <v>27</v>
      </c>
      <c r="K10" s="9"/>
      <c r="L10" s="9"/>
      <c r="M10" s="10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ht="15.75" customHeight="1">
      <c r="A11" s="5">
        <v>43858.0</v>
      </c>
      <c r="B11" s="6" t="s">
        <v>8</v>
      </c>
      <c r="C11" s="6" t="s">
        <v>25</v>
      </c>
      <c r="D11" s="6" t="s">
        <v>28</v>
      </c>
      <c r="E11" s="6" t="s">
        <v>29</v>
      </c>
      <c r="F11" s="6">
        <v>28.0</v>
      </c>
      <c r="G11" s="6">
        <v>1.35</v>
      </c>
      <c r="H11" s="7">
        <f t="shared" si="1"/>
        <v>37.8</v>
      </c>
      <c r="J11" s="11" t="s">
        <v>3</v>
      </c>
      <c r="K11" s="11" t="s">
        <v>30</v>
      </c>
      <c r="L11" s="11" t="s">
        <v>31</v>
      </c>
      <c r="M11" s="11" t="s">
        <v>22</v>
      </c>
      <c r="N11" s="4"/>
      <c r="S11" s="4"/>
      <c r="T11" s="4"/>
      <c r="U11" s="4"/>
      <c r="V11" s="4"/>
      <c r="W11" s="4"/>
      <c r="X11" s="4"/>
    </row>
    <row r="12" ht="15.75" customHeight="1">
      <c r="A12" s="5">
        <v>43861.0</v>
      </c>
      <c r="B12" s="6" t="s">
        <v>8</v>
      </c>
      <c r="C12" s="6" t="s">
        <v>9</v>
      </c>
      <c r="D12" s="6" t="s">
        <v>17</v>
      </c>
      <c r="E12" s="6" t="s">
        <v>26</v>
      </c>
      <c r="F12" s="6">
        <v>36.0</v>
      </c>
      <c r="G12" s="6">
        <v>2.18</v>
      </c>
      <c r="H12" s="7">
        <f t="shared" si="1"/>
        <v>78.48</v>
      </c>
      <c r="J12" s="11" t="str">
        <f>IFERROR(__xludf.DUMMYFUNCTION("UNIQUE(D2:D1000)"),"Bars")</f>
        <v>Bars</v>
      </c>
      <c r="K12" s="12">
        <f t="shared" ref="K12:K15" si="8">COUNTIF($D$1:$D$245,J12)</f>
        <v>94</v>
      </c>
      <c r="L12" s="16">
        <f t="shared" ref="L12:L15" si="9">SUMIF($D$1:$D$245,J12,$F:$F)</f>
        <v>5841</v>
      </c>
      <c r="M12" s="17">
        <f t="shared" ref="M12:M15" si="10">SUMIF(D:D,J12,H:H)</f>
        <v>10535.57</v>
      </c>
      <c r="N12" s="4"/>
      <c r="S12" s="4"/>
      <c r="T12" s="4"/>
      <c r="U12" s="4"/>
      <c r="V12" s="4"/>
      <c r="W12" s="4"/>
      <c r="X12" s="4"/>
    </row>
    <row r="13" ht="15.75" customHeight="1">
      <c r="A13" s="5">
        <v>43864.0</v>
      </c>
      <c r="B13" s="6" t="s">
        <v>8</v>
      </c>
      <c r="C13" s="6" t="s">
        <v>9</v>
      </c>
      <c r="D13" s="6" t="s">
        <v>17</v>
      </c>
      <c r="E13" s="6" t="s">
        <v>18</v>
      </c>
      <c r="F13" s="6">
        <v>31.0</v>
      </c>
      <c r="G13" s="6">
        <v>1.87</v>
      </c>
      <c r="H13" s="7">
        <f t="shared" si="1"/>
        <v>57.97</v>
      </c>
      <c r="J13" s="11" t="str">
        <f>IFERROR(__xludf.DUMMYFUNCTION("""COMPUTED_VALUE"""),"Crackers")</f>
        <v>Crackers</v>
      </c>
      <c r="K13" s="12">
        <f t="shared" si="8"/>
        <v>26</v>
      </c>
      <c r="L13" s="16">
        <f t="shared" si="9"/>
        <v>957</v>
      </c>
      <c r="M13" s="17">
        <f t="shared" si="10"/>
        <v>3339.93</v>
      </c>
      <c r="N13" s="4"/>
      <c r="S13" s="4"/>
      <c r="T13" s="4"/>
      <c r="U13" s="4"/>
      <c r="V13" s="4"/>
      <c r="W13" s="4"/>
      <c r="X13" s="4"/>
    </row>
    <row r="14" ht="15.75" customHeight="1">
      <c r="A14" s="5">
        <v>43867.0</v>
      </c>
      <c r="B14" s="6" t="s">
        <v>8</v>
      </c>
      <c r="C14" s="6" t="s">
        <v>9</v>
      </c>
      <c r="D14" s="6" t="s">
        <v>12</v>
      </c>
      <c r="E14" s="6" t="s">
        <v>13</v>
      </c>
      <c r="F14" s="6">
        <v>28.0</v>
      </c>
      <c r="G14" s="6">
        <v>3.49</v>
      </c>
      <c r="H14" s="7">
        <f t="shared" si="1"/>
        <v>97.72</v>
      </c>
      <c r="J14" s="11" t="str">
        <f>IFERROR(__xludf.DUMMYFUNCTION("""COMPUTED_VALUE"""),"Cookies")</f>
        <v>Cookies</v>
      </c>
      <c r="K14" s="12">
        <f t="shared" si="8"/>
        <v>95</v>
      </c>
      <c r="L14" s="16">
        <f t="shared" si="9"/>
        <v>7464</v>
      </c>
      <c r="M14" s="17">
        <f t="shared" si="10"/>
        <v>17212.41</v>
      </c>
      <c r="N14" s="4"/>
      <c r="S14" s="4"/>
      <c r="T14" s="4"/>
      <c r="U14" s="4"/>
      <c r="V14" s="4"/>
      <c r="W14" s="4"/>
      <c r="X14" s="4"/>
    </row>
    <row r="15" ht="15.75" customHeight="1">
      <c r="A15" s="5">
        <v>43870.0</v>
      </c>
      <c r="B15" s="6" t="s">
        <v>15</v>
      </c>
      <c r="C15" s="6" t="s">
        <v>16</v>
      </c>
      <c r="D15" s="6" t="s">
        <v>10</v>
      </c>
      <c r="E15" s="6" t="s">
        <v>11</v>
      </c>
      <c r="F15" s="6">
        <v>44.0</v>
      </c>
      <c r="G15" s="6">
        <v>1.77</v>
      </c>
      <c r="H15" s="7">
        <f t="shared" si="1"/>
        <v>77.88</v>
      </c>
      <c r="J15" s="11" t="str">
        <f>IFERROR(__xludf.DUMMYFUNCTION("""COMPUTED_VALUE"""),"Snacks")</f>
        <v>Snacks</v>
      </c>
      <c r="K15" s="12">
        <f t="shared" si="8"/>
        <v>29</v>
      </c>
      <c r="L15" s="16">
        <f t="shared" si="9"/>
        <v>1180</v>
      </c>
      <c r="M15" s="17">
        <f t="shared" si="10"/>
        <v>2237.67</v>
      </c>
      <c r="N15" s="4"/>
      <c r="S15" s="4"/>
      <c r="T15" s="4"/>
      <c r="U15" s="4"/>
      <c r="V15" s="4"/>
      <c r="W15" s="4"/>
      <c r="X15" s="4"/>
    </row>
    <row r="16" ht="15.75" customHeight="1">
      <c r="A16" s="5">
        <v>43873.0</v>
      </c>
      <c r="B16" s="6" t="s">
        <v>8</v>
      </c>
      <c r="C16" s="6" t="s">
        <v>25</v>
      </c>
      <c r="D16" s="6" t="s">
        <v>10</v>
      </c>
      <c r="E16" s="6" t="s">
        <v>11</v>
      </c>
      <c r="F16" s="6">
        <v>23.0</v>
      </c>
      <c r="G16" s="6">
        <v>1.77</v>
      </c>
      <c r="H16" s="7">
        <f t="shared" si="1"/>
        <v>40.71</v>
      </c>
      <c r="J16" s="15"/>
      <c r="M16" s="18"/>
      <c r="N16" s="4"/>
      <c r="S16" s="4"/>
      <c r="T16" s="4"/>
      <c r="U16" s="4"/>
      <c r="V16" s="4"/>
      <c r="W16" s="4"/>
      <c r="X16" s="4"/>
    </row>
    <row r="17" ht="15.75" customHeight="1">
      <c r="A17" s="5">
        <v>43876.0</v>
      </c>
      <c r="B17" s="6" t="s">
        <v>8</v>
      </c>
      <c r="C17" s="6" t="s">
        <v>25</v>
      </c>
      <c r="D17" s="6" t="s">
        <v>28</v>
      </c>
      <c r="E17" s="6" t="s">
        <v>29</v>
      </c>
      <c r="F17" s="6">
        <v>27.0</v>
      </c>
      <c r="G17" s="6">
        <v>1.35</v>
      </c>
      <c r="H17" s="7">
        <f t="shared" si="1"/>
        <v>36.45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ht="15.75" customHeight="1">
      <c r="A18" s="5">
        <v>43879.0</v>
      </c>
      <c r="B18" s="6" t="s">
        <v>8</v>
      </c>
      <c r="C18" s="6" t="s">
        <v>9</v>
      </c>
      <c r="D18" s="6" t="s">
        <v>17</v>
      </c>
      <c r="E18" s="6" t="s">
        <v>26</v>
      </c>
      <c r="F18" s="6">
        <v>43.0</v>
      </c>
      <c r="G18" s="6">
        <v>2.18</v>
      </c>
      <c r="H18" s="7">
        <f t="shared" si="1"/>
        <v>93.74</v>
      </c>
      <c r="J18" s="8" t="s">
        <v>32</v>
      </c>
      <c r="K18" s="9"/>
      <c r="L18" s="10"/>
      <c r="P18" s="4"/>
      <c r="Q18" s="4"/>
      <c r="R18" s="4"/>
      <c r="S18" s="4"/>
      <c r="T18" s="4"/>
      <c r="U18" s="4"/>
      <c r="V18" s="4"/>
      <c r="W18" s="4"/>
      <c r="X18" s="4"/>
    </row>
    <row r="19" ht="15.75" customHeight="1">
      <c r="A19" s="5">
        <v>43882.0</v>
      </c>
      <c r="B19" s="6" t="s">
        <v>8</v>
      </c>
      <c r="C19" s="6" t="s">
        <v>9</v>
      </c>
      <c r="D19" s="6" t="s">
        <v>17</v>
      </c>
      <c r="E19" s="6" t="s">
        <v>33</v>
      </c>
      <c r="F19" s="6">
        <v>123.0</v>
      </c>
      <c r="G19" s="6">
        <v>2.84</v>
      </c>
      <c r="H19" s="7">
        <f t="shared" si="1"/>
        <v>349.32</v>
      </c>
      <c r="J19" s="11" t="s">
        <v>4</v>
      </c>
      <c r="K19" s="11" t="s">
        <v>34</v>
      </c>
      <c r="L19" s="11" t="s">
        <v>22</v>
      </c>
    </row>
    <row r="20" ht="15.75" customHeight="1">
      <c r="A20" s="5">
        <v>43885.0</v>
      </c>
      <c r="B20" s="6" t="s">
        <v>15</v>
      </c>
      <c r="C20" s="6" t="s">
        <v>16</v>
      </c>
      <c r="D20" s="6" t="s">
        <v>10</v>
      </c>
      <c r="E20" s="6" t="s">
        <v>35</v>
      </c>
      <c r="F20" s="6">
        <v>42.0</v>
      </c>
      <c r="G20" s="6">
        <v>1.87</v>
      </c>
      <c r="H20" s="7">
        <f t="shared" si="1"/>
        <v>78.54</v>
      </c>
      <c r="J20" s="11" t="str">
        <f>IFERROR(__xludf.DUMMYFUNCTION("unique(E2:E1000)"),"Carrot")</f>
        <v>Carrot</v>
      </c>
      <c r="K20" s="12">
        <f t="shared" ref="K20:K28" si="11">SUMIF($E$1:$E$245,J20,F:F)</f>
        <v>4187</v>
      </c>
      <c r="L20" s="13">
        <f t="shared" ref="L20:L28" si="12">SUMIF(E:E,J20,H:H)</f>
        <v>7410.99</v>
      </c>
    </row>
    <row r="21" ht="15.75" customHeight="1">
      <c r="A21" s="5">
        <v>43888.0</v>
      </c>
      <c r="B21" s="6" t="s">
        <v>15</v>
      </c>
      <c r="C21" s="6" t="s">
        <v>16</v>
      </c>
      <c r="D21" s="6" t="s">
        <v>17</v>
      </c>
      <c r="E21" s="6" t="s">
        <v>33</v>
      </c>
      <c r="F21" s="6">
        <v>33.0</v>
      </c>
      <c r="G21" s="6">
        <v>2.84</v>
      </c>
      <c r="H21" s="7">
        <f t="shared" si="1"/>
        <v>93.72</v>
      </c>
      <c r="J21" s="11" t="str">
        <f>IFERROR(__xludf.DUMMYFUNCTION("""COMPUTED_VALUE"""),"Whole Wheat")</f>
        <v>Whole Wheat</v>
      </c>
      <c r="K21" s="12">
        <f t="shared" si="11"/>
        <v>957</v>
      </c>
      <c r="L21" s="13">
        <f t="shared" si="12"/>
        <v>3339.93</v>
      </c>
    </row>
    <row r="22" ht="15.75" customHeight="1">
      <c r="A22" s="5">
        <v>43892.0</v>
      </c>
      <c r="B22" s="6" t="s">
        <v>8</v>
      </c>
      <c r="C22" s="6" t="s">
        <v>25</v>
      </c>
      <c r="D22" s="6" t="s">
        <v>17</v>
      </c>
      <c r="E22" s="6" t="s">
        <v>18</v>
      </c>
      <c r="F22" s="6">
        <v>85.0</v>
      </c>
      <c r="G22" s="6">
        <v>1.87</v>
      </c>
      <c r="H22" s="7">
        <f t="shared" si="1"/>
        <v>158.95</v>
      </c>
      <c r="J22" s="11" t="str">
        <f>IFERROR(__xludf.DUMMYFUNCTION("""COMPUTED_VALUE"""),"Chocolate Chip")</f>
        <v>Chocolate Chip</v>
      </c>
      <c r="K22" s="12">
        <f t="shared" si="11"/>
        <v>2445</v>
      </c>
      <c r="L22" s="13">
        <f t="shared" si="12"/>
        <v>4572.15</v>
      </c>
    </row>
    <row r="23" ht="15.75" customHeight="1">
      <c r="A23" s="5">
        <v>43895.0</v>
      </c>
      <c r="B23" s="6" t="s">
        <v>15</v>
      </c>
      <c r="C23" s="6" t="s">
        <v>38</v>
      </c>
      <c r="D23" s="6" t="s">
        <v>17</v>
      </c>
      <c r="E23" s="6" t="s">
        <v>33</v>
      </c>
      <c r="F23" s="6">
        <v>30.0</v>
      </c>
      <c r="G23" s="6">
        <v>2.84</v>
      </c>
      <c r="H23" s="7">
        <f t="shared" si="1"/>
        <v>85.2</v>
      </c>
      <c r="J23" s="11" t="str">
        <f>IFERROR(__xludf.DUMMYFUNCTION("""COMPUTED_VALUE"""),"Arrowroot")</f>
        <v>Arrowroot</v>
      </c>
      <c r="K23" s="12">
        <f t="shared" si="11"/>
        <v>2445</v>
      </c>
      <c r="L23" s="13">
        <f t="shared" si="12"/>
        <v>5330.1</v>
      </c>
    </row>
    <row r="24" ht="15.75" customHeight="1">
      <c r="A24" s="5">
        <v>43898.0</v>
      </c>
      <c r="B24" s="6" t="s">
        <v>8</v>
      </c>
      <c r="C24" s="6" t="s">
        <v>9</v>
      </c>
      <c r="D24" s="6" t="s">
        <v>10</v>
      </c>
      <c r="E24" s="6" t="s">
        <v>11</v>
      </c>
      <c r="F24" s="6">
        <v>61.0</v>
      </c>
      <c r="G24" s="6">
        <v>1.77</v>
      </c>
      <c r="H24" s="7">
        <f t="shared" si="1"/>
        <v>107.97</v>
      </c>
      <c r="J24" s="11" t="str">
        <f>IFERROR(__xludf.DUMMYFUNCTION("""COMPUTED_VALUE"""),"Potato Chips")</f>
        <v>Potato Chips</v>
      </c>
      <c r="K24" s="12">
        <f t="shared" si="11"/>
        <v>994</v>
      </c>
      <c r="L24" s="13">
        <f t="shared" si="12"/>
        <v>1651.77</v>
      </c>
    </row>
    <row r="25" ht="15.75" customHeight="1">
      <c r="A25" s="5">
        <v>43901.0</v>
      </c>
      <c r="B25" s="6" t="s">
        <v>8</v>
      </c>
      <c r="C25" s="6" t="s">
        <v>9</v>
      </c>
      <c r="D25" s="6" t="s">
        <v>12</v>
      </c>
      <c r="E25" s="6" t="s">
        <v>13</v>
      </c>
      <c r="F25" s="6">
        <v>40.0</v>
      </c>
      <c r="G25" s="6">
        <v>3.49</v>
      </c>
      <c r="H25" s="7">
        <f t="shared" si="1"/>
        <v>139.6</v>
      </c>
      <c r="J25" s="11" t="str">
        <f>IFERROR(__xludf.DUMMYFUNCTION("""COMPUTED_VALUE"""),"Oatmeal Raisin")</f>
        <v>Oatmeal Raisin</v>
      </c>
      <c r="K25" s="12">
        <f t="shared" si="11"/>
        <v>2574</v>
      </c>
      <c r="L25" s="13">
        <f t="shared" si="12"/>
        <v>7310.16</v>
      </c>
    </row>
    <row r="26" ht="15.75" customHeight="1">
      <c r="A26" s="5">
        <v>43904.0</v>
      </c>
      <c r="B26" s="6" t="s">
        <v>15</v>
      </c>
      <c r="C26" s="6" t="s">
        <v>16</v>
      </c>
      <c r="D26" s="6" t="s">
        <v>17</v>
      </c>
      <c r="E26" s="6" t="s">
        <v>18</v>
      </c>
      <c r="F26" s="6">
        <v>86.0</v>
      </c>
      <c r="G26" s="6">
        <v>1.87</v>
      </c>
      <c r="H26" s="7">
        <f t="shared" si="1"/>
        <v>160.82</v>
      </c>
      <c r="J26" s="11" t="str">
        <f>IFERROR(__xludf.DUMMYFUNCTION("""COMPUTED_VALUE"""),"Bran")</f>
        <v>Bran</v>
      </c>
      <c r="K26" s="12">
        <f t="shared" si="11"/>
        <v>1575</v>
      </c>
      <c r="L26" s="13">
        <f t="shared" si="12"/>
        <v>2945.25</v>
      </c>
    </row>
    <row r="27" ht="15.75" customHeight="1">
      <c r="A27" s="5">
        <v>43907.0</v>
      </c>
      <c r="B27" s="6" t="s">
        <v>8</v>
      </c>
      <c r="C27" s="6" t="s">
        <v>25</v>
      </c>
      <c r="D27" s="6" t="s">
        <v>10</v>
      </c>
      <c r="E27" s="6" t="s">
        <v>11</v>
      </c>
      <c r="F27" s="6">
        <v>38.0</v>
      </c>
      <c r="G27" s="6">
        <v>1.77</v>
      </c>
      <c r="H27" s="7">
        <f t="shared" si="1"/>
        <v>67.26</v>
      </c>
      <c r="J27" s="11" t="str">
        <f>IFERROR(__xludf.DUMMYFUNCTION("""COMPUTED_VALUE"""),"Pretzels")</f>
        <v>Pretzels</v>
      </c>
      <c r="K27" s="12">
        <f t="shared" si="11"/>
        <v>186</v>
      </c>
      <c r="L27" s="13">
        <f t="shared" si="12"/>
        <v>585.9</v>
      </c>
    </row>
    <row r="28" ht="15.75" customHeight="1">
      <c r="A28" s="5">
        <v>43910.0</v>
      </c>
      <c r="B28" s="6" t="s">
        <v>8</v>
      </c>
      <c r="C28" s="6" t="s">
        <v>25</v>
      </c>
      <c r="D28" s="6" t="s">
        <v>28</v>
      </c>
      <c r="E28" s="6" t="s">
        <v>29</v>
      </c>
      <c r="F28" s="6">
        <v>68.0</v>
      </c>
      <c r="G28" s="6">
        <v>1.68</v>
      </c>
      <c r="H28" s="7">
        <f t="shared" si="1"/>
        <v>114.24</v>
      </c>
      <c r="J28" s="11" t="str">
        <f>IFERROR(__xludf.DUMMYFUNCTION("""COMPUTED_VALUE"""),"Banana")</f>
        <v>Banana</v>
      </c>
      <c r="K28" s="12">
        <f t="shared" si="11"/>
        <v>79</v>
      </c>
      <c r="L28" s="13">
        <f t="shared" si="12"/>
        <v>179.33</v>
      </c>
    </row>
    <row r="29" ht="15.75" customHeight="1">
      <c r="A29" s="5">
        <v>43913.0</v>
      </c>
      <c r="B29" s="6" t="s">
        <v>15</v>
      </c>
      <c r="C29" s="6" t="s">
        <v>38</v>
      </c>
      <c r="D29" s="6" t="s">
        <v>17</v>
      </c>
      <c r="E29" s="6" t="s">
        <v>18</v>
      </c>
      <c r="F29" s="6">
        <v>39.0</v>
      </c>
      <c r="G29" s="6">
        <v>1.87</v>
      </c>
      <c r="H29" s="7">
        <f t="shared" si="1"/>
        <v>72.93</v>
      </c>
      <c r="I29" s="4"/>
      <c r="J29" s="4"/>
      <c r="K29" s="4"/>
      <c r="L29" s="4"/>
      <c r="M29" s="4"/>
      <c r="N29" s="4"/>
      <c r="O29" s="4"/>
    </row>
    <row r="30" ht="15.75" customHeight="1">
      <c r="A30" s="5">
        <v>43916.0</v>
      </c>
      <c r="B30" s="6" t="s">
        <v>8</v>
      </c>
      <c r="C30" s="6" t="s">
        <v>9</v>
      </c>
      <c r="D30" s="6" t="s">
        <v>10</v>
      </c>
      <c r="E30" s="6" t="s">
        <v>35</v>
      </c>
      <c r="F30" s="6">
        <v>103.0</v>
      </c>
      <c r="G30" s="6">
        <v>1.87</v>
      </c>
      <c r="H30" s="7">
        <f t="shared" si="1"/>
        <v>192.61</v>
      </c>
      <c r="J30" s="8" t="s">
        <v>39</v>
      </c>
      <c r="K30" s="9"/>
      <c r="L30" s="9"/>
      <c r="M30" s="10"/>
      <c r="N30" s="4"/>
    </row>
    <row r="31" ht="15.75" customHeight="1">
      <c r="A31" s="5">
        <v>43919.0</v>
      </c>
      <c r="B31" s="6" t="s">
        <v>8</v>
      </c>
      <c r="C31" s="6" t="s">
        <v>9</v>
      </c>
      <c r="D31" s="6" t="s">
        <v>17</v>
      </c>
      <c r="E31" s="6" t="s">
        <v>33</v>
      </c>
      <c r="F31" s="6">
        <v>193.0</v>
      </c>
      <c r="G31" s="6">
        <v>2.84</v>
      </c>
      <c r="H31" s="7">
        <f t="shared" si="1"/>
        <v>548.12</v>
      </c>
      <c r="J31" s="11" t="s">
        <v>2</v>
      </c>
      <c r="K31" s="11" t="s">
        <v>4</v>
      </c>
      <c r="L31" s="11" t="s">
        <v>40</v>
      </c>
      <c r="M31" s="11" t="s">
        <v>41</v>
      </c>
      <c r="N31" s="4"/>
    </row>
    <row r="32" ht="15.75" customHeight="1">
      <c r="A32" s="5">
        <v>43922.0</v>
      </c>
      <c r="B32" s="6" t="s">
        <v>15</v>
      </c>
      <c r="C32" s="6" t="s">
        <v>16</v>
      </c>
      <c r="D32" s="6" t="s">
        <v>10</v>
      </c>
      <c r="E32" s="6" t="s">
        <v>11</v>
      </c>
      <c r="F32" s="6">
        <v>58.0</v>
      </c>
      <c r="G32" s="6">
        <v>1.77</v>
      </c>
      <c r="H32" s="7">
        <f t="shared" si="1"/>
        <v>102.66</v>
      </c>
      <c r="J32" s="19" t="s">
        <v>9</v>
      </c>
      <c r="K32" s="12" t="s">
        <v>11</v>
      </c>
      <c r="L32" s="12">
        <f t="shared" ref="L32:L40" si="13">SUMIFS(F:F,E:E,K32,C:C,$J$32)</f>
        <v>1281</v>
      </c>
      <c r="M32" s="12">
        <f t="shared" ref="M32:M40" si="14">SUMIFS($H$1:H$245,E$1:E$245,K32,$C$1:$C$245,$J$32)</f>
        <v>2267.37</v>
      </c>
      <c r="N32" s="4"/>
    </row>
    <row r="33" ht="15.75" customHeight="1">
      <c r="A33" s="5">
        <v>43925.0</v>
      </c>
      <c r="B33" s="6" t="s">
        <v>15</v>
      </c>
      <c r="C33" s="6" t="s">
        <v>16</v>
      </c>
      <c r="D33" s="6" t="s">
        <v>28</v>
      </c>
      <c r="E33" s="6" t="s">
        <v>29</v>
      </c>
      <c r="F33" s="6">
        <v>68.0</v>
      </c>
      <c r="G33" s="6">
        <v>1.68</v>
      </c>
      <c r="H33" s="7">
        <f t="shared" si="1"/>
        <v>114.24</v>
      </c>
      <c r="J33" s="20"/>
      <c r="K33" s="12" t="s">
        <v>13</v>
      </c>
      <c r="L33" s="12">
        <f t="shared" si="13"/>
        <v>726</v>
      </c>
      <c r="M33" s="12">
        <f t="shared" si="14"/>
        <v>2533.74</v>
      </c>
      <c r="N33" s="4"/>
    </row>
    <row r="34" ht="15.75" customHeight="1">
      <c r="A34" s="5">
        <v>43928.0</v>
      </c>
      <c r="B34" s="6" t="s">
        <v>8</v>
      </c>
      <c r="C34" s="6" t="s">
        <v>25</v>
      </c>
      <c r="D34" s="6" t="s">
        <v>10</v>
      </c>
      <c r="E34" s="6" t="s">
        <v>11</v>
      </c>
      <c r="F34" s="6">
        <v>91.0</v>
      </c>
      <c r="G34" s="6">
        <v>1.77</v>
      </c>
      <c r="H34" s="7">
        <f t="shared" si="1"/>
        <v>161.07</v>
      </c>
      <c r="J34" s="20"/>
      <c r="K34" s="12" t="s">
        <v>18</v>
      </c>
      <c r="L34" s="12">
        <f t="shared" si="13"/>
        <v>642</v>
      </c>
      <c r="M34" s="12">
        <f t="shared" si="14"/>
        <v>1200.54</v>
      </c>
      <c r="N34" s="4"/>
    </row>
    <row r="35" ht="15.75" customHeight="1">
      <c r="A35" s="5">
        <v>43931.0</v>
      </c>
      <c r="B35" s="6" t="s">
        <v>8</v>
      </c>
      <c r="C35" s="6" t="s">
        <v>25</v>
      </c>
      <c r="D35" s="6" t="s">
        <v>12</v>
      </c>
      <c r="E35" s="6" t="s">
        <v>13</v>
      </c>
      <c r="F35" s="6">
        <v>23.0</v>
      </c>
      <c r="G35" s="6">
        <v>3.49</v>
      </c>
      <c r="H35" s="7">
        <f t="shared" si="1"/>
        <v>80.27</v>
      </c>
      <c r="J35" s="20"/>
      <c r="K35" s="12" t="s">
        <v>26</v>
      </c>
      <c r="L35" s="12">
        <f t="shared" si="13"/>
        <v>880</v>
      </c>
      <c r="M35" s="12">
        <f t="shared" si="14"/>
        <v>1918.4</v>
      </c>
      <c r="N35" s="4"/>
    </row>
    <row r="36" ht="15.75" customHeight="1">
      <c r="A36" s="5">
        <v>43934.0</v>
      </c>
      <c r="B36" s="6" t="s">
        <v>15</v>
      </c>
      <c r="C36" s="6" t="s">
        <v>38</v>
      </c>
      <c r="D36" s="6" t="s">
        <v>28</v>
      </c>
      <c r="E36" s="6" t="s">
        <v>29</v>
      </c>
      <c r="F36" s="6">
        <v>28.0</v>
      </c>
      <c r="G36" s="6">
        <v>1.68</v>
      </c>
      <c r="H36" s="7">
        <f t="shared" si="1"/>
        <v>47.04</v>
      </c>
      <c r="J36" s="20"/>
      <c r="K36" s="12" t="s">
        <v>29</v>
      </c>
      <c r="L36" s="12">
        <f t="shared" si="13"/>
        <v>205</v>
      </c>
      <c r="M36" s="12">
        <f t="shared" si="14"/>
        <v>344.4</v>
      </c>
      <c r="N36" s="4"/>
    </row>
    <row r="37" ht="15.75" customHeight="1">
      <c r="A37" s="5">
        <v>43937.0</v>
      </c>
      <c r="B37" s="6" t="s">
        <v>8</v>
      </c>
      <c r="C37" s="6" t="s">
        <v>9</v>
      </c>
      <c r="D37" s="6" t="s">
        <v>10</v>
      </c>
      <c r="E37" s="6" t="s">
        <v>11</v>
      </c>
      <c r="F37" s="6">
        <v>48.0</v>
      </c>
      <c r="G37" s="6">
        <v>1.77</v>
      </c>
      <c r="H37" s="7">
        <f t="shared" si="1"/>
        <v>84.96</v>
      </c>
      <c r="J37" s="20"/>
      <c r="K37" s="12" t="s">
        <v>33</v>
      </c>
      <c r="L37" s="12">
        <f t="shared" si="13"/>
        <v>1184</v>
      </c>
      <c r="M37" s="12">
        <f t="shared" si="14"/>
        <v>3362.56</v>
      </c>
      <c r="N37" s="4"/>
    </row>
    <row r="38" ht="15.75" customHeight="1">
      <c r="A38" s="5">
        <v>43940.0</v>
      </c>
      <c r="B38" s="6" t="s">
        <v>8</v>
      </c>
      <c r="C38" s="6" t="s">
        <v>9</v>
      </c>
      <c r="D38" s="6" t="s">
        <v>28</v>
      </c>
      <c r="E38" s="6" t="s">
        <v>29</v>
      </c>
      <c r="F38" s="6">
        <v>134.0</v>
      </c>
      <c r="G38" s="6">
        <v>1.68</v>
      </c>
      <c r="H38" s="7">
        <f t="shared" si="1"/>
        <v>225.12</v>
      </c>
      <c r="J38" s="20"/>
      <c r="K38" s="12" t="s">
        <v>35</v>
      </c>
      <c r="L38" s="12">
        <f t="shared" si="13"/>
        <v>467</v>
      </c>
      <c r="M38" s="12">
        <f t="shared" si="14"/>
        <v>873.29</v>
      </c>
      <c r="N38" s="4"/>
    </row>
    <row r="39" ht="15.75" customHeight="1">
      <c r="A39" s="5">
        <v>43943.0</v>
      </c>
      <c r="B39" s="6" t="s">
        <v>15</v>
      </c>
      <c r="C39" s="6" t="s">
        <v>16</v>
      </c>
      <c r="D39" s="6" t="s">
        <v>10</v>
      </c>
      <c r="E39" s="6" t="s">
        <v>11</v>
      </c>
      <c r="F39" s="6">
        <v>20.0</v>
      </c>
      <c r="G39" s="6">
        <v>1.77</v>
      </c>
      <c r="H39" s="7">
        <f t="shared" si="1"/>
        <v>35.4</v>
      </c>
      <c r="J39" s="20"/>
      <c r="K39" s="12" t="s">
        <v>42</v>
      </c>
      <c r="L39" s="12">
        <f t="shared" si="13"/>
        <v>186</v>
      </c>
      <c r="M39" s="12">
        <f t="shared" si="14"/>
        <v>585.9</v>
      </c>
      <c r="N39" s="4"/>
    </row>
    <row r="40" ht="15.75" customHeight="1">
      <c r="A40" s="5">
        <v>43946.0</v>
      </c>
      <c r="B40" s="6" t="s">
        <v>8</v>
      </c>
      <c r="C40" s="6" t="s">
        <v>25</v>
      </c>
      <c r="D40" s="6" t="s">
        <v>10</v>
      </c>
      <c r="E40" s="6" t="s">
        <v>11</v>
      </c>
      <c r="F40" s="6">
        <v>53.0</v>
      </c>
      <c r="G40" s="6">
        <v>1.77</v>
      </c>
      <c r="H40" s="7">
        <f t="shared" si="1"/>
        <v>93.81</v>
      </c>
      <c r="J40" s="21"/>
      <c r="K40" s="12" t="s">
        <v>43</v>
      </c>
      <c r="L40" s="12">
        <f t="shared" si="13"/>
        <v>79</v>
      </c>
      <c r="M40" s="12">
        <f t="shared" si="14"/>
        <v>179.33</v>
      </c>
      <c r="N40" s="4"/>
    </row>
    <row r="41" ht="15.75" customHeight="1">
      <c r="A41" s="5">
        <v>43949.0</v>
      </c>
      <c r="B41" s="6" t="s">
        <v>8</v>
      </c>
      <c r="C41" s="6" t="s">
        <v>25</v>
      </c>
      <c r="D41" s="6" t="s">
        <v>28</v>
      </c>
      <c r="E41" s="6" t="s">
        <v>29</v>
      </c>
      <c r="F41" s="6">
        <v>64.0</v>
      </c>
      <c r="G41" s="6">
        <v>1.68</v>
      </c>
      <c r="H41" s="7">
        <f t="shared" si="1"/>
        <v>107.52</v>
      </c>
      <c r="J41" s="19" t="s">
        <v>16</v>
      </c>
      <c r="K41" s="12" t="s">
        <v>18</v>
      </c>
      <c r="L41" s="12">
        <f>SUMIFS(F:F,E:E,K41,C:C,J41)</f>
        <v>837</v>
      </c>
      <c r="M41" s="12">
        <f t="shared" ref="M41:M49" si="15">SUMIFS($H$1:$H$245,$E$1:$E$245,K41,$C$1:$C$245,$J$41)</f>
        <v>1565.19</v>
      </c>
      <c r="N41" s="4"/>
    </row>
    <row r="42" ht="15.75" customHeight="1">
      <c r="A42" s="5">
        <v>43952.0</v>
      </c>
      <c r="B42" s="6" t="s">
        <v>15</v>
      </c>
      <c r="C42" s="6" t="s">
        <v>38</v>
      </c>
      <c r="D42" s="6" t="s">
        <v>17</v>
      </c>
      <c r="E42" s="6" t="s">
        <v>18</v>
      </c>
      <c r="F42" s="6">
        <v>63.0</v>
      </c>
      <c r="G42" s="6">
        <v>1.87</v>
      </c>
      <c r="H42" s="7">
        <f t="shared" si="1"/>
        <v>117.81</v>
      </c>
      <c r="J42" s="20"/>
      <c r="K42" s="12" t="s">
        <v>26</v>
      </c>
      <c r="L42" s="12">
        <f t="shared" ref="L42:L49" si="16">SUMIFS($F$1:$F$245,$E$1:$E$245,K42,$C$1:$C$245,$J$41)</f>
        <v>185</v>
      </c>
      <c r="M42" s="12">
        <f t="shared" si="15"/>
        <v>403.3</v>
      </c>
      <c r="N42" s="4"/>
    </row>
    <row r="43" ht="15.75" customHeight="1">
      <c r="A43" s="5">
        <v>43955.0</v>
      </c>
      <c r="B43" s="6" t="s">
        <v>8</v>
      </c>
      <c r="C43" s="6" t="s">
        <v>9</v>
      </c>
      <c r="D43" s="6" t="s">
        <v>10</v>
      </c>
      <c r="E43" s="6" t="s">
        <v>35</v>
      </c>
      <c r="F43" s="6">
        <v>105.0</v>
      </c>
      <c r="G43" s="6">
        <v>1.87</v>
      </c>
      <c r="H43" s="7">
        <f t="shared" si="1"/>
        <v>196.35</v>
      </c>
      <c r="J43" s="20"/>
      <c r="K43" s="12" t="s">
        <v>11</v>
      </c>
      <c r="L43" s="12">
        <f t="shared" si="16"/>
        <v>1262</v>
      </c>
      <c r="M43" s="12">
        <f t="shared" si="15"/>
        <v>2233.74</v>
      </c>
      <c r="N43" s="4"/>
    </row>
    <row r="44" ht="15.75" customHeight="1">
      <c r="A44" s="5">
        <v>43958.0</v>
      </c>
      <c r="B44" s="6" t="s">
        <v>8</v>
      </c>
      <c r="C44" s="6" t="s">
        <v>9</v>
      </c>
      <c r="D44" s="6" t="s">
        <v>17</v>
      </c>
      <c r="E44" s="6" t="s">
        <v>33</v>
      </c>
      <c r="F44" s="6">
        <v>138.0</v>
      </c>
      <c r="G44" s="6">
        <v>2.84</v>
      </c>
      <c r="H44" s="7">
        <f t="shared" si="1"/>
        <v>391.92</v>
      </c>
      <c r="J44" s="20"/>
      <c r="K44" s="12" t="s">
        <v>13</v>
      </c>
      <c r="L44" s="12">
        <f t="shared" si="16"/>
        <v>42</v>
      </c>
      <c r="M44" s="12">
        <f t="shared" si="15"/>
        <v>146.58</v>
      </c>
      <c r="N44" s="4"/>
    </row>
    <row r="45" ht="15.75" customHeight="1">
      <c r="A45" s="5">
        <v>43961.0</v>
      </c>
      <c r="B45" s="6" t="s">
        <v>15</v>
      </c>
      <c r="C45" s="6" t="s">
        <v>16</v>
      </c>
      <c r="D45" s="6" t="s">
        <v>10</v>
      </c>
      <c r="E45" s="6" t="s">
        <v>11</v>
      </c>
      <c r="F45" s="6">
        <v>25.0</v>
      </c>
      <c r="G45" s="6">
        <v>1.77</v>
      </c>
      <c r="H45" s="7">
        <f t="shared" si="1"/>
        <v>44.25</v>
      </c>
      <c r="J45" s="20"/>
      <c r="K45" s="12" t="s">
        <v>29</v>
      </c>
      <c r="L45" s="12">
        <f t="shared" si="16"/>
        <v>363</v>
      </c>
      <c r="M45" s="12">
        <f t="shared" si="15"/>
        <v>609.84</v>
      </c>
      <c r="N45" s="4"/>
    </row>
    <row r="46" ht="15.75" customHeight="1">
      <c r="A46" s="5">
        <v>43964.0</v>
      </c>
      <c r="B46" s="6" t="s">
        <v>15</v>
      </c>
      <c r="C46" s="6" t="s">
        <v>16</v>
      </c>
      <c r="D46" s="6" t="s">
        <v>12</v>
      </c>
      <c r="E46" s="6" t="s">
        <v>13</v>
      </c>
      <c r="F46" s="6">
        <v>21.0</v>
      </c>
      <c r="G46" s="6">
        <v>3.49</v>
      </c>
      <c r="H46" s="7">
        <f t="shared" si="1"/>
        <v>73.29</v>
      </c>
      <c r="J46" s="20"/>
      <c r="K46" s="12" t="s">
        <v>33</v>
      </c>
      <c r="L46" s="12">
        <f t="shared" si="16"/>
        <v>731</v>
      </c>
      <c r="M46" s="12">
        <f t="shared" si="15"/>
        <v>2076.04</v>
      </c>
      <c r="N46" s="4"/>
    </row>
    <row r="47" ht="15.75" customHeight="1">
      <c r="A47" s="5">
        <v>43967.0</v>
      </c>
      <c r="B47" s="6" t="s">
        <v>8</v>
      </c>
      <c r="C47" s="6" t="s">
        <v>25</v>
      </c>
      <c r="D47" s="6" t="s">
        <v>10</v>
      </c>
      <c r="E47" s="6" t="s">
        <v>11</v>
      </c>
      <c r="F47" s="6">
        <v>61.0</v>
      </c>
      <c r="G47" s="6">
        <v>1.77</v>
      </c>
      <c r="H47" s="7">
        <f t="shared" si="1"/>
        <v>107.97</v>
      </c>
      <c r="J47" s="20"/>
      <c r="K47" s="12" t="s">
        <v>35</v>
      </c>
      <c r="L47" s="12">
        <f t="shared" si="16"/>
        <v>349</v>
      </c>
      <c r="M47" s="12">
        <f t="shared" si="15"/>
        <v>652.63</v>
      </c>
      <c r="N47" s="4"/>
    </row>
    <row r="48" ht="15.75" customHeight="1">
      <c r="A48" s="5">
        <v>43970.0</v>
      </c>
      <c r="B48" s="6" t="s">
        <v>8</v>
      </c>
      <c r="C48" s="6" t="s">
        <v>25</v>
      </c>
      <c r="D48" s="6" t="s">
        <v>28</v>
      </c>
      <c r="E48" s="6" t="s">
        <v>29</v>
      </c>
      <c r="F48" s="6">
        <v>49.0</v>
      </c>
      <c r="G48" s="6">
        <v>1.68</v>
      </c>
      <c r="H48" s="7">
        <f t="shared" si="1"/>
        <v>82.32</v>
      </c>
      <c r="J48" s="20"/>
      <c r="K48" s="12" t="s">
        <v>42</v>
      </c>
      <c r="L48" s="12">
        <f t="shared" si="16"/>
        <v>0</v>
      </c>
      <c r="M48" s="12">
        <f t="shared" si="15"/>
        <v>0</v>
      </c>
      <c r="N48" s="4"/>
    </row>
    <row r="49" ht="15.75" customHeight="1">
      <c r="A49" s="5">
        <v>43973.0</v>
      </c>
      <c r="B49" s="6" t="s">
        <v>15</v>
      </c>
      <c r="C49" s="6" t="s">
        <v>38</v>
      </c>
      <c r="D49" s="6" t="s">
        <v>17</v>
      </c>
      <c r="E49" s="6" t="s">
        <v>18</v>
      </c>
      <c r="F49" s="6">
        <v>55.0</v>
      </c>
      <c r="G49" s="6">
        <v>1.87</v>
      </c>
      <c r="H49" s="7">
        <f t="shared" si="1"/>
        <v>102.85</v>
      </c>
      <c r="J49" s="21"/>
      <c r="K49" s="12" t="s">
        <v>43</v>
      </c>
      <c r="L49" s="12">
        <f t="shared" si="16"/>
        <v>0</v>
      </c>
      <c r="M49" s="12">
        <f t="shared" si="15"/>
        <v>0</v>
      </c>
      <c r="N49" s="4"/>
    </row>
    <row r="50" ht="15.75" customHeight="1">
      <c r="A50" s="5">
        <v>43976.0</v>
      </c>
      <c r="B50" s="6" t="s">
        <v>8</v>
      </c>
      <c r="C50" s="6" t="s">
        <v>9</v>
      </c>
      <c r="D50" s="6" t="s">
        <v>17</v>
      </c>
      <c r="E50" s="6" t="s">
        <v>26</v>
      </c>
      <c r="F50" s="6">
        <v>27.0</v>
      </c>
      <c r="G50" s="6">
        <v>2.18</v>
      </c>
      <c r="H50" s="7">
        <f t="shared" si="1"/>
        <v>58.86</v>
      </c>
      <c r="J50" s="19" t="s">
        <v>25</v>
      </c>
      <c r="K50" s="12" t="s">
        <v>11</v>
      </c>
      <c r="L50" s="12">
        <f t="shared" ref="L50:L58" si="17">SUMIFS(F:F,E:E,K50,C:C,$J$50)</f>
        <v>1120</v>
      </c>
      <c r="M50" s="12">
        <f t="shared" ref="M50:M58" si="18">SUMIFS($H$1:$H$245,$E$1:$E$245,K50,$C$1:$C$245,$J$50)</f>
        <v>1982.4</v>
      </c>
      <c r="N50" s="4"/>
    </row>
    <row r="51" ht="15.75" customHeight="1">
      <c r="A51" s="5">
        <v>43979.0</v>
      </c>
      <c r="B51" s="6" t="s">
        <v>8</v>
      </c>
      <c r="C51" s="6" t="s">
        <v>9</v>
      </c>
      <c r="D51" s="6" t="s">
        <v>10</v>
      </c>
      <c r="E51" s="6" t="s">
        <v>11</v>
      </c>
      <c r="F51" s="6">
        <v>58.0</v>
      </c>
      <c r="G51" s="6">
        <v>1.77</v>
      </c>
      <c r="H51" s="7">
        <f t="shared" si="1"/>
        <v>102.66</v>
      </c>
      <c r="J51" s="20"/>
      <c r="K51" s="12" t="s">
        <v>13</v>
      </c>
      <c r="L51" s="12">
        <f t="shared" si="17"/>
        <v>141</v>
      </c>
      <c r="M51" s="12">
        <f t="shared" si="18"/>
        <v>492.09</v>
      </c>
      <c r="N51" s="4"/>
    </row>
    <row r="52" ht="15.75" customHeight="1">
      <c r="A52" s="5">
        <v>43982.0</v>
      </c>
      <c r="B52" s="6" t="s">
        <v>8</v>
      </c>
      <c r="C52" s="6" t="s">
        <v>9</v>
      </c>
      <c r="D52" s="6" t="s">
        <v>12</v>
      </c>
      <c r="E52" s="6" t="s">
        <v>13</v>
      </c>
      <c r="F52" s="6">
        <v>33.0</v>
      </c>
      <c r="G52" s="6">
        <v>3.49</v>
      </c>
      <c r="H52" s="7">
        <f t="shared" si="1"/>
        <v>115.17</v>
      </c>
      <c r="J52" s="20"/>
      <c r="K52" s="12" t="s">
        <v>18</v>
      </c>
      <c r="L52" s="12">
        <f t="shared" si="17"/>
        <v>470</v>
      </c>
      <c r="M52" s="12">
        <f t="shared" si="18"/>
        <v>878.9</v>
      </c>
      <c r="N52" s="4"/>
    </row>
    <row r="53" ht="15.75" customHeight="1">
      <c r="A53" s="5">
        <v>43985.0</v>
      </c>
      <c r="B53" s="6" t="s">
        <v>15</v>
      </c>
      <c r="C53" s="6" t="s">
        <v>16</v>
      </c>
      <c r="D53" s="6" t="s">
        <v>17</v>
      </c>
      <c r="E53" s="6" t="s">
        <v>33</v>
      </c>
      <c r="F53" s="6">
        <v>288.0</v>
      </c>
      <c r="G53" s="6">
        <v>2.84</v>
      </c>
      <c r="H53" s="7">
        <f t="shared" si="1"/>
        <v>817.92</v>
      </c>
      <c r="J53" s="20"/>
      <c r="K53" s="12" t="s">
        <v>18</v>
      </c>
      <c r="L53" s="12">
        <f t="shared" si="17"/>
        <v>470</v>
      </c>
      <c r="M53" s="12">
        <f t="shared" si="18"/>
        <v>878.9</v>
      </c>
      <c r="N53" s="4"/>
    </row>
    <row r="54" ht="15.75" customHeight="1">
      <c r="A54" s="5">
        <v>43988.0</v>
      </c>
      <c r="B54" s="6" t="s">
        <v>8</v>
      </c>
      <c r="C54" s="6" t="s">
        <v>25</v>
      </c>
      <c r="D54" s="6" t="s">
        <v>17</v>
      </c>
      <c r="E54" s="6" t="s">
        <v>18</v>
      </c>
      <c r="F54" s="6">
        <v>76.0</v>
      </c>
      <c r="G54" s="6">
        <v>1.87</v>
      </c>
      <c r="H54" s="7">
        <f t="shared" si="1"/>
        <v>142.12</v>
      </c>
      <c r="J54" s="20"/>
      <c r="K54" s="12" t="s">
        <v>26</v>
      </c>
      <c r="L54" s="12">
        <f t="shared" si="17"/>
        <v>929</v>
      </c>
      <c r="M54" s="12">
        <f t="shared" si="18"/>
        <v>2025.22</v>
      </c>
      <c r="N54" s="4"/>
    </row>
    <row r="55" ht="15.75" customHeight="1">
      <c r="A55" s="5">
        <v>43991.0</v>
      </c>
      <c r="B55" s="6" t="s">
        <v>15</v>
      </c>
      <c r="C55" s="6" t="s">
        <v>38</v>
      </c>
      <c r="D55" s="6" t="s">
        <v>10</v>
      </c>
      <c r="E55" s="6" t="s">
        <v>11</v>
      </c>
      <c r="F55" s="6">
        <v>42.0</v>
      </c>
      <c r="G55" s="6">
        <v>1.77</v>
      </c>
      <c r="H55" s="7">
        <f t="shared" si="1"/>
        <v>74.34</v>
      </c>
      <c r="J55" s="20"/>
      <c r="K55" s="12" t="s">
        <v>11</v>
      </c>
      <c r="L55" s="12">
        <f t="shared" si="17"/>
        <v>1120</v>
      </c>
      <c r="M55" s="12">
        <f t="shared" si="18"/>
        <v>1982.4</v>
      </c>
      <c r="N55" s="4"/>
    </row>
    <row r="56" ht="15.75" customHeight="1">
      <c r="A56" s="5">
        <v>43994.0</v>
      </c>
      <c r="B56" s="6" t="s">
        <v>15</v>
      </c>
      <c r="C56" s="6" t="s">
        <v>38</v>
      </c>
      <c r="D56" s="6" t="s">
        <v>12</v>
      </c>
      <c r="E56" s="6" t="s">
        <v>13</v>
      </c>
      <c r="F56" s="6">
        <v>20.0</v>
      </c>
      <c r="G56" s="6">
        <v>3.49</v>
      </c>
      <c r="H56" s="7">
        <f t="shared" si="1"/>
        <v>69.8</v>
      </c>
      <c r="J56" s="20"/>
      <c r="K56" s="12" t="s">
        <v>13</v>
      </c>
      <c r="L56" s="12">
        <f t="shared" si="17"/>
        <v>141</v>
      </c>
      <c r="M56" s="12">
        <f t="shared" si="18"/>
        <v>492.09</v>
      </c>
      <c r="N56" s="4"/>
    </row>
    <row r="57" ht="15.75" customHeight="1">
      <c r="A57" s="5">
        <v>43997.0</v>
      </c>
      <c r="B57" s="6" t="s">
        <v>8</v>
      </c>
      <c r="C57" s="6" t="s">
        <v>9</v>
      </c>
      <c r="D57" s="6" t="s">
        <v>10</v>
      </c>
      <c r="E57" s="6" t="s">
        <v>11</v>
      </c>
      <c r="F57" s="6">
        <v>75.0</v>
      </c>
      <c r="G57" s="6">
        <v>1.77</v>
      </c>
      <c r="H57" s="7">
        <f t="shared" si="1"/>
        <v>132.75</v>
      </c>
      <c r="J57" s="20"/>
      <c r="K57" s="12" t="s">
        <v>11</v>
      </c>
      <c r="L57" s="12">
        <f t="shared" si="17"/>
        <v>1120</v>
      </c>
      <c r="M57" s="12">
        <f t="shared" si="18"/>
        <v>1982.4</v>
      </c>
      <c r="N57" s="4"/>
      <c r="S57" s="4"/>
      <c r="T57" s="4"/>
      <c r="U57" s="4"/>
      <c r="V57" s="4"/>
      <c r="W57" s="4"/>
      <c r="X57" s="4"/>
    </row>
    <row r="58" ht="15.75" customHeight="1">
      <c r="A58" s="5">
        <v>44000.0</v>
      </c>
      <c r="B58" s="6" t="s">
        <v>8</v>
      </c>
      <c r="C58" s="6" t="s">
        <v>9</v>
      </c>
      <c r="D58" s="6" t="s">
        <v>12</v>
      </c>
      <c r="E58" s="6" t="s">
        <v>13</v>
      </c>
      <c r="F58" s="6">
        <v>38.0</v>
      </c>
      <c r="G58" s="6">
        <v>3.49</v>
      </c>
      <c r="H58" s="7">
        <f t="shared" si="1"/>
        <v>132.62</v>
      </c>
      <c r="J58" s="21"/>
      <c r="K58" s="12" t="s">
        <v>11</v>
      </c>
      <c r="L58" s="12">
        <f t="shared" si="17"/>
        <v>1120</v>
      </c>
      <c r="M58" s="12">
        <f t="shared" si="18"/>
        <v>1982.4</v>
      </c>
      <c r="N58" s="4"/>
      <c r="S58" s="4"/>
      <c r="T58" s="4"/>
      <c r="U58" s="4"/>
      <c r="V58" s="4"/>
      <c r="W58" s="4"/>
      <c r="X58" s="4"/>
    </row>
    <row r="59" ht="15.75" customHeight="1">
      <c r="A59" s="5">
        <v>44003.0</v>
      </c>
      <c r="B59" s="6" t="s">
        <v>15</v>
      </c>
      <c r="C59" s="6" t="s">
        <v>16</v>
      </c>
      <c r="D59" s="6" t="s">
        <v>10</v>
      </c>
      <c r="E59" s="6" t="s">
        <v>11</v>
      </c>
      <c r="F59" s="6">
        <v>306.0</v>
      </c>
      <c r="G59" s="6">
        <v>1.77</v>
      </c>
      <c r="H59" s="7">
        <f t="shared" si="1"/>
        <v>541.62</v>
      </c>
      <c r="J59" s="19" t="s">
        <v>38</v>
      </c>
      <c r="K59" s="12" t="s">
        <v>29</v>
      </c>
      <c r="L59" s="12">
        <f t="shared" ref="L59:L67" si="19">SUMIFS($F$1:$F$245,$E$1:$E$245,K59,$C$1:$C$245,$J$59)</f>
        <v>100</v>
      </c>
      <c r="M59" s="12">
        <f t="shared" ref="M59:M67" si="20">SUMIFS($H$1:$H$245,$E$1:$E$245,K59,$C$1:$C$245,$J$59)</f>
        <v>168</v>
      </c>
      <c r="N59" s="4"/>
      <c r="S59" s="4"/>
      <c r="T59" s="4"/>
      <c r="U59" s="4"/>
      <c r="V59" s="4"/>
      <c r="W59" s="4"/>
      <c r="X59" s="4"/>
    </row>
    <row r="60" ht="15.75" customHeight="1">
      <c r="A60" s="5">
        <v>44006.0</v>
      </c>
      <c r="B60" s="6" t="s">
        <v>15</v>
      </c>
      <c r="C60" s="6" t="s">
        <v>16</v>
      </c>
      <c r="D60" s="6" t="s">
        <v>28</v>
      </c>
      <c r="E60" s="6" t="s">
        <v>29</v>
      </c>
      <c r="F60" s="6">
        <v>28.0</v>
      </c>
      <c r="G60" s="6">
        <v>1.68</v>
      </c>
      <c r="H60" s="7">
        <f t="shared" si="1"/>
        <v>47.04</v>
      </c>
      <c r="J60" s="20"/>
      <c r="K60" s="12" t="s">
        <v>26</v>
      </c>
      <c r="L60" s="12">
        <f t="shared" si="19"/>
        <v>451</v>
      </c>
      <c r="M60" s="12">
        <f t="shared" si="20"/>
        <v>983.18</v>
      </c>
      <c r="N60" s="4"/>
      <c r="S60" s="4"/>
      <c r="T60" s="4"/>
      <c r="U60" s="4"/>
      <c r="V60" s="4"/>
      <c r="W60" s="4"/>
      <c r="X60" s="4"/>
    </row>
    <row r="61" ht="15.75" customHeight="1">
      <c r="A61" s="5">
        <v>44009.0</v>
      </c>
      <c r="B61" s="6" t="s">
        <v>8</v>
      </c>
      <c r="C61" s="6" t="s">
        <v>25</v>
      </c>
      <c r="D61" s="6" t="s">
        <v>10</v>
      </c>
      <c r="E61" s="6" t="s">
        <v>35</v>
      </c>
      <c r="F61" s="6">
        <v>110.0</v>
      </c>
      <c r="G61" s="6">
        <v>1.87</v>
      </c>
      <c r="H61" s="7">
        <f t="shared" si="1"/>
        <v>205.7</v>
      </c>
      <c r="J61" s="20"/>
      <c r="K61" s="12" t="s">
        <v>18</v>
      </c>
      <c r="L61" s="12">
        <f t="shared" si="19"/>
        <v>496</v>
      </c>
      <c r="M61" s="12">
        <f t="shared" si="20"/>
        <v>927.52</v>
      </c>
      <c r="N61" s="4"/>
      <c r="S61" s="4"/>
      <c r="T61" s="4"/>
      <c r="U61" s="4"/>
      <c r="V61" s="4"/>
      <c r="W61" s="4"/>
      <c r="X61" s="4"/>
    </row>
    <row r="62" ht="15.75" customHeight="1">
      <c r="A62" s="5">
        <v>44012.0</v>
      </c>
      <c r="B62" s="6" t="s">
        <v>8</v>
      </c>
      <c r="C62" s="6" t="s">
        <v>25</v>
      </c>
      <c r="D62" s="6" t="s">
        <v>17</v>
      </c>
      <c r="E62" s="6" t="s">
        <v>33</v>
      </c>
      <c r="F62" s="6">
        <v>51.0</v>
      </c>
      <c r="G62" s="6">
        <v>2.84</v>
      </c>
      <c r="H62" s="7">
        <f t="shared" si="1"/>
        <v>144.84</v>
      </c>
      <c r="J62" s="20"/>
      <c r="K62" s="12" t="s">
        <v>13</v>
      </c>
      <c r="L62" s="12">
        <f t="shared" si="19"/>
        <v>48</v>
      </c>
      <c r="M62" s="12">
        <f t="shared" si="20"/>
        <v>167.52</v>
      </c>
      <c r="N62" s="4"/>
      <c r="S62" s="4"/>
      <c r="T62" s="4"/>
      <c r="U62" s="4"/>
      <c r="V62" s="4"/>
      <c r="W62" s="4"/>
      <c r="X62" s="4"/>
    </row>
    <row r="63" ht="15.75" customHeight="1">
      <c r="A63" s="5">
        <v>44015.0</v>
      </c>
      <c r="B63" s="6" t="s">
        <v>15</v>
      </c>
      <c r="C63" s="6" t="s">
        <v>38</v>
      </c>
      <c r="D63" s="6" t="s">
        <v>10</v>
      </c>
      <c r="E63" s="6" t="s">
        <v>11</v>
      </c>
      <c r="F63" s="6">
        <v>52.0</v>
      </c>
      <c r="G63" s="6">
        <v>1.77</v>
      </c>
      <c r="H63" s="7">
        <f t="shared" si="1"/>
        <v>92.04</v>
      </c>
      <c r="J63" s="20"/>
      <c r="K63" s="12" t="s">
        <v>11</v>
      </c>
      <c r="L63" s="12">
        <f t="shared" si="19"/>
        <v>524</v>
      </c>
      <c r="M63" s="12">
        <f t="shared" si="20"/>
        <v>927.48</v>
      </c>
      <c r="N63" s="4"/>
      <c r="S63" s="4"/>
      <c r="T63" s="4"/>
      <c r="U63" s="4"/>
      <c r="V63" s="4"/>
      <c r="W63" s="4"/>
      <c r="X63" s="4"/>
    </row>
    <row r="64" ht="15.75" customHeight="1">
      <c r="A64" s="5">
        <v>44018.0</v>
      </c>
      <c r="B64" s="6" t="s">
        <v>15</v>
      </c>
      <c r="C64" s="6" t="s">
        <v>38</v>
      </c>
      <c r="D64" s="6" t="s">
        <v>12</v>
      </c>
      <c r="E64" s="6" t="s">
        <v>13</v>
      </c>
      <c r="F64" s="6">
        <v>28.0</v>
      </c>
      <c r="G64" s="6">
        <v>3.49</v>
      </c>
      <c r="H64" s="7">
        <f t="shared" si="1"/>
        <v>97.72</v>
      </c>
      <c r="J64" s="20"/>
      <c r="K64" s="12" t="s">
        <v>11</v>
      </c>
      <c r="L64" s="12">
        <f t="shared" si="19"/>
        <v>524</v>
      </c>
      <c r="M64" s="12">
        <f t="shared" si="20"/>
        <v>927.48</v>
      </c>
      <c r="N64" s="4"/>
      <c r="S64" s="4"/>
      <c r="T64" s="4"/>
      <c r="U64" s="4"/>
      <c r="V64" s="4"/>
      <c r="W64" s="4"/>
      <c r="X64" s="4"/>
    </row>
    <row r="65" ht="15.75" customHeight="1">
      <c r="A65" s="5">
        <v>44021.0</v>
      </c>
      <c r="B65" s="6" t="s">
        <v>8</v>
      </c>
      <c r="C65" s="6" t="s">
        <v>9</v>
      </c>
      <c r="D65" s="6" t="s">
        <v>10</v>
      </c>
      <c r="E65" s="6" t="s">
        <v>11</v>
      </c>
      <c r="F65" s="6">
        <v>136.0</v>
      </c>
      <c r="G65" s="6">
        <v>1.77</v>
      </c>
      <c r="H65" s="7">
        <f t="shared" si="1"/>
        <v>240.72</v>
      </c>
      <c r="J65" s="20"/>
      <c r="K65" s="12" t="s">
        <v>29</v>
      </c>
      <c r="L65" s="12">
        <f t="shared" si="19"/>
        <v>100</v>
      </c>
      <c r="M65" s="12">
        <f t="shared" si="20"/>
        <v>168</v>
      </c>
      <c r="N65" s="4"/>
      <c r="S65" s="4"/>
      <c r="T65" s="4"/>
      <c r="U65" s="4"/>
      <c r="V65" s="4"/>
      <c r="W65" s="4"/>
      <c r="X65" s="4"/>
    </row>
    <row r="66" ht="15.75" customHeight="1">
      <c r="A66" s="5">
        <v>44024.0</v>
      </c>
      <c r="B66" s="6" t="s">
        <v>8</v>
      </c>
      <c r="C66" s="6" t="s">
        <v>9</v>
      </c>
      <c r="D66" s="6" t="s">
        <v>12</v>
      </c>
      <c r="E66" s="6" t="s">
        <v>13</v>
      </c>
      <c r="F66" s="6">
        <v>42.0</v>
      </c>
      <c r="G66" s="6">
        <v>3.49</v>
      </c>
      <c r="H66" s="7">
        <f t="shared" si="1"/>
        <v>146.58</v>
      </c>
      <c r="J66" s="20"/>
      <c r="K66" s="12" t="s">
        <v>26</v>
      </c>
      <c r="L66" s="12">
        <f t="shared" si="19"/>
        <v>451</v>
      </c>
      <c r="M66" s="12">
        <f t="shared" si="20"/>
        <v>983.18</v>
      </c>
      <c r="N66" s="4"/>
      <c r="S66" s="4"/>
      <c r="T66" s="4"/>
      <c r="U66" s="4"/>
      <c r="V66" s="4"/>
      <c r="W66" s="4"/>
      <c r="X66" s="4"/>
    </row>
    <row r="67" ht="15.75" customHeight="1">
      <c r="A67" s="5">
        <v>44027.0</v>
      </c>
      <c r="B67" s="6" t="s">
        <v>15</v>
      </c>
      <c r="C67" s="6" t="s">
        <v>16</v>
      </c>
      <c r="D67" s="6" t="s">
        <v>17</v>
      </c>
      <c r="E67" s="6" t="s">
        <v>18</v>
      </c>
      <c r="F67" s="6">
        <v>75.0</v>
      </c>
      <c r="G67" s="6">
        <v>1.87</v>
      </c>
      <c r="H67" s="7">
        <f t="shared" si="1"/>
        <v>140.25</v>
      </c>
      <c r="J67" s="21"/>
      <c r="K67" s="12" t="s">
        <v>33</v>
      </c>
      <c r="L67" s="12">
        <f t="shared" si="19"/>
        <v>202</v>
      </c>
      <c r="M67" s="12">
        <f t="shared" si="20"/>
        <v>573.68</v>
      </c>
      <c r="N67" s="4"/>
      <c r="S67" s="4"/>
      <c r="T67" s="4"/>
      <c r="U67" s="4"/>
      <c r="V67" s="4"/>
      <c r="W67" s="4"/>
      <c r="X67" s="4"/>
    </row>
    <row r="68" ht="15.75" customHeight="1">
      <c r="A68" s="5">
        <v>44030.0</v>
      </c>
      <c r="B68" s="6" t="s">
        <v>8</v>
      </c>
      <c r="C68" s="6" t="s">
        <v>25</v>
      </c>
      <c r="D68" s="6" t="s">
        <v>10</v>
      </c>
      <c r="E68" s="6" t="s">
        <v>35</v>
      </c>
      <c r="F68" s="6">
        <v>72.0</v>
      </c>
      <c r="G68" s="6">
        <v>1.87</v>
      </c>
      <c r="H68" s="7">
        <f t="shared" si="1"/>
        <v>134.64</v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ht="15.75" customHeight="1">
      <c r="A69" s="5">
        <v>44033.0</v>
      </c>
      <c r="B69" s="6" t="s">
        <v>8</v>
      </c>
      <c r="C69" s="6" t="s">
        <v>25</v>
      </c>
      <c r="D69" s="6" t="s">
        <v>17</v>
      </c>
      <c r="E69" s="6" t="s">
        <v>33</v>
      </c>
      <c r="F69" s="6">
        <v>56.0</v>
      </c>
      <c r="G69" s="6">
        <v>2.84</v>
      </c>
      <c r="H69" s="7">
        <f t="shared" si="1"/>
        <v>159.04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ht="15.75" customHeight="1">
      <c r="A70" s="5">
        <v>44036.0</v>
      </c>
      <c r="B70" s="6" t="s">
        <v>15</v>
      </c>
      <c r="C70" s="6" t="s">
        <v>38</v>
      </c>
      <c r="D70" s="6" t="s">
        <v>10</v>
      </c>
      <c r="E70" s="6" t="s">
        <v>35</v>
      </c>
      <c r="F70" s="6">
        <v>51.0</v>
      </c>
      <c r="G70" s="6">
        <v>1.87</v>
      </c>
      <c r="H70" s="7">
        <f t="shared" si="1"/>
        <v>95.37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ht="15.75" customHeight="1">
      <c r="A71" s="5">
        <v>44039.0</v>
      </c>
      <c r="B71" s="6" t="s">
        <v>15</v>
      </c>
      <c r="C71" s="6" t="s">
        <v>38</v>
      </c>
      <c r="D71" s="6" t="s">
        <v>28</v>
      </c>
      <c r="E71" s="6" t="s">
        <v>29</v>
      </c>
      <c r="F71" s="6">
        <v>31.0</v>
      </c>
      <c r="G71" s="6">
        <v>1.68</v>
      </c>
      <c r="H71" s="7">
        <f t="shared" si="1"/>
        <v>52.08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ht="15.75" customHeight="1">
      <c r="A72" s="5">
        <v>44042.0</v>
      </c>
      <c r="B72" s="6" t="s">
        <v>8</v>
      </c>
      <c r="C72" s="6" t="s">
        <v>9</v>
      </c>
      <c r="D72" s="6" t="s">
        <v>10</v>
      </c>
      <c r="E72" s="6" t="s">
        <v>35</v>
      </c>
      <c r="F72" s="6">
        <v>56.0</v>
      </c>
      <c r="G72" s="6">
        <v>1.87</v>
      </c>
      <c r="H72" s="7">
        <f t="shared" si="1"/>
        <v>104.72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ht="15.75" customHeight="1">
      <c r="A73" s="5">
        <v>44045.0</v>
      </c>
      <c r="B73" s="6" t="s">
        <v>8</v>
      </c>
      <c r="C73" s="6" t="s">
        <v>9</v>
      </c>
      <c r="D73" s="6" t="s">
        <v>17</v>
      </c>
      <c r="E73" s="6" t="s">
        <v>33</v>
      </c>
      <c r="F73" s="6">
        <v>137.0</v>
      </c>
      <c r="G73" s="6">
        <v>2.84</v>
      </c>
      <c r="H73" s="7">
        <f t="shared" si="1"/>
        <v>389.08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ht="15.75" customHeight="1">
      <c r="A74" s="5">
        <v>44048.0</v>
      </c>
      <c r="B74" s="6" t="s">
        <v>15</v>
      </c>
      <c r="C74" s="6" t="s">
        <v>16</v>
      </c>
      <c r="D74" s="6" t="s">
        <v>17</v>
      </c>
      <c r="E74" s="6" t="s">
        <v>18</v>
      </c>
      <c r="F74" s="6">
        <v>107.0</v>
      </c>
      <c r="G74" s="6">
        <v>1.87</v>
      </c>
      <c r="H74" s="7">
        <f t="shared" si="1"/>
        <v>200.09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ht="15.75" customHeight="1">
      <c r="A75" s="5">
        <v>44051.0</v>
      </c>
      <c r="B75" s="6" t="s">
        <v>8</v>
      </c>
      <c r="C75" s="6" t="s">
        <v>25</v>
      </c>
      <c r="D75" s="6" t="s">
        <v>10</v>
      </c>
      <c r="E75" s="6" t="s">
        <v>11</v>
      </c>
      <c r="F75" s="6">
        <v>24.0</v>
      </c>
      <c r="G75" s="6">
        <v>1.77</v>
      </c>
      <c r="H75" s="7">
        <f t="shared" si="1"/>
        <v>42.48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ht="15.75" customHeight="1">
      <c r="A76" s="5">
        <v>44054.0</v>
      </c>
      <c r="B76" s="6" t="s">
        <v>8</v>
      </c>
      <c r="C76" s="6" t="s">
        <v>25</v>
      </c>
      <c r="D76" s="6" t="s">
        <v>12</v>
      </c>
      <c r="E76" s="6" t="s">
        <v>13</v>
      </c>
      <c r="F76" s="6">
        <v>30.0</v>
      </c>
      <c r="G76" s="6">
        <v>3.49</v>
      </c>
      <c r="H76" s="7">
        <f t="shared" si="1"/>
        <v>104.7</v>
      </c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ht="15.75" customHeight="1">
      <c r="A77" s="5">
        <v>44057.0</v>
      </c>
      <c r="B77" s="6" t="s">
        <v>15</v>
      </c>
      <c r="C77" s="6" t="s">
        <v>38</v>
      </c>
      <c r="D77" s="6" t="s">
        <v>17</v>
      </c>
      <c r="E77" s="6" t="s">
        <v>18</v>
      </c>
      <c r="F77" s="6">
        <v>70.0</v>
      </c>
      <c r="G77" s="6">
        <v>1.87</v>
      </c>
      <c r="H77" s="7">
        <f t="shared" si="1"/>
        <v>130.9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ht="15.75" customHeight="1">
      <c r="A78" s="5">
        <v>44060.0</v>
      </c>
      <c r="B78" s="6" t="s">
        <v>8</v>
      </c>
      <c r="C78" s="6" t="s">
        <v>9</v>
      </c>
      <c r="D78" s="6" t="s">
        <v>17</v>
      </c>
      <c r="E78" s="6" t="s">
        <v>26</v>
      </c>
      <c r="F78" s="6">
        <v>31.0</v>
      </c>
      <c r="G78" s="6">
        <v>2.18</v>
      </c>
      <c r="H78" s="7">
        <f t="shared" si="1"/>
        <v>67.58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ht="15.75" customHeight="1">
      <c r="A79" s="5">
        <v>44063.0</v>
      </c>
      <c r="B79" s="6" t="s">
        <v>8</v>
      </c>
      <c r="C79" s="6" t="s">
        <v>9</v>
      </c>
      <c r="D79" s="6" t="s">
        <v>10</v>
      </c>
      <c r="E79" s="6" t="s">
        <v>11</v>
      </c>
      <c r="F79" s="6">
        <v>109.0</v>
      </c>
      <c r="G79" s="6">
        <v>1.77</v>
      </c>
      <c r="H79" s="7">
        <f t="shared" si="1"/>
        <v>192.93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ht="15.75" customHeight="1">
      <c r="A80" s="5">
        <v>44066.0</v>
      </c>
      <c r="B80" s="6" t="s">
        <v>8</v>
      </c>
      <c r="C80" s="6" t="s">
        <v>9</v>
      </c>
      <c r="D80" s="6" t="s">
        <v>12</v>
      </c>
      <c r="E80" s="6" t="s">
        <v>13</v>
      </c>
      <c r="F80" s="6">
        <v>21.0</v>
      </c>
      <c r="G80" s="6">
        <v>3.49</v>
      </c>
      <c r="H80" s="7">
        <f t="shared" si="1"/>
        <v>73.29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ht="15.75" customHeight="1">
      <c r="A81" s="5">
        <v>44069.0</v>
      </c>
      <c r="B81" s="6" t="s">
        <v>15</v>
      </c>
      <c r="C81" s="6" t="s">
        <v>16</v>
      </c>
      <c r="D81" s="6" t="s">
        <v>17</v>
      </c>
      <c r="E81" s="6" t="s">
        <v>18</v>
      </c>
      <c r="F81" s="6">
        <v>80.0</v>
      </c>
      <c r="G81" s="6">
        <v>1.87</v>
      </c>
      <c r="H81" s="7">
        <f t="shared" si="1"/>
        <v>149.6</v>
      </c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ht="15.75" customHeight="1">
      <c r="A82" s="5">
        <v>44072.0</v>
      </c>
      <c r="B82" s="6" t="s">
        <v>8</v>
      </c>
      <c r="C82" s="6" t="s">
        <v>25</v>
      </c>
      <c r="D82" s="6" t="s">
        <v>10</v>
      </c>
      <c r="E82" s="6" t="s">
        <v>35</v>
      </c>
      <c r="F82" s="6">
        <v>75.0</v>
      </c>
      <c r="G82" s="6">
        <v>1.87</v>
      </c>
      <c r="H82" s="7">
        <f t="shared" si="1"/>
        <v>140.25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ht="15.75" customHeight="1">
      <c r="A83" s="5">
        <v>44075.0</v>
      </c>
      <c r="B83" s="6" t="s">
        <v>8</v>
      </c>
      <c r="C83" s="6" t="s">
        <v>25</v>
      </c>
      <c r="D83" s="6" t="s">
        <v>17</v>
      </c>
      <c r="E83" s="6" t="s">
        <v>33</v>
      </c>
      <c r="F83" s="6">
        <v>74.0</v>
      </c>
      <c r="G83" s="6">
        <v>2.84</v>
      </c>
      <c r="H83" s="7">
        <f t="shared" si="1"/>
        <v>210.16</v>
      </c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ht="15.75" customHeight="1">
      <c r="A84" s="5">
        <v>44078.0</v>
      </c>
      <c r="B84" s="6" t="s">
        <v>15</v>
      </c>
      <c r="C84" s="6" t="s">
        <v>38</v>
      </c>
      <c r="D84" s="6" t="s">
        <v>10</v>
      </c>
      <c r="E84" s="6" t="s">
        <v>11</v>
      </c>
      <c r="F84" s="6">
        <v>45.0</v>
      </c>
      <c r="G84" s="6">
        <v>1.77</v>
      </c>
      <c r="H84" s="7">
        <f t="shared" si="1"/>
        <v>79.65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ht="15.75" customHeight="1">
      <c r="A85" s="5">
        <v>44081.0</v>
      </c>
      <c r="B85" s="6" t="s">
        <v>8</v>
      </c>
      <c r="C85" s="6" t="s">
        <v>9</v>
      </c>
      <c r="D85" s="6" t="s">
        <v>17</v>
      </c>
      <c r="E85" s="6" t="s">
        <v>26</v>
      </c>
      <c r="F85" s="6">
        <v>28.0</v>
      </c>
      <c r="G85" s="6">
        <v>2.18</v>
      </c>
      <c r="H85" s="7">
        <f t="shared" si="1"/>
        <v>61.04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ht="15.75" customHeight="1">
      <c r="A86" s="5">
        <v>44084.0</v>
      </c>
      <c r="B86" s="6" t="s">
        <v>8</v>
      </c>
      <c r="C86" s="6" t="s">
        <v>9</v>
      </c>
      <c r="D86" s="6" t="s">
        <v>10</v>
      </c>
      <c r="E86" s="6" t="s">
        <v>11</v>
      </c>
      <c r="F86" s="6">
        <v>143.0</v>
      </c>
      <c r="G86" s="6">
        <v>1.77</v>
      </c>
      <c r="H86" s="7">
        <f t="shared" si="1"/>
        <v>253.11</v>
      </c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ht="15.75" customHeight="1">
      <c r="A87" s="5">
        <v>44087.0</v>
      </c>
      <c r="B87" s="6" t="s">
        <v>8</v>
      </c>
      <c r="C87" s="6" t="s">
        <v>9</v>
      </c>
      <c r="D87" s="6" t="s">
        <v>28</v>
      </c>
      <c r="E87" s="6" t="s">
        <v>42</v>
      </c>
      <c r="F87" s="6">
        <v>27.0</v>
      </c>
      <c r="G87" s="6">
        <v>3.15</v>
      </c>
      <c r="H87" s="7">
        <f t="shared" si="1"/>
        <v>85.05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ht="15.75" customHeight="1">
      <c r="A88" s="5">
        <v>44090.0</v>
      </c>
      <c r="B88" s="6" t="s">
        <v>15</v>
      </c>
      <c r="C88" s="6" t="s">
        <v>16</v>
      </c>
      <c r="D88" s="6" t="s">
        <v>10</v>
      </c>
      <c r="E88" s="6" t="s">
        <v>11</v>
      </c>
      <c r="F88" s="6">
        <v>133.0</v>
      </c>
      <c r="G88" s="6">
        <v>1.77</v>
      </c>
      <c r="H88" s="7">
        <f t="shared" si="1"/>
        <v>235.41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ht="15.75" customHeight="1">
      <c r="A89" s="5">
        <v>44093.0</v>
      </c>
      <c r="B89" s="6" t="s">
        <v>8</v>
      </c>
      <c r="C89" s="6" t="s">
        <v>25</v>
      </c>
      <c r="D89" s="6" t="s">
        <v>17</v>
      </c>
      <c r="E89" s="6" t="s">
        <v>26</v>
      </c>
      <c r="F89" s="6">
        <v>110.0</v>
      </c>
      <c r="G89" s="6">
        <v>2.18</v>
      </c>
      <c r="H89" s="7">
        <f t="shared" si="1"/>
        <v>239.8</v>
      </c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ht="15.75" customHeight="1">
      <c r="A90" s="5">
        <v>44096.0</v>
      </c>
      <c r="B90" s="6" t="s">
        <v>8</v>
      </c>
      <c r="C90" s="6" t="s">
        <v>25</v>
      </c>
      <c r="D90" s="6" t="s">
        <v>17</v>
      </c>
      <c r="E90" s="6" t="s">
        <v>18</v>
      </c>
      <c r="F90" s="6">
        <v>65.0</v>
      </c>
      <c r="G90" s="6">
        <v>1.87</v>
      </c>
      <c r="H90" s="7">
        <f t="shared" si="1"/>
        <v>121.55</v>
      </c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ht="15.75" customHeight="1">
      <c r="A91" s="5">
        <v>44099.0</v>
      </c>
      <c r="B91" s="6" t="s">
        <v>15</v>
      </c>
      <c r="C91" s="6" t="s">
        <v>38</v>
      </c>
      <c r="D91" s="6" t="s">
        <v>10</v>
      </c>
      <c r="E91" s="6" t="s">
        <v>35</v>
      </c>
      <c r="F91" s="6">
        <v>33.0</v>
      </c>
      <c r="G91" s="6">
        <v>1.87</v>
      </c>
      <c r="H91" s="7">
        <f t="shared" si="1"/>
        <v>61.71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ht="15.75" customHeight="1">
      <c r="A92" s="5">
        <v>44102.0</v>
      </c>
      <c r="B92" s="6" t="s">
        <v>8</v>
      </c>
      <c r="C92" s="6" t="s">
        <v>9</v>
      </c>
      <c r="D92" s="6" t="s">
        <v>17</v>
      </c>
      <c r="E92" s="6" t="s">
        <v>26</v>
      </c>
      <c r="F92" s="6">
        <v>81.0</v>
      </c>
      <c r="G92" s="6">
        <v>2.18</v>
      </c>
      <c r="H92" s="7">
        <f t="shared" si="1"/>
        <v>176.58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ht="15.75" customHeight="1">
      <c r="A93" s="5">
        <v>44105.0</v>
      </c>
      <c r="B93" s="6" t="s">
        <v>8</v>
      </c>
      <c r="C93" s="6" t="s">
        <v>9</v>
      </c>
      <c r="D93" s="6" t="s">
        <v>10</v>
      </c>
      <c r="E93" s="6" t="s">
        <v>11</v>
      </c>
      <c r="F93" s="6">
        <v>77.0</v>
      </c>
      <c r="G93" s="6">
        <v>1.77</v>
      </c>
      <c r="H93" s="7">
        <f t="shared" si="1"/>
        <v>136.29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ht="15.75" customHeight="1">
      <c r="A94" s="5">
        <v>44108.0</v>
      </c>
      <c r="B94" s="6" t="s">
        <v>8</v>
      </c>
      <c r="C94" s="6" t="s">
        <v>9</v>
      </c>
      <c r="D94" s="6" t="s">
        <v>12</v>
      </c>
      <c r="E94" s="6" t="s">
        <v>13</v>
      </c>
      <c r="F94" s="6">
        <v>38.0</v>
      </c>
      <c r="G94" s="6">
        <v>3.49</v>
      </c>
      <c r="H94" s="7">
        <f t="shared" si="1"/>
        <v>132.62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ht="15.75" customHeight="1">
      <c r="A95" s="5">
        <v>44111.0</v>
      </c>
      <c r="B95" s="6" t="s">
        <v>15</v>
      </c>
      <c r="C95" s="6" t="s">
        <v>16</v>
      </c>
      <c r="D95" s="6" t="s">
        <v>10</v>
      </c>
      <c r="E95" s="6" t="s">
        <v>11</v>
      </c>
      <c r="F95" s="6">
        <v>40.0</v>
      </c>
      <c r="G95" s="6">
        <v>1.77</v>
      </c>
      <c r="H95" s="7">
        <f t="shared" si="1"/>
        <v>70.8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ht="15.75" customHeight="1">
      <c r="A96" s="5">
        <v>44114.0</v>
      </c>
      <c r="B96" s="6" t="s">
        <v>15</v>
      </c>
      <c r="C96" s="6" t="s">
        <v>16</v>
      </c>
      <c r="D96" s="6" t="s">
        <v>28</v>
      </c>
      <c r="E96" s="6" t="s">
        <v>29</v>
      </c>
      <c r="F96" s="6">
        <v>114.0</v>
      </c>
      <c r="G96" s="6">
        <v>1.68</v>
      </c>
      <c r="H96" s="7">
        <f t="shared" si="1"/>
        <v>191.52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ht="15.75" customHeight="1">
      <c r="A97" s="5">
        <v>44117.0</v>
      </c>
      <c r="B97" s="6" t="s">
        <v>8</v>
      </c>
      <c r="C97" s="6" t="s">
        <v>25</v>
      </c>
      <c r="D97" s="6" t="s">
        <v>17</v>
      </c>
      <c r="E97" s="6" t="s">
        <v>26</v>
      </c>
      <c r="F97" s="6">
        <v>224.0</v>
      </c>
      <c r="G97" s="6">
        <v>2.18</v>
      </c>
      <c r="H97" s="7">
        <f t="shared" si="1"/>
        <v>488.32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ht="15.75" customHeight="1">
      <c r="A98" s="5">
        <v>44120.0</v>
      </c>
      <c r="B98" s="6" t="s">
        <v>8</v>
      </c>
      <c r="C98" s="6" t="s">
        <v>25</v>
      </c>
      <c r="D98" s="6" t="s">
        <v>10</v>
      </c>
      <c r="E98" s="6" t="s">
        <v>11</v>
      </c>
      <c r="F98" s="6">
        <v>141.0</v>
      </c>
      <c r="G98" s="6">
        <v>1.77</v>
      </c>
      <c r="H98" s="7">
        <f t="shared" si="1"/>
        <v>249.57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ht="15.75" customHeight="1">
      <c r="A99" s="5">
        <v>44123.0</v>
      </c>
      <c r="B99" s="6" t="s">
        <v>8</v>
      </c>
      <c r="C99" s="6" t="s">
        <v>25</v>
      </c>
      <c r="D99" s="6" t="s">
        <v>12</v>
      </c>
      <c r="E99" s="6" t="s">
        <v>13</v>
      </c>
      <c r="F99" s="6">
        <v>32.0</v>
      </c>
      <c r="G99" s="6">
        <v>3.49</v>
      </c>
      <c r="H99" s="7">
        <f t="shared" si="1"/>
        <v>111.68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ht="15.75" customHeight="1">
      <c r="A100" s="5">
        <v>44126.0</v>
      </c>
      <c r="B100" s="6" t="s">
        <v>15</v>
      </c>
      <c r="C100" s="6" t="s">
        <v>38</v>
      </c>
      <c r="D100" s="6" t="s">
        <v>10</v>
      </c>
      <c r="E100" s="6" t="s">
        <v>11</v>
      </c>
      <c r="F100" s="6">
        <v>20.0</v>
      </c>
      <c r="G100" s="6">
        <v>1.77</v>
      </c>
      <c r="H100" s="7">
        <f t="shared" si="1"/>
        <v>35.4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ht="15.75" customHeight="1">
      <c r="A101" s="5">
        <v>44129.0</v>
      </c>
      <c r="B101" s="6" t="s">
        <v>8</v>
      </c>
      <c r="C101" s="6" t="s">
        <v>9</v>
      </c>
      <c r="D101" s="6" t="s">
        <v>17</v>
      </c>
      <c r="E101" s="6" t="s">
        <v>26</v>
      </c>
      <c r="F101" s="6">
        <v>40.0</v>
      </c>
      <c r="G101" s="6">
        <v>2.18</v>
      </c>
      <c r="H101" s="7">
        <f t="shared" si="1"/>
        <v>87.2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ht="15.75" customHeight="1">
      <c r="A102" s="5">
        <v>44132.0</v>
      </c>
      <c r="B102" s="6" t="s">
        <v>8</v>
      </c>
      <c r="C102" s="6" t="s">
        <v>9</v>
      </c>
      <c r="D102" s="6" t="s">
        <v>17</v>
      </c>
      <c r="E102" s="6" t="s">
        <v>18</v>
      </c>
      <c r="F102" s="6">
        <v>49.0</v>
      </c>
      <c r="G102" s="6">
        <v>1.87</v>
      </c>
      <c r="H102" s="7">
        <f t="shared" si="1"/>
        <v>91.63</v>
      </c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ht="15.75" customHeight="1">
      <c r="A103" s="5">
        <v>44135.0</v>
      </c>
      <c r="B103" s="6" t="s">
        <v>8</v>
      </c>
      <c r="C103" s="6" t="s">
        <v>9</v>
      </c>
      <c r="D103" s="6" t="s">
        <v>12</v>
      </c>
      <c r="E103" s="6" t="s">
        <v>13</v>
      </c>
      <c r="F103" s="6">
        <v>46.0</v>
      </c>
      <c r="G103" s="6">
        <v>3.49</v>
      </c>
      <c r="H103" s="7">
        <f t="shared" si="1"/>
        <v>160.54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ht="15.75" customHeight="1">
      <c r="A104" s="5">
        <v>44138.0</v>
      </c>
      <c r="B104" s="6" t="s">
        <v>15</v>
      </c>
      <c r="C104" s="6" t="s">
        <v>16</v>
      </c>
      <c r="D104" s="6" t="s">
        <v>10</v>
      </c>
      <c r="E104" s="6" t="s">
        <v>11</v>
      </c>
      <c r="F104" s="6">
        <v>39.0</v>
      </c>
      <c r="G104" s="6">
        <v>1.77</v>
      </c>
      <c r="H104" s="7">
        <f t="shared" si="1"/>
        <v>69.03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ht="15.75" customHeight="1">
      <c r="A105" s="5">
        <v>44141.0</v>
      </c>
      <c r="B105" s="6" t="s">
        <v>15</v>
      </c>
      <c r="C105" s="6" t="s">
        <v>16</v>
      </c>
      <c r="D105" s="6" t="s">
        <v>28</v>
      </c>
      <c r="E105" s="6" t="s">
        <v>29</v>
      </c>
      <c r="F105" s="6">
        <v>62.0</v>
      </c>
      <c r="G105" s="6">
        <v>1.68</v>
      </c>
      <c r="H105" s="7">
        <f t="shared" si="1"/>
        <v>104.16</v>
      </c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ht="15.75" customHeight="1">
      <c r="A106" s="5">
        <v>44144.0</v>
      </c>
      <c r="B106" s="6" t="s">
        <v>8</v>
      </c>
      <c r="C106" s="6" t="s">
        <v>25</v>
      </c>
      <c r="D106" s="6" t="s">
        <v>10</v>
      </c>
      <c r="E106" s="6" t="s">
        <v>11</v>
      </c>
      <c r="F106" s="6">
        <v>90.0</v>
      </c>
      <c r="G106" s="6">
        <v>1.77</v>
      </c>
      <c r="H106" s="7">
        <f t="shared" si="1"/>
        <v>159.3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ht="15.75" customHeight="1">
      <c r="A107" s="5">
        <v>44147.0</v>
      </c>
      <c r="B107" s="6" t="s">
        <v>15</v>
      </c>
      <c r="C107" s="6" t="s">
        <v>38</v>
      </c>
      <c r="D107" s="6" t="s">
        <v>17</v>
      </c>
      <c r="E107" s="6" t="s">
        <v>26</v>
      </c>
      <c r="F107" s="6">
        <v>103.0</v>
      </c>
      <c r="G107" s="6">
        <v>2.18</v>
      </c>
      <c r="H107" s="7">
        <f t="shared" si="1"/>
        <v>224.54</v>
      </c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ht="15.75" customHeight="1">
      <c r="A108" s="5">
        <v>44150.0</v>
      </c>
      <c r="B108" s="6" t="s">
        <v>15</v>
      </c>
      <c r="C108" s="6" t="s">
        <v>38</v>
      </c>
      <c r="D108" s="6" t="s">
        <v>17</v>
      </c>
      <c r="E108" s="6" t="s">
        <v>33</v>
      </c>
      <c r="F108" s="6">
        <v>32.0</v>
      </c>
      <c r="G108" s="6">
        <v>2.84</v>
      </c>
      <c r="H108" s="7">
        <f t="shared" si="1"/>
        <v>90.88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ht="15.75" customHeight="1">
      <c r="A109" s="5">
        <v>44153.0</v>
      </c>
      <c r="B109" s="6" t="s">
        <v>8</v>
      </c>
      <c r="C109" s="6" t="s">
        <v>9</v>
      </c>
      <c r="D109" s="6" t="s">
        <v>10</v>
      </c>
      <c r="E109" s="6" t="s">
        <v>35</v>
      </c>
      <c r="F109" s="6">
        <v>66.0</v>
      </c>
      <c r="G109" s="6">
        <v>1.87</v>
      </c>
      <c r="H109" s="7">
        <f t="shared" si="1"/>
        <v>123.42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ht="15.75" customHeight="1">
      <c r="A110" s="5">
        <v>44156.0</v>
      </c>
      <c r="B110" s="6" t="s">
        <v>8</v>
      </c>
      <c r="C110" s="6" t="s">
        <v>9</v>
      </c>
      <c r="D110" s="6" t="s">
        <v>17</v>
      </c>
      <c r="E110" s="6" t="s">
        <v>33</v>
      </c>
      <c r="F110" s="6">
        <v>97.0</v>
      </c>
      <c r="G110" s="6">
        <v>2.84</v>
      </c>
      <c r="H110" s="7">
        <f t="shared" si="1"/>
        <v>275.48</v>
      </c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ht="15.75" customHeight="1">
      <c r="A111" s="5">
        <v>44159.0</v>
      </c>
      <c r="B111" s="6" t="s">
        <v>15</v>
      </c>
      <c r="C111" s="6" t="s">
        <v>16</v>
      </c>
      <c r="D111" s="6" t="s">
        <v>10</v>
      </c>
      <c r="E111" s="6" t="s">
        <v>11</v>
      </c>
      <c r="F111" s="6">
        <v>30.0</v>
      </c>
      <c r="G111" s="6">
        <v>1.77</v>
      </c>
      <c r="H111" s="7">
        <f t="shared" si="1"/>
        <v>53.1</v>
      </c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ht="15.75" customHeight="1">
      <c r="A112" s="5">
        <v>44162.0</v>
      </c>
      <c r="B112" s="6" t="s">
        <v>15</v>
      </c>
      <c r="C112" s="6" t="s">
        <v>16</v>
      </c>
      <c r="D112" s="6" t="s">
        <v>28</v>
      </c>
      <c r="E112" s="6" t="s">
        <v>29</v>
      </c>
      <c r="F112" s="6">
        <v>29.0</v>
      </c>
      <c r="G112" s="6">
        <v>1.68</v>
      </c>
      <c r="H112" s="7">
        <f t="shared" si="1"/>
        <v>48.72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ht="15.75" customHeight="1">
      <c r="A113" s="5">
        <v>44165.0</v>
      </c>
      <c r="B113" s="6" t="s">
        <v>8</v>
      </c>
      <c r="C113" s="6" t="s">
        <v>25</v>
      </c>
      <c r="D113" s="6" t="s">
        <v>10</v>
      </c>
      <c r="E113" s="6" t="s">
        <v>11</v>
      </c>
      <c r="F113" s="6">
        <v>92.0</v>
      </c>
      <c r="G113" s="6">
        <v>1.77</v>
      </c>
      <c r="H113" s="7">
        <f t="shared" si="1"/>
        <v>162.84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ht="15.75" customHeight="1">
      <c r="A114" s="5">
        <v>44168.0</v>
      </c>
      <c r="B114" s="6" t="s">
        <v>15</v>
      </c>
      <c r="C114" s="6" t="s">
        <v>38</v>
      </c>
      <c r="D114" s="6" t="s">
        <v>17</v>
      </c>
      <c r="E114" s="6" t="s">
        <v>26</v>
      </c>
      <c r="F114" s="6">
        <v>139.0</v>
      </c>
      <c r="G114" s="6">
        <v>2.18</v>
      </c>
      <c r="H114" s="7">
        <f t="shared" si="1"/>
        <v>303.02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ht="15.75" customHeight="1">
      <c r="A115" s="5">
        <v>44171.0</v>
      </c>
      <c r="B115" s="6" t="s">
        <v>15</v>
      </c>
      <c r="C115" s="6" t="s">
        <v>38</v>
      </c>
      <c r="D115" s="6" t="s">
        <v>17</v>
      </c>
      <c r="E115" s="6" t="s">
        <v>33</v>
      </c>
      <c r="F115" s="6">
        <v>29.0</v>
      </c>
      <c r="G115" s="6">
        <v>2.84</v>
      </c>
      <c r="H115" s="7">
        <f t="shared" si="1"/>
        <v>82.36</v>
      </c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ht="15.75" customHeight="1">
      <c r="A116" s="5">
        <v>44174.0</v>
      </c>
      <c r="B116" s="6" t="s">
        <v>8</v>
      </c>
      <c r="C116" s="6" t="s">
        <v>9</v>
      </c>
      <c r="D116" s="6" t="s">
        <v>10</v>
      </c>
      <c r="E116" s="6" t="s">
        <v>43</v>
      </c>
      <c r="F116" s="6">
        <v>30.0</v>
      </c>
      <c r="G116" s="6">
        <v>2.27</v>
      </c>
      <c r="H116" s="7">
        <f t="shared" si="1"/>
        <v>68.1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ht="15.75" customHeight="1">
      <c r="A117" s="5">
        <v>44177.0</v>
      </c>
      <c r="B117" s="6" t="s">
        <v>8</v>
      </c>
      <c r="C117" s="6" t="s">
        <v>9</v>
      </c>
      <c r="D117" s="6" t="s">
        <v>17</v>
      </c>
      <c r="E117" s="6" t="s">
        <v>18</v>
      </c>
      <c r="F117" s="6">
        <v>36.0</v>
      </c>
      <c r="G117" s="6">
        <v>1.87</v>
      </c>
      <c r="H117" s="7">
        <f t="shared" si="1"/>
        <v>67.32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ht="15.75" customHeight="1">
      <c r="A118" s="5">
        <v>44180.0</v>
      </c>
      <c r="B118" s="6" t="s">
        <v>8</v>
      </c>
      <c r="C118" s="6" t="s">
        <v>9</v>
      </c>
      <c r="D118" s="6" t="s">
        <v>12</v>
      </c>
      <c r="E118" s="6" t="s">
        <v>13</v>
      </c>
      <c r="F118" s="6">
        <v>41.0</v>
      </c>
      <c r="G118" s="6">
        <v>3.49</v>
      </c>
      <c r="H118" s="7">
        <f t="shared" si="1"/>
        <v>143.09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ht="15.75" customHeight="1">
      <c r="A119" s="5">
        <v>44183.0</v>
      </c>
      <c r="B119" s="6" t="s">
        <v>15</v>
      </c>
      <c r="C119" s="6" t="s">
        <v>16</v>
      </c>
      <c r="D119" s="6" t="s">
        <v>10</v>
      </c>
      <c r="E119" s="6" t="s">
        <v>11</v>
      </c>
      <c r="F119" s="6">
        <v>44.0</v>
      </c>
      <c r="G119" s="6">
        <v>1.77</v>
      </c>
      <c r="H119" s="7">
        <f t="shared" si="1"/>
        <v>77.88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ht="15.75" customHeight="1">
      <c r="A120" s="5">
        <v>44186.0</v>
      </c>
      <c r="B120" s="6" t="s">
        <v>15</v>
      </c>
      <c r="C120" s="6" t="s">
        <v>16</v>
      </c>
      <c r="D120" s="6" t="s">
        <v>28</v>
      </c>
      <c r="E120" s="6" t="s">
        <v>29</v>
      </c>
      <c r="F120" s="6">
        <v>29.0</v>
      </c>
      <c r="G120" s="6">
        <v>1.68</v>
      </c>
      <c r="H120" s="7">
        <f t="shared" si="1"/>
        <v>48.72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ht="15.75" customHeight="1">
      <c r="A121" s="5">
        <v>44189.0</v>
      </c>
      <c r="B121" s="6" t="s">
        <v>8</v>
      </c>
      <c r="C121" s="6" t="s">
        <v>25</v>
      </c>
      <c r="D121" s="6" t="s">
        <v>17</v>
      </c>
      <c r="E121" s="6" t="s">
        <v>26</v>
      </c>
      <c r="F121" s="6">
        <v>237.0</v>
      </c>
      <c r="G121" s="6">
        <v>2.18</v>
      </c>
      <c r="H121" s="7">
        <f t="shared" si="1"/>
        <v>516.66</v>
      </c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ht="15.75" customHeight="1">
      <c r="A122" s="5">
        <v>44192.0</v>
      </c>
      <c r="B122" s="6" t="s">
        <v>8</v>
      </c>
      <c r="C122" s="6" t="s">
        <v>25</v>
      </c>
      <c r="D122" s="6" t="s">
        <v>17</v>
      </c>
      <c r="E122" s="6" t="s">
        <v>18</v>
      </c>
      <c r="F122" s="6">
        <v>65.0</v>
      </c>
      <c r="G122" s="6">
        <v>1.87</v>
      </c>
      <c r="H122" s="7">
        <f t="shared" si="1"/>
        <v>121.55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ht="15.75" customHeight="1">
      <c r="A123" s="5">
        <v>44195.0</v>
      </c>
      <c r="B123" s="6" t="s">
        <v>15</v>
      </c>
      <c r="C123" s="6" t="s">
        <v>38</v>
      </c>
      <c r="D123" s="6" t="s">
        <v>17</v>
      </c>
      <c r="E123" s="6" t="s">
        <v>26</v>
      </c>
      <c r="F123" s="6">
        <v>83.0</v>
      </c>
      <c r="G123" s="6">
        <v>2.18</v>
      </c>
      <c r="H123" s="7">
        <f t="shared" si="1"/>
        <v>180.94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ht="15.75" customHeight="1">
      <c r="A124" s="5">
        <v>44198.0</v>
      </c>
      <c r="B124" s="6" t="s">
        <v>8</v>
      </c>
      <c r="C124" s="6" t="s">
        <v>9</v>
      </c>
      <c r="D124" s="6" t="s">
        <v>17</v>
      </c>
      <c r="E124" s="6" t="s">
        <v>26</v>
      </c>
      <c r="F124" s="6">
        <v>32.0</v>
      </c>
      <c r="G124" s="6">
        <v>2.18</v>
      </c>
      <c r="H124" s="7">
        <f t="shared" si="1"/>
        <v>69.76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ht="15.75" customHeight="1">
      <c r="A125" s="5">
        <v>44201.0</v>
      </c>
      <c r="B125" s="6" t="s">
        <v>8</v>
      </c>
      <c r="C125" s="6" t="s">
        <v>9</v>
      </c>
      <c r="D125" s="6" t="s">
        <v>10</v>
      </c>
      <c r="E125" s="6" t="s">
        <v>11</v>
      </c>
      <c r="F125" s="6">
        <v>63.0</v>
      </c>
      <c r="G125" s="6">
        <v>1.77</v>
      </c>
      <c r="H125" s="7">
        <f t="shared" si="1"/>
        <v>111.51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ht="15.75" customHeight="1">
      <c r="A126" s="5">
        <v>44204.0</v>
      </c>
      <c r="B126" s="6" t="s">
        <v>8</v>
      </c>
      <c r="C126" s="6" t="s">
        <v>9</v>
      </c>
      <c r="D126" s="6" t="s">
        <v>28</v>
      </c>
      <c r="E126" s="6" t="s">
        <v>42</v>
      </c>
      <c r="F126" s="6">
        <v>29.0</v>
      </c>
      <c r="G126" s="6">
        <v>3.15</v>
      </c>
      <c r="H126" s="7">
        <f t="shared" si="1"/>
        <v>91.35</v>
      </c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ht="15.75" customHeight="1">
      <c r="A127" s="5">
        <v>44207.0</v>
      </c>
      <c r="B127" s="6" t="s">
        <v>15</v>
      </c>
      <c r="C127" s="6" t="s">
        <v>16</v>
      </c>
      <c r="D127" s="6" t="s">
        <v>10</v>
      </c>
      <c r="E127" s="6" t="s">
        <v>35</v>
      </c>
      <c r="F127" s="6">
        <v>77.0</v>
      </c>
      <c r="G127" s="6">
        <v>1.87</v>
      </c>
      <c r="H127" s="7">
        <f t="shared" si="1"/>
        <v>143.99</v>
      </c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ht="15.75" customHeight="1">
      <c r="A128" s="5">
        <v>44210.0</v>
      </c>
      <c r="B128" s="6" t="s">
        <v>15</v>
      </c>
      <c r="C128" s="6" t="s">
        <v>16</v>
      </c>
      <c r="D128" s="6" t="s">
        <v>17</v>
      </c>
      <c r="E128" s="6" t="s">
        <v>33</v>
      </c>
      <c r="F128" s="6">
        <v>80.0</v>
      </c>
      <c r="G128" s="6">
        <v>2.84</v>
      </c>
      <c r="H128" s="7">
        <f t="shared" si="1"/>
        <v>227.2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ht="15.75" customHeight="1">
      <c r="A129" s="5">
        <v>44213.0</v>
      </c>
      <c r="B129" s="6" t="s">
        <v>8</v>
      </c>
      <c r="C129" s="6" t="s">
        <v>25</v>
      </c>
      <c r="D129" s="6" t="s">
        <v>10</v>
      </c>
      <c r="E129" s="6" t="s">
        <v>11</v>
      </c>
      <c r="F129" s="6">
        <v>102.0</v>
      </c>
      <c r="G129" s="6">
        <v>1.77</v>
      </c>
      <c r="H129" s="7">
        <f t="shared" si="1"/>
        <v>180.54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ht="15.75" customHeight="1">
      <c r="A130" s="5">
        <v>44216.0</v>
      </c>
      <c r="B130" s="6" t="s">
        <v>8</v>
      </c>
      <c r="C130" s="6" t="s">
        <v>25</v>
      </c>
      <c r="D130" s="6" t="s">
        <v>12</v>
      </c>
      <c r="E130" s="6" t="s">
        <v>13</v>
      </c>
      <c r="F130" s="6">
        <v>31.0</v>
      </c>
      <c r="G130" s="6">
        <v>3.49</v>
      </c>
      <c r="H130" s="7">
        <f t="shared" si="1"/>
        <v>108.19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ht="15.75" customHeight="1">
      <c r="A131" s="5">
        <v>44219.0</v>
      </c>
      <c r="B131" s="6" t="s">
        <v>15</v>
      </c>
      <c r="C131" s="6" t="s">
        <v>38</v>
      </c>
      <c r="D131" s="6" t="s">
        <v>10</v>
      </c>
      <c r="E131" s="6" t="s">
        <v>11</v>
      </c>
      <c r="F131" s="6">
        <v>56.0</v>
      </c>
      <c r="G131" s="6">
        <v>1.77</v>
      </c>
      <c r="H131" s="7">
        <f t="shared" si="1"/>
        <v>99.12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ht="15.75" customHeight="1">
      <c r="A132" s="5">
        <v>44222.0</v>
      </c>
      <c r="B132" s="6" t="s">
        <v>8</v>
      </c>
      <c r="C132" s="6" t="s">
        <v>9</v>
      </c>
      <c r="D132" s="6" t="s">
        <v>17</v>
      </c>
      <c r="E132" s="6" t="s">
        <v>26</v>
      </c>
      <c r="F132" s="6">
        <v>52.0</v>
      </c>
      <c r="G132" s="6">
        <v>2.18</v>
      </c>
      <c r="H132" s="7">
        <f t="shared" si="1"/>
        <v>113.36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ht="15.75" customHeight="1">
      <c r="A133" s="5">
        <v>44225.0</v>
      </c>
      <c r="B133" s="6" t="s">
        <v>8</v>
      </c>
      <c r="C133" s="6" t="s">
        <v>9</v>
      </c>
      <c r="D133" s="6" t="s">
        <v>10</v>
      </c>
      <c r="E133" s="6" t="s">
        <v>11</v>
      </c>
      <c r="F133" s="6">
        <v>51.0</v>
      </c>
      <c r="G133" s="6">
        <v>1.77</v>
      </c>
      <c r="H133" s="7">
        <f t="shared" si="1"/>
        <v>90.27</v>
      </c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ht="15.75" customHeight="1">
      <c r="A134" s="5">
        <v>44228.0</v>
      </c>
      <c r="B134" s="6" t="s">
        <v>8</v>
      </c>
      <c r="C134" s="6" t="s">
        <v>9</v>
      </c>
      <c r="D134" s="6" t="s">
        <v>28</v>
      </c>
      <c r="E134" s="6" t="s">
        <v>29</v>
      </c>
      <c r="F134" s="6">
        <v>24.0</v>
      </c>
      <c r="G134" s="6">
        <v>1.68</v>
      </c>
      <c r="H134" s="7">
        <f t="shared" si="1"/>
        <v>40.32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ht="15.75" customHeight="1">
      <c r="A135" s="5">
        <v>44231.0</v>
      </c>
      <c r="B135" s="6" t="s">
        <v>15</v>
      </c>
      <c r="C135" s="6" t="s">
        <v>16</v>
      </c>
      <c r="D135" s="6" t="s">
        <v>17</v>
      </c>
      <c r="E135" s="6" t="s">
        <v>26</v>
      </c>
      <c r="F135" s="6">
        <v>58.0</v>
      </c>
      <c r="G135" s="6">
        <v>2.18</v>
      </c>
      <c r="H135" s="7">
        <f t="shared" si="1"/>
        <v>126.44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ht="15.75" customHeight="1">
      <c r="A136" s="5">
        <v>44234.0</v>
      </c>
      <c r="B136" s="6" t="s">
        <v>15</v>
      </c>
      <c r="C136" s="6" t="s">
        <v>16</v>
      </c>
      <c r="D136" s="6" t="s">
        <v>17</v>
      </c>
      <c r="E136" s="6" t="s">
        <v>18</v>
      </c>
      <c r="F136" s="6">
        <v>34.0</v>
      </c>
      <c r="G136" s="6">
        <v>1.87</v>
      </c>
      <c r="H136" s="7">
        <f t="shared" si="1"/>
        <v>63.58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ht="15.75" customHeight="1">
      <c r="A137" s="5">
        <v>44237.0</v>
      </c>
      <c r="B137" s="6" t="s">
        <v>8</v>
      </c>
      <c r="C137" s="6" t="s">
        <v>25</v>
      </c>
      <c r="D137" s="6" t="s">
        <v>10</v>
      </c>
      <c r="E137" s="6" t="s">
        <v>11</v>
      </c>
      <c r="F137" s="6">
        <v>34.0</v>
      </c>
      <c r="G137" s="6">
        <v>1.77</v>
      </c>
      <c r="H137" s="7">
        <f t="shared" si="1"/>
        <v>60.18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ht="15.75" customHeight="1">
      <c r="A138" s="5">
        <v>44240.0</v>
      </c>
      <c r="B138" s="6" t="s">
        <v>8</v>
      </c>
      <c r="C138" s="6" t="s">
        <v>25</v>
      </c>
      <c r="D138" s="6" t="s">
        <v>28</v>
      </c>
      <c r="E138" s="6" t="s">
        <v>29</v>
      </c>
      <c r="F138" s="6">
        <v>21.0</v>
      </c>
      <c r="G138" s="6">
        <v>1.68</v>
      </c>
      <c r="H138" s="7">
        <f t="shared" si="1"/>
        <v>35.28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ht="15.75" customHeight="1">
      <c r="A139" s="5">
        <v>44243.0</v>
      </c>
      <c r="B139" s="6" t="s">
        <v>15</v>
      </c>
      <c r="C139" s="6" t="s">
        <v>38</v>
      </c>
      <c r="D139" s="6" t="s">
        <v>17</v>
      </c>
      <c r="E139" s="6" t="s">
        <v>33</v>
      </c>
      <c r="F139" s="6">
        <v>29.0</v>
      </c>
      <c r="G139" s="6">
        <v>2.84</v>
      </c>
      <c r="H139" s="7">
        <f t="shared" si="1"/>
        <v>82.36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ht="15.75" customHeight="1">
      <c r="A140" s="5">
        <v>44246.0</v>
      </c>
      <c r="B140" s="6" t="s">
        <v>8</v>
      </c>
      <c r="C140" s="6" t="s">
        <v>9</v>
      </c>
      <c r="D140" s="6" t="s">
        <v>10</v>
      </c>
      <c r="E140" s="6" t="s">
        <v>11</v>
      </c>
      <c r="F140" s="6">
        <v>68.0</v>
      </c>
      <c r="G140" s="6">
        <v>1.77</v>
      </c>
      <c r="H140" s="7">
        <f t="shared" si="1"/>
        <v>120.36</v>
      </c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ht="15.75" customHeight="1">
      <c r="A141" s="5">
        <v>44249.0</v>
      </c>
      <c r="B141" s="6" t="s">
        <v>8</v>
      </c>
      <c r="C141" s="6" t="s">
        <v>9</v>
      </c>
      <c r="D141" s="6" t="s">
        <v>28</v>
      </c>
      <c r="E141" s="6" t="s">
        <v>42</v>
      </c>
      <c r="F141" s="6">
        <v>31.0</v>
      </c>
      <c r="G141" s="6">
        <v>3.15</v>
      </c>
      <c r="H141" s="7">
        <f t="shared" si="1"/>
        <v>97.65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ht="15.75" customHeight="1">
      <c r="A142" s="5">
        <v>44252.0</v>
      </c>
      <c r="B142" s="6" t="s">
        <v>15</v>
      </c>
      <c r="C142" s="6" t="s">
        <v>16</v>
      </c>
      <c r="D142" s="6" t="s">
        <v>17</v>
      </c>
      <c r="E142" s="6" t="s">
        <v>26</v>
      </c>
      <c r="F142" s="6">
        <v>30.0</v>
      </c>
      <c r="G142" s="6">
        <v>2.18</v>
      </c>
      <c r="H142" s="7">
        <f t="shared" si="1"/>
        <v>65.4</v>
      </c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ht="15.75" customHeight="1">
      <c r="A143" s="5">
        <v>44255.0</v>
      </c>
      <c r="B143" s="6" t="s">
        <v>15</v>
      </c>
      <c r="C143" s="6" t="s">
        <v>16</v>
      </c>
      <c r="D143" s="6" t="s">
        <v>17</v>
      </c>
      <c r="E143" s="6" t="s">
        <v>18</v>
      </c>
      <c r="F143" s="6">
        <v>232.0</v>
      </c>
      <c r="G143" s="6">
        <v>1.87</v>
      </c>
      <c r="H143" s="7">
        <f t="shared" si="1"/>
        <v>433.84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ht="15.75" customHeight="1">
      <c r="A144" s="5">
        <v>44257.0</v>
      </c>
      <c r="B144" s="6" t="s">
        <v>8</v>
      </c>
      <c r="C144" s="6" t="s">
        <v>25</v>
      </c>
      <c r="D144" s="6" t="s">
        <v>10</v>
      </c>
      <c r="E144" s="6" t="s">
        <v>35</v>
      </c>
      <c r="F144" s="6">
        <v>68.0</v>
      </c>
      <c r="G144" s="6">
        <v>1.87</v>
      </c>
      <c r="H144" s="7">
        <f t="shared" si="1"/>
        <v>127.16</v>
      </c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ht="15.75" customHeight="1">
      <c r="A145" s="5">
        <v>44260.0</v>
      </c>
      <c r="B145" s="6" t="s">
        <v>8</v>
      </c>
      <c r="C145" s="6" t="s">
        <v>25</v>
      </c>
      <c r="D145" s="6" t="s">
        <v>17</v>
      </c>
      <c r="E145" s="6" t="s">
        <v>33</v>
      </c>
      <c r="F145" s="6">
        <v>97.0</v>
      </c>
      <c r="G145" s="6">
        <v>2.84</v>
      </c>
      <c r="H145" s="7">
        <f t="shared" si="1"/>
        <v>275.48</v>
      </c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ht="15.75" customHeight="1">
      <c r="A146" s="5">
        <v>44263.0</v>
      </c>
      <c r="B146" s="6" t="s">
        <v>15</v>
      </c>
      <c r="C146" s="6" t="s">
        <v>38</v>
      </c>
      <c r="D146" s="6" t="s">
        <v>10</v>
      </c>
      <c r="E146" s="6" t="s">
        <v>35</v>
      </c>
      <c r="F146" s="6">
        <v>86.0</v>
      </c>
      <c r="G146" s="6">
        <v>1.87</v>
      </c>
      <c r="H146" s="7">
        <f t="shared" si="1"/>
        <v>160.82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ht="15.75" customHeight="1">
      <c r="A147" s="5">
        <v>44266.0</v>
      </c>
      <c r="B147" s="6" t="s">
        <v>15</v>
      </c>
      <c r="C147" s="6" t="s">
        <v>38</v>
      </c>
      <c r="D147" s="6" t="s">
        <v>28</v>
      </c>
      <c r="E147" s="6" t="s">
        <v>29</v>
      </c>
      <c r="F147" s="6">
        <v>41.0</v>
      </c>
      <c r="G147" s="6">
        <v>1.68</v>
      </c>
      <c r="H147" s="7">
        <f t="shared" si="1"/>
        <v>68.88</v>
      </c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ht="15.75" customHeight="1">
      <c r="A148" s="5">
        <v>44269.0</v>
      </c>
      <c r="B148" s="6" t="s">
        <v>8</v>
      </c>
      <c r="C148" s="6" t="s">
        <v>9</v>
      </c>
      <c r="D148" s="6" t="s">
        <v>10</v>
      </c>
      <c r="E148" s="6" t="s">
        <v>11</v>
      </c>
      <c r="F148" s="6">
        <v>93.0</v>
      </c>
      <c r="G148" s="6">
        <v>1.77</v>
      </c>
      <c r="H148" s="7">
        <f t="shared" si="1"/>
        <v>164.61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ht="15.75" customHeight="1">
      <c r="A149" s="5">
        <v>44272.0</v>
      </c>
      <c r="B149" s="6" t="s">
        <v>8</v>
      </c>
      <c r="C149" s="6" t="s">
        <v>9</v>
      </c>
      <c r="D149" s="6" t="s">
        <v>28</v>
      </c>
      <c r="E149" s="6" t="s">
        <v>29</v>
      </c>
      <c r="F149" s="6">
        <v>47.0</v>
      </c>
      <c r="G149" s="6">
        <v>1.68</v>
      </c>
      <c r="H149" s="7">
        <f t="shared" si="1"/>
        <v>78.96</v>
      </c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ht="15.75" customHeight="1">
      <c r="A150" s="5">
        <v>44275.0</v>
      </c>
      <c r="B150" s="6" t="s">
        <v>15</v>
      </c>
      <c r="C150" s="6" t="s">
        <v>16</v>
      </c>
      <c r="D150" s="6" t="s">
        <v>10</v>
      </c>
      <c r="E150" s="6" t="s">
        <v>11</v>
      </c>
      <c r="F150" s="6">
        <v>103.0</v>
      </c>
      <c r="G150" s="6">
        <v>1.77</v>
      </c>
      <c r="H150" s="7">
        <f t="shared" si="1"/>
        <v>182.31</v>
      </c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ht="15.75" customHeight="1">
      <c r="A151" s="5">
        <v>44278.0</v>
      </c>
      <c r="B151" s="6" t="s">
        <v>15</v>
      </c>
      <c r="C151" s="6" t="s">
        <v>16</v>
      </c>
      <c r="D151" s="6" t="s">
        <v>28</v>
      </c>
      <c r="E151" s="6" t="s">
        <v>29</v>
      </c>
      <c r="F151" s="6">
        <v>33.0</v>
      </c>
      <c r="G151" s="6">
        <v>1.68</v>
      </c>
      <c r="H151" s="7">
        <f t="shared" si="1"/>
        <v>55.44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ht="15.75" customHeight="1">
      <c r="A152" s="5">
        <v>44281.0</v>
      </c>
      <c r="B152" s="6" t="s">
        <v>8</v>
      </c>
      <c r="C152" s="6" t="s">
        <v>25</v>
      </c>
      <c r="D152" s="6" t="s">
        <v>10</v>
      </c>
      <c r="E152" s="6" t="s">
        <v>35</v>
      </c>
      <c r="F152" s="6">
        <v>57.0</v>
      </c>
      <c r="G152" s="6">
        <v>1.87</v>
      </c>
      <c r="H152" s="7">
        <f t="shared" si="1"/>
        <v>106.59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ht="15.75" customHeight="1">
      <c r="A153" s="5">
        <v>44284.0</v>
      </c>
      <c r="B153" s="6" t="s">
        <v>8</v>
      </c>
      <c r="C153" s="6" t="s">
        <v>25</v>
      </c>
      <c r="D153" s="6" t="s">
        <v>17</v>
      </c>
      <c r="E153" s="6" t="s">
        <v>33</v>
      </c>
      <c r="F153" s="6">
        <v>65.0</v>
      </c>
      <c r="G153" s="6">
        <v>2.84</v>
      </c>
      <c r="H153" s="7">
        <f t="shared" si="1"/>
        <v>184.6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ht="15.75" customHeight="1">
      <c r="A154" s="5">
        <v>44287.0</v>
      </c>
      <c r="B154" s="6" t="s">
        <v>15</v>
      </c>
      <c r="C154" s="6" t="s">
        <v>38</v>
      </c>
      <c r="D154" s="6" t="s">
        <v>10</v>
      </c>
      <c r="E154" s="6" t="s">
        <v>11</v>
      </c>
      <c r="F154" s="6">
        <v>118.0</v>
      </c>
      <c r="G154" s="6">
        <v>1.77</v>
      </c>
      <c r="H154" s="7">
        <f t="shared" si="1"/>
        <v>208.86</v>
      </c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ht="15.75" customHeight="1">
      <c r="A155" s="5">
        <v>44290.0</v>
      </c>
      <c r="B155" s="6" t="s">
        <v>8</v>
      </c>
      <c r="C155" s="6" t="s">
        <v>9</v>
      </c>
      <c r="D155" s="6" t="s">
        <v>17</v>
      </c>
      <c r="E155" s="6" t="s">
        <v>26</v>
      </c>
      <c r="F155" s="6">
        <v>36.0</v>
      </c>
      <c r="G155" s="6">
        <v>2.18</v>
      </c>
      <c r="H155" s="7">
        <f t="shared" si="1"/>
        <v>78.48</v>
      </c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ht="15.75" customHeight="1">
      <c r="A156" s="5">
        <v>44293.0</v>
      </c>
      <c r="B156" s="6" t="s">
        <v>8</v>
      </c>
      <c r="C156" s="6" t="s">
        <v>9</v>
      </c>
      <c r="D156" s="6" t="s">
        <v>17</v>
      </c>
      <c r="E156" s="6" t="s">
        <v>33</v>
      </c>
      <c r="F156" s="6">
        <v>123.0</v>
      </c>
      <c r="G156" s="6">
        <v>2.84</v>
      </c>
      <c r="H156" s="7">
        <f t="shared" si="1"/>
        <v>349.32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ht="15.75" customHeight="1">
      <c r="A157" s="5">
        <v>44296.0</v>
      </c>
      <c r="B157" s="6" t="s">
        <v>15</v>
      </c>
      <c r="C157" s="6" t="s">
        <v>16</v>
      </c>
      <c r="D157" s="6" t="s">
        <v>10</v>
      </c>
      <c r="E157" s="6" t="s">
        <v>11</v>
      </c>
      <c r="F157" s="6">
        <v>90.0</v>
      </c>
      <c r="G157" s="6">
        <v>1.77</v>
      </c>
      <c r="H157" s="7">
        <f t="shared" si="1"/>
        <v>159.3</v>
      </c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ht="15.75" customHeight="1">
      <c r="A158" s="5">
        <v>44299.0</v>
      </c>
      <c r="B158" s="6" t="s">
        <v>15</v>
      </c>
      <c r="C158" s="6" t="s">
        <v>16</v>
      </c>
      <c r="D158" s="6" t="s">
        <v>12</v>
      </c>
      <c r="E158" s="6" t="s">
        <v>13</v>
      </c>
      <c r="F158" s="6">
        <v>21.0</v>
      </c>
      <c r="G158" s="6">
        <v>3.49</v>
      </c>
      <c r="H158" s="7">
        <f t="shared" si="1"/>
        <v>73.29</v>
      </c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ht="15.75" customHeight="1">
      <c r="A159" s="5">
        <v>44302.0</v>
      </c>
      <c r="B159" s="6" t="s">
        <v>8</v>
      </c>
      <c r="C159" s="6" t="s">
        <v>25</v>
      </c>
      <c r="D159" s="6" t="s">
        <v>10</v>
      </c>
      <c r="E159" s="6" t="s">
        <v>11</v>
      </c>
      <c r="F159" s="6">
        <v>48.0</v>
      </c>
      <c r="G159" s="6">
        <v>1.77</v>
      </c>
      <c r="H159" s="7">
        <f t="shared" si="1"/>
        <v>84.96</v>
      </c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ht="15.75" customHeight="1">
      <c r="A160" s="5">
        <v>44305.0</v>
      </c>
      <c r="B160" s="6" t="s">
        <v>8</v>
      </c>
      <c r="C160" s="6" t="s">
        <v>25</v>
      </c>
      <c r="D160" s="6" t="s">
        <v>28</v>
      </c>
      <c r="E160" s="6" t="s">
        <v>29</v>
      </c>
      <c r="F160" s="6">
        <v>24.0</v>
      </c>
      <c r="G160" s="6">
        <v>1.68</v>
      </c>
      <c r="H160" s="7">
        <f t="shared" si="1"/>
        <v>40.32</v>
      </c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ht="15.75" customHeight="1">
      <c r="A161" s="5">
        <v>44308.0</v>
      </c>
      <c r="B161" s="6" t="s">
        <v>15</v>
      </c>
      <c r="C161" s="6" t="s">
        <v>38</v>
      </c>
      <c r="D161" s="6" t="s">
        <v>17</v>
      </c>
      <c r="E161" s="6" t="s">
        <v>18</v>
      </c>
      <c r="F161" s="6">
        <v>67.0</v>
      </c>
      <c r="G161" s="6">
        <v>1.87</v>
      </c>
      <c r="H161" s="7">
        <f t="shared" si="1"/>
        <v>125.29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ht="15.75" customHeight="1">
      <c r="A162" s="5">
        <v>44311.0</v>
      </c>
      <c r="B162" s="6" t="s">
        <v>8</v>
      </c>
      <c r="C162" s="6" t="s">
        <v>9</v>
      </c>
      <c r="D162" s="6" t="s">
        <v>10</v>
      </c>
      <c r="E162" s="6" t="s">
        <v>35</v>
      </c>
      <c r="F162" s="6">
        <v>27.0</v>
      </c>
      <c r="G162" s="6">
        <v>1.87</v>
      </c>
      <c r="H162" s="7">
        <f t="shared" si="1"/>
        <v>50.49</v>
      </c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ht="15.75" customHeight="1">
      <c r="A163" s="5">
        <v>44314.0</v>
      </c>
      <c r="B163" s="6" t="s">
        <v>8</v>
      </c>
      <c r="C163" s="6" t="s">
        <v>9</v>
      </c>
      <c r="D163" s="6" t="s">
        <v>17</v>
      </c>
      <c r="E163" s="6" t="s">
        <v>33</v>
      </c>
      <c r="F163" s="6">
        <v>129.0</v>
      </c>
      <c r="G163" s="6">
        <v>2.84</v>
      </c>
      <c r="H163" s="7">
        <f t="shared" si="1"/>
        <v>366.36</v>
      </c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ht="15.75" customHeight="1">
      <c r="A164" s="5">
        <v>44317.0</v>
      </c>
      <c r="B164" s="6" t="s">
        <v>15</v>
      </c>
      <c r="C164" s="6" t="s">
        <v>16</v>
      </c>
      <c r="D164" s="6" t="s">
        <v>17</v>
      </c>
      <c r="E164" s="6" t="s">
        <v>26</v>
      </c>
      <c r="F164" s="6">
        <v>77.0</v>
      </c>
      <c r="G164" s="6">
        <v>2.18</v>
      </c>
      <c r="H164" s="7">
        <f t="shared" si="1"/>
        <v>167.86</v>
      </c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ht="15.75" customHeight="1">
      <c r="A165" s="5">
        <v>44320.0</v>
      </c>
      <c r="B165" s="6" t="s">
        <v>15</v>
      </c>
      <c r="C165" s="6" t="s">
        <v>16</v>
      </c>
      <c r="D165" s="6" t="s">
        <v>17</v>
      </c>
      <c r="E165" s="6" t="s">
        <v>18</v>
      </c>
      <c r="F165" s="6">
        <v>58.0</v>
      </c>
      <c r="G165" s="6">
        <v>1.87</v>
      </c>
      <c r="H165" s="7">
        <f t="shared" si="1"/>
        <v>108.46</v>
      </c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ht="15.75" customHeight="1">
      <c r="A166" s="5">
        <v>44323.0</v>
      </c>
      <c r="B166" s="6" t="s">
        <v>8</v>
      </c>
      <c r="C166" s="6" t="s">
        <v>25</v>
      </c>
      <c r="D166" s="6" t="s">
        <v>10</v>
      </c>
      <c r="E166" s="6" t="s">
        <v>35</v>
      </c>
      <c r="F166" s="6">
        <v>47.0</v>
      </c>
      <c r="G166" s="6">
        <v>1.87</v>
      </c>
      <c r="H166" s="7">
        <f t="shared" si="1"/>
        <v>87.89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ht="15.75" customHeight="1">
      <c r="A167" s="5">
        <v>44326.0</v>
      </c>
      <c r="B167" s="6" t="s">
        <v>8</v>
      </c>
      <c r="C167" s="6" t="s">
        <v>25</v>
      </c>
      <c r="D167" s="6" t="s">
        <v>17</v>
      </c>
      <c r="E167" s="6" t="s">
        <v>33</v>
      </c>
      <c r="F167" s="6">
        <v>33.0</v>
      </c>
      <c r="G167" s="6">
        <v>2.84</v>
      </c>
      <c r="H167" s="7">
        <f t="shared" si="1"/>
        <v>93.72</v>
      </c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ht="15.75" customHeight="1">
      <c r="A168" s="5">
        <v>44329.0</v>
      </c>
      <c r="B168" s="6" t="s">
        <v>15</v>
      </c>
      <c r="C168" s="6" t="s">
        <v>38</v>
      </c>
      <c r="D168" s="6" t="s">
        <v>17</v>
      </c>
      <c r="E168" s="6" t="s">
        <v>18</v>
      </c>
      <c r="F168" s="6">
        <v>82.0</v>
      </c>
      <c r="G168" s="6">
        <v>1.87</v>
      </c>
      <c r="H168" s="7">
        <f t="shared" si="1"/>
        <v>153.34</v>
      </c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ht="15.75" customHeight="1">
      <c r="A169" s="5">
        <v>44332.0</v>
      </c>
      <c r="B169" s="6" t="s">
        <v>8</v>
      </c>
      <c r="C169" s="6" t="s">
        <v>9</v>
      </c>
      <c r="D169" s="6" t="s">
        <v>10</v>
      </c>
      <c r="E169" s="6" t="s">
        <v>11</v>
      </c>
      <c r="F169" s="6">
        <v>58.0</v>
      </c>
      <c r="G169" s="6">
        <v>1.77</v>
      </c>
      <c r="H169" s="7">
        <f t="shared" si="1"/>
        <v>102.66</v>
      </c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ht="15.75" customHeight="1">
      <c r="A170" s="5">
        <v>44335.0</v>
      </c>
      <c r="B170" s="6" t="s">
        <v>8</v>
      </c>
      <c r="C170" s="6" t="s">
        <v>9</v>
      </c>
      <c r="D170" s="6" t="s">
        <v>28</v>
      </c>
      <c r="E170" s="6" t="s">
        <v>42</v>
      </c>
      <c r="F170" s="6">
        <v>30.0</v>
      </c>
      <c r="G170" s="6">
        <v>3.15</v>
      </c>
      <c r="H170" s="7">
        <f t="shared" si="1"/>
        <v>94.5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ht="15.75" customHeight="1">
      <c r="A171" s="5">
        <v>44338.0</v>
      </c>
      <c r="B171" s="6" t="s">
        <v>15</v>
      </c>
      <c r="C171" s="6" t="s">
        <v>16</v>
      </c>
      <c r="D171" s="6" t="s">
        <v>17</v>
      </c>
      <c r="E171" s="6" t="s">
        <v>18</v>
      </c>
      <c r="F171" s="6">
        <v>43.0</v>
      </c>
      <c r="G171" s="6">
        <v>1.87</v>
      </c>
      <c r="H171" s="7">
        <f t="shared" si="1"/>
        <v>80.41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ht="15.75" customHeight="1">
      <c r="A172" s="5">
        <v>44341.0</v>
      </c>
      <c r="B172" s="6" t="s">
        <v>8</v>
      </c>
      <c r="C172" s="6" t="s">
        <v>25</v>
      </c>
      <c r="D172" s="6" t="s">
        <v>10</v>
      </c>
      <c r="E172" s="6" t="s">
        <v>11</v>
      </c>
      <c r="F172" s="6">
        <v>84.0</v>
      </c>
      <c r="G172" s="6">
        <v>1.77</v>
      </c>
      <c r="H172" s="7">
        <f t="shared" si="1"/>
        <v>148.68</v>
      </c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ht="15.75" customHeight="1">
      <c r="A173" s="5">
        <v>44344.0</v>
      </c>
      <c r="B173" s="6" t="s">
        <v>15</v>
      </c>
      <c r="C173" s="6" t="s">
        <v>38</v>
      </c>
      <c r="D173" s="6" t="s">
        <v>17</v>
      </c>
      <c r="E173" s="6" t="s">
        <v>26</v>
      </c>
      <c r="F173" s="6">
        <v>36.0</v>
      </c>
      <c r="G173" s="6">
        <v>2.18</v>
      </c>
      <c r="H173" s="7">
        <f t="shared" si="1"/>
        <v>78.48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ht="15.75" customHeight="1">
      <c r="A174" s="5">
        <v>44347.0</v>
      </c>
      <c r="B174" s="6" t="s">
        <v>15</v>
      </c>
      <c r="C174" s="6" t="s">
        <v>38</v>
      </c>
      <c r="D174" s="6" t="s">
        <v>17</v>
      </c>
      <c r="E174" s="6" t="s">
        <v>33</v>
      </c>
      <c r="F174" s="6">
        <v>44.0</v>
      </c>
      <c r="G174" s="6">
        <v>2.84</v>
      </c>
      <c r="H174" s="7">
        <f t="shared" si="1"/>
        <v>124.96</v>
      </c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ht="15.75" customHeight="1">
      <c r="A175" s="5">
        <v>44350.0</v>
      </c>
      <c r="B175" s="6" t="s">
        <v>8</v>
      </c>
      <c r="C175" s="6" t="s">
        <v>9</v>
      </c>
      <c r="D175" s="6" t="s">
        <v>10</v>
      </c>
      <c r="E175" s="6" t="s">
        <v>35</v>
      </c>
      <c r="F175" s="6">
        <v>27.0</v>
      </c>
      <c r="G175" s="6">
        <v>1.87</v>
      </c>
      <c r="H175" s="7">
        <f t="shared" si="1"/>
        <v>50.49</v>
      </c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ht="15.75" customHeight="1">
      <c r="A176" s="5">
        <v>44353.0</v>
      </c>
      <c r="B176" s="6" t="s">
        <v>8</v>
      </c>
      <c r="C176" s="6" t="s">
        <v>9</v>
      </c>
      <c r="D176" s="6" t="s">
        <v>17</v>
      </c>
      <c r="E176" s="6" t="s">
        <v>33</v>
      </c>
      <c r="F176" s="6">
        <v>120.0</v>
      </c>
      <c r="G176" s="6">
        <v>2.84</v>
      </c>
      <c r="H176" s="7">
        <f t="shared" si="1"/>
        <v>340.8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ht="15.75" customHeight="1">
      <c r="A177" s="5">
        <v>44356.0</v>
      </c>
      <c r="B177" s="6" t="s">
        <v>8</v>
      </c>
      <c r="C177" s="6" t="s">
        <v>9</v>
      </c>
      <c r="D177" s="6" t="s">
        <v>12</v>
      </c>
      <c r="E177" s="6" t="s">
        <v>13</v>
      </c>
      <c r="F177" s="6">
        <v>26.0</v>
      </c>
      <c r="G177" s="6">
        <v>3.49</v>
      </c>
      <c r="H177" s="7">
        <f t="shared" si="1"/>
        <v>90.74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ht="15.75" customHeight="1">
      <c r="A178" s="5">
        <v>44359.0</v>
      </c>
      <c r="B178" s="6" t="s">
        <v>15</v>
      </c>
      <c r="C178" s="6" t="s">
        <v>16</v>
      </c>
      <c r="D178" s="6" t="s">
        <v>10</v>
      </c>
      <c r="E178" s="6" t="s">
        <v>11</v>
      </c>
      <c r="F178" s="6">
        <v>73.0</v>
      </c>
      <c r="G178" s="6">
        <v>1.77</v>
      </c>
      <c r="H178" s="7">
        <f t="shared" si="1"/>
        <v>129.21</v>
      </c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ht="15.75" customHeight="1">
      <c r="A179" s="5">
        <v>44362.0</v>
      </c>
      <c r="B179" s="6" t="s">
        <v>8</v>
      </c>
      <c r="C179" s="6" t="s">
        <v>25</v>
      </c>
      <c r="D179" s="6" t="s">
        <v>10</v>
      </c>
      <c r="E179" s="6" t="s">
        <v>35</v>
      </c>
      <c r="F179" s="6">
        <v>38.0</v>
      </c>
      <c r="G179" s="6">
        <v>1.87</v>
      </c>
      <c r="H179" s="7">
        <f t="shared" si="1"/>
        <v>71.06</v>
      </c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ht="15.75" customHeight="1">
      <c r="A180" s="5">
        <v>44365.0</v>
      </c>
      <c r="B180" s="6" t="s">
        <v>8</v>
      </c>
      <c r="C180" s="6" t="s">
        <v>25</v>
      </c>
      <c r="D180" s="6" t="s">
        <v>17</v>
      </c>
      <c r="E180" s="6" t="s">
        <v>33</v>
      </c>
      <c r="F180" s="6">
        <v>40.0</v>
      </c>
      <c r="G180" s="6">
        <v>2.84</v>
      </c>
      <c r="H180" s="7">
        <f t="shared" si="1"/>
        <v>113.6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ht="15.75" customHeight="1">
      <c r="A181" s="5">
        <v>44368.0</v>
      </c>
      <c r="B181" s="6" t="s">
        <v>15</v>
      </c>
      <c r="C181" s="6" t="s">
        <v>38</v>
      </c>
      <c r="D181" s="6" t="s">
        <v>10</v>
      </c>
      <c r="E181" s="6" t="s">
        <v>11</v>
      </c>
      <c r="F181" s="6">
        <v>41.0</v>
      </c>
      <c r="G181" s="6">
        <v>1.77</v>
      </c>
      <c r="H181" s="7">
        <f t="shared" si="1"/>
        <v>72.57</v>
      </c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ht="15.75" customHeight="1">
      <c r="A182" s="5">
        <v>44371.0</v>
      </c>
      <c r="B182" s="6" t="s">
        <v>8</v>
      </c>
      <c r="C182" s="6" t="s">
        <v>9</v>
      </c>
      <c r="D182" s="6" t="s">
        <v>10</v>
      </c>
      <c r="E182" s="6" t="s">
        <v>43</v>
      </c>
      <c r="F182" s="6">
        <v>27.0</v>
      </c>
      <c r="G182" s="6">
        <v>2.27</v>
      </c>
      <c r="H182" s="7">
        <f t="shared" si="1"/>
        <v>61.29</v>
      </c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ht="15.75" customHeight="1">
      <c r="A183" s="5">
        <v>44374.0</v>
      </c>
      <c r="B183" s="6" t="s">
        <v>8</v>
      </c>
      <c r="C183" s="6" t="s">
        <v>9</v>
      </c>
      <c r="D183" s="6" t="s">
        <v>17</v>
      </c>
      <c r="E183" s="6" t="s">
        <v>18</v>
      </c>
      <c r="F183" s="6">
        <v>38.0</v>
      </c>
      <c r="G183" s="6">
        <v>1.87</v>
      </c>
      <c r="H183" s="7">
        <f t="shared" si="1"/>
        <v>71.06</v>
      </c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ht="15.75" customHeight="1">
      <c r="A184" s="5">
        <v>44377.0</v>
      </c>
      <c r="B184" s="6" t="s">
        <v>8</v>
      </c>
      <c r="C184" s="6" t="s">
        <v>9</v>
      </c>
      <c r="D184" s="6" t="s">
        <v>12</v>
      </c>
      <c r="E184" s="6" t="s">
        <v>13</v>
      </c>
      <c r="F184" s="6">
        <v>34.0</v>
      </c>
      <c r="G184" s="6">
        <v>3.49</v>
      </c>
      <c r="H184" s="7">
        <f t="shared" si="1"/>
        <v>118.66</v>
      </c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ht="15.75" customHeight="1">
      <c r="A185" s="5">
        <v>44380.0</v>
      </c>
      <c r="B185" s="6" t="s">
        <v>15</v>
      </c>
      <c r="C185" s="6" t="s">
        <v>16</v>
      </c>
      <c r="D185" s="6" t="s">
        <v>10</v>
      </c>
      <c r="E185" s="6" t="s">
        <v>35</v>
      </c>
      <c r="F185" s="6">
        <v>65.0</v>
      </c>
      <c r="G185" s="6">
        <v>1.87</v>
      </c>
      <c r="H185" s="7">
        <f t="shared" si="1"/>
        <v>121.55</v>
      </c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ht="15.75" customHeight="1">
      <c r="A186" s="5">
        <v>44383.0</v>
      </c>
      <c r="B186" s="6" t="s">
        <v>15</v>
      </c>
      <c r="C186" s="6" t="s">
        <v>16</v>
      </c>
      <c r="D186" s="6" t="s">
        <v>17</v>
      </c>
      <c r="E186" s="6" t="s">
        <v>33</v>
      </c>
      <c r="F186" s="6">
        <v>60.0</v>
      </c>
      <c r="G186" s="6">
        <v>2.84</v>
      </c>
      <c r="H186" s="7">
        <f t="shared" si="1"/>
        <v>170.4</v>
      </c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ht="15.75" customHeight="1">
      <c r="A187" s="5">
        <v>44386.0</v>
      </c>
      <c r="B187" s="6" t="s">
        <v>8</v>
      </c>
      <c r="C187" s="6" t="s">
        <v>25</v>
      </c>
      <c r="D187" s="6" t="s">
        <v>17</v>
      </c>
      <c r="E187" s="6" t="s">
        <v>26</v>
      </c>
      <c r="F187" s="6">
        <v>37.0</v>
      </c>
      <c r="G187" s="6">
        <v>2.18</v>
      </c>
      <c r="H187" s="7">
        <f t="shared" si="1"/>
        <v>80.66</v>
      </c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ht="15.75" customHeight="1">
      <c r="A188" s="5">
        <v>44389.0</v>
      </c>
      <c r="B188" s="6" t="s">
        <v>8</v>
      </c>
      <c r="C188" s="6" t="s">
        <v>25</v>
      </c>
      <c r="D188" s="6" t="s">
        <v>17</v>
      </c>
      <c r="E188" s="6" t="s">
        <v>18</v>
      </c>
      <c r="F188" s="6">
        <v>40.0</v>
      </c>
      <c r="G188" s="6">
        <v>1.87</v>
      </c>
      <c r="H188" s="7">
        <f t="shared" si="1"/>
        <v>74.8</v>
      </c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ht="15.75" customHeight="1">
      <c r="A189" s="5">
        <v>44392.0</v>
      </c>
      <c r="B189" s="6" t="s">
        <v>15</v>
      </c>
      <c r="C189" s="6" t="s">
        <v>38</v>
      </c>
      <c r="D189" s="6" t="s">
        <v>10</v>
      </c>
      <c r="E189" s="6" t="s">
        <v>35</v>
      </c>
      <c r="F189" s="6">
        <v>26.0</v>
      </c>
      <c r="G189" s="6">
        <v>1.87</v>
      </c>
      <c r="H189" s="7">
        <f t="shared" si="1"/>
        <v>48.62</v>
      </c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ht="15.75" customHeight="1">
      <c r="A190" s="5">
        <v>44395.0</v>
      </c>
      <c r="B190" s="6" t="s">
        <v>8</v>
      </c>
      <c r="C190" s="6" t="s">
        <v>9</v>
      </c>
      <c r="D190" s="6" t="s">
        <v>10</v>
      </c>
      <c r="E190" s="6" t="s">
        <v>43</v>
      </c>
      <c r="F190" s="6">
        <v>22.0</v>
      </c>
      <c r="G190" s="6">
        <v>2.27</v>
      </c>
      <c r="H190" s="7">
        <f t="shared" si="1"/>
        <v>49.94</v>
      </c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ht="15.75" customHeight="1">
      <c r="A191" s="5">
        <v>44398.0</v>
      </c>
      <c r="B191" s="6" t="s">
        <v>8</v>
      </c>
      <c r="C191" s="6" t="s">
        <v>9</v>
      </c>
      <c r="D191" s="6" t="s">
        <v>17</v>
      </c>
      <c r="E191" s="6" t="s">
        <v>18</v>
      </c>
      <c r="F191" s="6">
        <v>32.0</v>
      </c>
      <c r="G191" s="6">
        <v>1.87</v>
      </c>
      <c r="H191" s="7">
        <f t="shared" si="1"/>
        <v>59.84</v>
      </c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ht="15.75" customHeight="1">
      <c r="A192" s="5">
        <v>44401.0</v>
      </c>
      <c r="B192" s="6" t="s">
        <v>8</v>
      </c>
      <c r="C192" s="6" t="s">
        <v>9</v>
      </c>
      <c r="D192" s="6" t="s">
        <v>12</v>
      </c>
      <c r="E192" s="6" t="s">
        <v>13</v>
      </c>
      <c r="F192" s="6">
        <v>23.0</v>
      </c>
      <c r="G192" s="6">
        <v>3.49</v>
      </c>
      <c r="H192" s="7">
        <f t="shared" si="1"/>
        <v>80.27</v>
      </c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ht="15.75" customHeight="1">
      <c r="A193" s="5">
        <v>44404.0</v>
      </c>
      <c r="B193" s="6" t="s">
        <v>15</v>
      </c>
      <c r="C193" s="6" t="s">
        <v>16</v>
      </c>
      <c r="D193" s="6" t="s">
        <v>17</v>
      </c>
      <c r="E193" s="6" t="s">
        <v>26</v>
      </c>
      <c r="F193" s="6">
        <v>20.0</v>
      </c>
      <c r="G193" s="6">
        <v>2.18</v>
      </c>
      <c r="H193" s="7">
        <f t="shared" si="1"/>
        <v>43.6</v>
      </c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ht="15.75" customHeight="1">
      <c r="A194" s="5">
        <v>44407.0</v>
      </c>
      <c r="B194" s="6" t="s">
        <v>15</v>
      </c>
      <c r="C194" s="6" t="s">
        <v>16</v>
      </c>
      <c r="D194" s="6" t="s">
        <v>17</v>
      </c>
      <c r="E194" s="6" t="s">
        <v>18</v>
      </c>
      <c r="F194" s="6">
        <v>64.0</v>
      </c>
      <c r="G194" s="6">
        <v>1.87</v>
      </c>
      <c r="H194" s="7">
        <f t="shared" si="1"/>
        <v>119.68</v>
      </c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ht="15.75" customHeight="1">
      <c r="A195" s="5">
        <v>44410.0</v>
      </c>
      <c r="B195" s="6" t="s">
        <v>8</v>
      </c>
      <c r="C195" s="6" t="s">
        <v>25</v>
      </c>
      <c r="D195" s="6" t="s">
        <v>10</v>
      </c>
      <c r="E195" s="6" t="s">
        <v>11</v>
      </c>
      <c r="F195" s="6">
        <v>71.0</v>
      </c>
      <c r="G195" s="6">
        <v>1.77</v>
      </c>
      <c r="H195" s="7">
        <f t="shared" si="1"/>
        <v>125.67</v>
      </c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ht="15.75" customHeight="1">
      <c r="A196" s="5">
        <v>44413.0</v>
      </c>
      <c r="B196" s="6" t="s">
        <v>15</v>
      </c>
      <c r="C196" s="6" t="s">
        <v>38</v>
      </c>
      <c r="D196" s="6" t="s">
        <v>17</v>
      </c>
      <c r="E196" s="6" t="s">
        <v>26</v>
      </c>
      <c r="F196" s="6">
        <v>90.0</v>
      </c>
      <c r="G196" s="6">
        <v>2.18</v>
      </c>
      <c r="H196" s="7">
        <f t="shared" si="1"/>
        <v>196.2</v>
      </c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ht="15.75" customHeight="1">
      <c r="A197" s="5">
        <v>44416.0</v>
      </c>
      <c r="B197" s="6" t="s">
        <v>15</v>
      </c>
      <c r="C197" s="6" t="s">
        <v>38</v>
      </c>
      <c r="D197" s="6" t="s">
        <v>17</v>
      </c>
      <c r="E197" s="6" t="s">
        <v>33</v>
      </c>
      <c r="F197" s="6">
        <v>38.0</v>
      </c>
      <c r="G197" s="6">
        <v>2.84</v>
      </c>
      <c r="H197" s="7">
        <f t="shared" si="1"/>
        <v>107.92</v>
      </c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ht="15.75" customHeight="1">
      <c r="A198" s="5">
        <v>44419.0</v>
      </c>
      <c r="B198" s="6" t="s">
        <v>8</v>
      </c>
      <c r="C198" s="6" t="s">
        <v>9</v>
      </c>
      <c r="D198" s="6" t="s">
        <v>10</v>
      </c>
      <c r="E198" s="6" t="s">
        <v>11</v>
      </c>
      <c r="F198" s="6">
        <v>55.0</v>
      </c>
      <c r="G198" s="6">
        <v>1.77</v>
      </c>
      <c r="H198" s="7">
        <f t="shared" si="1"/>
        <v>97.35</v>
      </c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ht="15.75" customHeight="1">
      <c r="A199" s="5">
        <v>44422.0</v>
      </c>
      <c r="B199" s="6" t="s">
        <v>8</v>
      </c>
      <c r="C199" s="6" t="s">
        <v>9</v>
      </c>
      <c r="D199" s="6" t="s">
        <v>28</v>
      </c>
      <c r="E199" s="6" t="s">
        <v>42</v>
      </c>
      <c r="F199" s="6">
        <v>22.0</v>
      </c>
      <c r="G199" s="6">
        <v>3.15</v>
      </c>
      <c r="H199" s="7">
        <f t="shared" si="1"/>
        <v>69.3</v>
      </c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ht="15.75" customHeight="1">
      <c r="A200" s="5">
        <v>44425.0</v>
      </c>
      <c r="B200" s="6" t="s">
        <v>15</v>
      </c>
      <c r="C200" s="6" t="s">
        <v>16</v>
      </c>
      <c r="D200" s="6" t="s">
        <v>10</v>
      </c>
      <c r="E200" s="6" t="s">
        <v>11</v>
      </c>
      <c r="F200" s="6">
        <v>34.0</v>
      </c>
      <c r="G200" s="6">
        <v>1.77</v>
      </c>
      <c r="H200" s="7">
        <f t="shared" si="1"/>
        <v>60.18</v>
      </c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ht="15.75" customHeight="1">
      <c r="A201" s="5">
        <v>44428.0</v>
      </c>
      <c r="B201" s="6" t="s">
        <v>8</v>
      </c>
      <c r="C201" s="6" t="s">
        <v>25</v>
      </c>
      <c r="D201" s="6" t="s">
        <v>10</v>
      </c>
      <c r="E201" s="6" t="s">
        <v>35</v>
      </c>
      <c r="F201" s="6">
        <v>39.0</v>
      </c>
      <c r="G201" s="6">
        <v>1.87</v>
      </c>
      <c r="H201" s="7">
        <f t="shared" si="1"/>
        <v>72.93</v>
      </c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ht="15.75" customHeight="1">
      <c r="A202" s="5">
        <v>44431.0</v>
      </c>
      <c r="B202" s="6" t="s">
        <v>8</v>
      </c>
      <c r="C202" s="6" t="s">
        <v>25</v>
      </c>
      <c r="D202" s="6" t="s">
        <v>17</v>
      </c>
      <c r="E202" s="6" t="s">
        <v>33</v>
      </c>
      <c r="F202" s="6">
        <v>41.0</v>
      </c>
      <c r="G202" s="6">
        <v>2.84</v>
      </c>
      <c r="H202" s="7">
        <f t="shared" si="1"/>
        <v>116.44</v>
      </c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ht="15.75" customHeight="1">
      <c r="A203" s="5">
        <v>44434.0</v>
      </c>
      <c r="B203" s="6" t="s">
        <v>15</v>
      </c>
      <c r="C203" s="6" t="s">
        <v>38</v>
      </c>
      <c r="D203" s="6" t="s">
        <v>10</v>
      </c>
      <c r="E203" s="6" t="s">
        <v>11</v>
      </c>
      <c r="F203" s="6">
        <v>41.0</v>
      </c>
      <c r="G203" s="6">
        <v>1.77</v>
      </c>
      <c r="H203" s="7">
        <f t="shared" si="1"/>
        <v>72.57</v>
      </c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ht="15.75" customHeight="1">
      <c r="A204" s="5">
        <v>44437.0</v>
      </c>
      <c r="B204" s="6" t="s">
        <v>8</v>
      </c>
      <c r="C204" s="6" t="s">
        <v>9</v>
      </c>
      <c r="D204" s="6" t="s">
        <v>17</v>
      </c>
      <c r="E204" s="6" t="s">
        <v>26</v>
      </c>
      <c r="F204" s="6">
        <v>136.0</v>
      </c>
      <c r="G204" s="6">
        <v>2.18</v>
      </c>
      <c r="H204" s="7">
        <f t="shared" si="1"/>
        <v>296.48</v>
      </c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ht="15.75" customHeight="1">
      <c r="A205" s="5">
        <v>44440.0</v>
      </c>
      <c r="B205" s="6" t="s">
        <v>8</v>
      </c>
      <c r="C205" s="6" t="s">
        <v>9</v>
      </c>
      <c r="D205" s="6" t="s">
        <v>10</v>
      </c>
      <c r="E205" s="6" t="s">
        <v>11</v>
      </c>
      <c r="F205" s="6">
        <v>25.0</v>
      </c>
      <c r="G205" s="6">
        <v>1.77</v>
      </c>
      <c r="H205" s="7">
        <f t="shared" si="1"/>
        <v>44.25</v>
      </c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ht="15.75" customHeight="1">
      <c r="A206" s="5">
        <v>44443.0</v>
      </c>
      <c r="B206" s="6" t="s">
        <v>8</v>
      </c>
      <c r="C206" s="6" t="s">
        <v>9</v>
      </c>
      <c r="D206" s="6" t="s">
        <v>28</v>
      </c>
      <c r="E206" s="6" t="s">
        <v>42</v>
      </c>
      <c r="F206" s="6">
        <v>26.0</v>
      </c>
      <c r="G206" s="6">
        <v>3.15</v>
      </c>
      <c r="H206" s="7">
        <f t="shared" si="1"/>
        <v>81.9</v>
      </c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ht="15.75" customHeight="1">
      <c r="A207" s="5">
        <v>44446.0</v>
      </c>
      <c r="B207" s="6" t="s">
        <v>15</v>
      </c>
      <c r="C207" s="6" t="s">
        <v>16</v>
      </c>
      <c r="D207" s="6" t="s">
        <v>10</v>
      </c>
      <c r="E207" s="6" t="s">
        <v>35</v>
      </c>
      <c r="F207" s="6">
        <v>50.0</v>
      </c>
      <c r="G207" s="6">
        <v>1.87</v>
      </c>
      <c r="H207" s="7">
        <f t="shared" si="1"/>
        <v>93.5</v>
      </c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ht="15.75" customHeight="1">
      <c r="A208" s="5">
        <v>44449.0</v>
      </c>
      <c r="B208" s="6" t="s">
        <v>15</v>
      </c>
      <c r="C208" s="6" t="s">
        <v>16</v>
      </c>
      <c r="D208" s="6" t="s">
        <v>17</v>
      </c>
      <c r="E208" s="6" t="s">
        <v>33</v>
      </c>
      <c r="F208" s="6">
        <v>79.0</v>
      </c>
      <c r="G208" s="6">
        <v>2.84</v>
      </c>
      <c r="H208" s="7">
        <f t="shared" si="1"/>
        <v>224.36</v>
      </c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ht="15.75" customHeight="1">
      <c r="A209" s="5">
        <v>44452.0</v>
      </c>
      <c r="B209" s="6" t="s">
        <v>8</v>
      </c>
      <c r="C209" s="6" t="s">
        <v>25</v>
      </c>
      <c r="D209" s="6" t="s">
        <v>10</v>
      </c>
      <c r="E209" s="6" t="s">
        <v>11</v>
      </c>
      <c r="F209" s="6">
        <v>30.0</v>
      </c>
      <c r="G209" s="6">
        <v>1.77</v>
      </c>
      <c r="H209" s="7">
        <f t="shared" si="1"/>
        <v>53.1</v>
      </c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ht="15.75" customHeight="1">
      <c r="A210" s="5">
        <v>44455.0</v>
      </c>
      <c r="B210" s="6" t="s">
        <v>8</v>
      </c>
      <c r="C210" s="6" t="s">
        <v>25</v>
      </c>
      <c r="D210" s="6" t="s">
        <v>28</v>
      </c>
      <c r="E210" s="6" t="s">
        <v>29</v>
      </c>
      <c r="F210" s="6">
        <v>20.0</v>
      </c>
      <c r="G210" s="6">
        <v>1.68</v>
      </c>
      <c r="H210" s="7">
        <f t="shared" si="1"/>
        <v>33.6</v>
      </c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ht="15.75" customHeight="1">
      <c r="A211" s="5">
        <v>44458.0</v>
      </c>
      <c r="B211" s="6" t="s">
        <v>15</v>
      </c>
      <c r="C211" s="6" t="s">
        <v>38</v>
      </c>
      <c r="D211" s="6" t="s">
        <v>10</v>
      </c>
      <c r="E211" s="6" t="s">
        <v>11</v>
      </c>
      <c r="F211" s="6">
        <v>49.0</v>
      </c>
      <c r="G211" s="6">
        <v>1.77</v>
      </c>
      <c r="H211" s="7">
        <f t="shared" si="1"/>
        <v>86.73</v>
      </c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ht="15.75" customHeight="1">
      <c r="A212" s="5">
        <v>44461.0</v>
      </c>
      <c r="B212" s="6" t="s">
        <v>8</v>
      </c>
      <c r="C212" s="6" t="s">
        <v>9</v>
      </c>
      <c r="D212" s="6" t="s">
        <v>17</v>
      </c>
      <c r="E212" s="6" t="s">
        <v>26</v>
      </c>
      <c r="F212" s="6">
        <v>40.0</v>
      </c>
      <c r="G212" s="6">
        <v>2.18</v>
      </c>
      <c r="H212" s="7">
        <f t="shared" si="1"/>
        <v>87.2</v>
      </c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ht="15.75" customHeight="1">
      <c r="A213" s="5">
        <v>44464.0</v>
      </c>
      <c r="B213" s="6" t="s">
        <v>8</v>
      </c>
      <c r="C213" s="6" t="s">
        <v>9</v>
      </c>
      <c r="D213" s="6" t="s">
        <v>10</v>
      </c>
      <c r="E213" s="6" t="s">
        <v>11</v>
      </c>
      <c r="F213" s="6">
        <v>31.0</v>
      </c>
      <c r="G213" s="6">
        <v>1.77</v>
      </c>
      <c r="H213" s="7">
        <f t="shared" si="1"/>
        <v>54.87</v>
      </c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ht="15.75" customHeight="1">
      <c r="A214" s="5">
        <v>44467.0</v>
      </c>
      <c r="B214" s="6" t="s">
        <v>8</v>
      </c>
      <c r="C214" s="6" t="s">
        <v>9</v>
      </c>
      <c r="D214" s="6" t="s">
        <v>28</v>
      </c>
      <c r="E214" s="6" t="s">
        <v>42</v>
      </c>
      <c r="F214" s="6">
        <v>21.0</v>
      </c>
      <c r="G214" s="6">
        <v>3.15</v>
      </c>
      <c r="H214" s="7">
        <f t="shared" si="1"/>
        <v>66.15</v>
      </c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ht="15.75" customHeight="1">
      <c r="A215" s="5">
        <v>44470.0</v>
      </c>
      <c r="B215" s="6" t="s">
        <v>15</v>
      </c>
      <c r="C215" s="6" t="s">
        <v>16</v>
      </c>
      <c r="D215" s="6" t="s">
        <v>10</v>
      </c>
      <c r="E215" s="6" t="s">
        <v>35</v>
      </c>
      <c r="F215" s="6">
        <v>43.0</v>
      </c>
      <c r="G215" s="6">
        <v>1.87</v>
      </c>
      <c r="H215" s="7">
        <f t="shared" si="1"/>
        <v>80.41</v>
      </c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ht="15.75" customHeight="1">
      <c r="A216" s="5">
        <v>44473.0</v>
      </c>
      <c r="B216" s="6" t="s">
        <v>15</v>
      </c>
      <c r="C216" s="6" t="s">
        <v>16</v>
      </c>
      <c r="D216" s="6" t="s">
        <v>17</v>
      </c>
      <c r="E216" s="6" t="s">
        <v>33</v>
      </c>
      <c r="F216" s="6">
        <v>47.0</v>
      </c>
      <c r="G216" s="6">
        <v>2.84</v>
      </c>
      <c r="H216" s="7">
        <f t="shared" si="1"/>
        <v>133.48</v>
      </c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ht="15.75" customHeight="1">
      <c r="A217" s="5">
        <v>44476.0</v>
      </c>
      <c r="B217" s="6" t="s">
        <v>8</v>
      </c>
      <c r="C217" s="6" t="s">
        <v>25</v>
      </c>
      <c r="D217" s="6" t="s">
        <v>17</v>
      </c>
      <c r="E217" s="6" t="s">
        <v>26</v>
      </c>
      <c r="F217" s="6">
        <v>175.0</v>
      </c>
      <c r="G217" s="6">
        <v>2.18</v>
      </c>
      <c r="H217" s="7">
        <f t="shared" si="1"/>
        <v>381.5</v>
      </c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ht="15.75" customHeight="1">
      <c r="A218" s="5">
        <v>44479.0</v>
      </c>
      <c r="B218" s="6" t="s">
        <v>8</v>
      </c>
      <c r="C218" s="6" t="s">
        <v>25</v>
      </c>
      <c r="D218" s="6" t="s">
        <v>17</v>
      </c>
      <c r="E218" s="6" t="s">
        <v>18</v>
      </c>
      <c r="F218" s="6">
        <v>23.0</v>
      </c>
      <c r="G218" s="6">
        <v>1.87</v>
      </c>
      <c r="H218" s="7">
        <f t="shared" si="1"/>
        <v>43.01</v>
      </c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ht="15.75" customHeight="1">
      <c r="A219" s="5">
        <v>44482.0</v>
      </c>
      <c r="B219" s="6" t="s">
        <v>15</v>
      </c>
      <c r="C219" s="6" t="s">
        <v>38</v>
      </c>
      <c r="D219" s="6" t="s">
        <v>10</v>
      </c>
      <c r="E219" s="6" t="s">
        <v>11</v>
      </c>
      <c r="F219" s="6">
        <v>40.0</v>
      </c>
      <c r="G219" s="6">
        <v>1.77</v>
      </c>
      <c r="H219" s="7">
        <f t="shared" si="1"/>
        <v>70.8</v>
      </c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ht="15.75" customHeight="1">
      <c r="A220" s="5">
        <v>44485.0</v>
      </c>
      <c r="B220" s="6" t="s">
        <v>8</v>
      </c>
      <c r="C220" s="6" t="s">
        <v>9</v>
      </c>
      <c r="D220" s="6" t="s">
        <v>17</v>
      </c>
      <c r="E220" s="6" t="s">
        <v>26</v>
      </c>
      <c r="F220" s="6">
        <v>87.0</v>
      </c>
      <c r="G220" s="6">
        <v>2.18</v>
      </c>
      <c r="H220" s="7">
        <f t="shared" si="1"/>
        <v>189.66</v>
      </c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ht="15.75" customHeight="1">
      <c r="A221" s="5">
        <v>44488.0</v>
      </c>
      <c r="B221" s="6" t="s">
        <v>8</v>
      </c>
      <c r="C221" s="6" t="s">
        <v>9</v>
      </c>
      <c r="D221" s="6" t="s">
        <v>10</v>
      </c>
      <c r="E221" s="6" t="s">
        <v>11</v>
      </c>
      <c r="F221" s="6">
        <v>43.0</v>
      </c>
      <c r="G221" s="6">
        <v>1.77</v>
      </c>
      <c r="H221" s="7">
        <f t="shared" si="1"/>
        <v>76.11</v>
      </c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ht="15.75" customHeight="1">
      <c r="A222" s="5">
        <v>44491.0</v>
      </c>
      <c r="B222" s="6" t="s">
        <v>8</v>
      </c>
      <c r="C222" s="6" t="s">
        <v>9</v>
      </c>
      <c r="D222" s="6" t="s">
        <v>12</v>
      </c>
      <c r="E222" s="6" t="s">
        <v>13</v>
      </c>
      <c r="F222" s="6">
        <v>30.0</v>
      </c>
      <c r="G222" s="6">
        <v>3.49</v>
      </c>
      <c r="H222" s="7">
        <f t="shared" si="1"/>
        <v>104.7</v>
      </c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ht="15.75" customHeight="1">
      <c r="A223" s="5">
        <v>44494.0</v>
      </c>
      <c r="B223" s="6" t="s">
        <v>15</v>
      </c>
      <c r="C223" s="6" t="s">
        <v>16</v>
      </c>
      <c r="D223" s="6" t="s">
        <v>10</v>
      </c>
      <c r="E223" s="6" t="s">
        <v>11</v>
      </c>
      <c r="F223" s="6">
        <v>35.0</v>
      </c>
      <c r="G223" s="6">
        <v>1.77</v>
      </c>
      <c r="H223" s="7">
        <f t="shared" si="1"/>
        <v>61.95</v>
      </c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ht="15.75" customHeight="1">
      <c r="A224" s="5">
        <v>44497.0</v>
      </c>
      <c r="B224" s="6" t="s">
        <v>8</v>
      </c>
      <c r="C224" s="6" t="s">
        <v>25</v>
      </c>
      <c r="D224" s="6" t="s">
        <v>10</v>
      </c>
      <c r="E224" s="6" t="s">
        <v>35</v>
      </c>
      <c r="F224" s="6">
        <v>57.0</v>
      </c>
      <c r="G224" s="6">
        <v>1.87</v>
      </c>
      <c r="H224" s="7">
        <f t="shared" si="1"/>
        <v>106.59</v>
      </c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ht="15.75" customHeight="1">
      <c r="A225" s="5">
        <v>44500.0</v>
      </c>
      <c r="B225" s="6" t="s">
        <v>8</v>
      </c>
      <c r="C225" s="6" t="s">
        <v>25</v>
      </c>
      <c r="D225" s="6" t="s">
        <v>28</v>
      </c>
      <c r="E225" s="6" t="s">
        <v>29</v>
      </c>
      <c r="F225" s="6">
        <v>25.0</v>
      </c>
      <c r="G225" s="6">
        <v>1.68</v>
      </c>
      <c r="H225" s="7">
        <f t="shared" si="1"/>
        <v>42</v>
      </c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ht="15.75" customHeight="1">
      <c r="A226" s="5">
        <v>44503.0</v>
      </c>
      <c r="B226" s="6" t="s">
        <v>15</v>
      </c>
      <c r="C226" s="6" t="s">
        <v>38</v>
      </c>
      <c r="D226" s="6" t="s">
        <v>17</v>
      </c>
      <c r="E226" s="6" t="s">
        <v>18</v>
      </c>
      <c r="F226" s="6">
        <v>24.0</v>
      </c>
      <c r="G226" s="6">
        <v>1.87</v>
      </c>
      <c r="H226" s="7">
        <f t="shared" si="1"/>
        <v>44.88</v>
      </c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ht="15.75" customHeight="1">
      <c r="A227" s="5">
        <v>44506.0</v>
      </c>
      <c r="B227" s="6" t="s">
        <v>8</v>
      </c>
      <c r="C227" s="6" t="s">
        <v>9</v>
      </c>
      <c r="D227" s="6" t="s">
        <v>10</v>
      </c>
      <c r="E227" s="6" t="s">
        <v>35</v>
      </c>
      <c r="F227" s="6">
        <v>83.0</v>
      </c>
      <c r="G227" s="6">
        <v>1.87</v>
      </c>
      <c r="H227" s="7">
        <f t="shared" si="1"/>
        <v>155.21</v>
      </c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ht="15.75" customHeight="1">
      <c r="A228" s="5">
        <v>44509.0</v>
      </c>
      <c r="B228" s="6" t="s">
        <v>8</v>
      </c>
      <c r="C228" s="6" t="s">
        <v>9</v>
      </c>
      <c r="D228" s="6" t="s">
        <v>17</v>
      </c>
      <c r="E228" s="6" t="s">
        <v>33</v>
      </c>
      <c r="F228" s="6">
        <v>124.0</v>
      </c>
      <c r="G228" s="6">
        <v>2.84</v>
      </c>
      <c r="H228" s="7">
        <f t="shared" si="1"/>
        <v>352.16</v>
      </c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ht="15.75" customHeight="1">
      <c r="A229" s="5">
        <v>44512.0</v>
      </c>
      <c r="B229" s="6" t="s">
        <v>15</v>
      </c>
      <c r="C229" s="6" t="s">
        <v>16</v>
      </c>
      <c r="D229" s="6" t="s">
        <v>10</v>
      </c>
      <c r="E229" s="6" t="s">
        <v>11</v>
      </c>
      <c r="F229" s="6">
        <v>137.0</v>
      </c>
      <c r="G229" s="6">
        <v>1.77</v>
      </c>
      <c r="H229" s="7">
        <f t="shared" si="1"/>
        <v>242.49</v>
      </c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ht="15.75" customHeight="1">
      <c r="A230" s="5">
        <v>44515.0</v>
      </c>
      <c r="B230" s="6" t="s">
        <v>8</v>
      </c>
      <c r="C230" s="6" t="s">
        <v>25</v>
      </c>
      <c r="D230" s="6" t="s">
        <v>17</v>
      </c>
      <c r="E230" s="6" t="s">
        <v>26</v>
      </c>
      <c r="F230" s="6">
        <v>146.0</v>
      </c>
      <c r="G230" s="6">
        <v>2.18</v>
      </c>
      <c r="H230" s="7">
        <f t="shared" si="1"/>
        <v>318.28</v>
      </c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ht="15.75" customHeight="1">
      <c r="A231" s="5">
        <v>44518.0</v>
      </c>
      <c r="B231" s="6" t="s">
        <v>8</v>
      </c>
      <c r="C231" s="6" t="s">
        <v>25</v>
      </c>
      <c r="D231" s="6" t="s">
        <v>17</v>
      </c>
      <c r="E231" s="6" t="s">
        <v>18</v>
      </c>
      <c r="F231" s="6">
        <v>34.0</v>
      </c>
      <c r="G231" s="6">
        <v>1.87</v>
      </c>
      <c r="H231" s="7">
        <f t="shared" si="1"/>
        <v>63.58</v>
      </c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ht="15.75" customHeight="1">
      <c r="A232" s="5">
        <v>44521.0</v>
      </c>
      <c r="B232" s="6" t="s">
        <v>15</v>
      </c>
      <c r="C232" s="6" t="s">
        <v>38</v>
      </c>
      <c r="D232" s="6" t="s">
        <v>10</v>
      </c>
      <c r="E232" s="6" t="s">
        <v>11</v>
      </c>
      <c r="F232" s="6">
        <v>20.0</v>
      </c>
      <c r="G232" s="6">
        <v>1.77</v>
      </c>
      <c r="H232" s="7">
        <f t="shared" si="1"/>
        <v>35.4</v>
      </c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ht="15.75" customHeight="1">
      <c r="A233" s="5">
        <v>44524.0</v>
      </c>
      <c r="B233" s="6" t="s">
        <v>8</v>
      </c>
      <c r="C233" s="6" t="s">
        <v>9</v>
      </c>
      <c r="D233" s="6" t="s">
        <v>17</v>
      </c>
      <c r="E233" s="6" t="s">
        <v>26</v>
      </c>
      <c r="F233" s="6">
        <v>139.0</v>
      </c>
      <c r="G233" s="6">
        <v>2.18</v>
      </c>
      <c r="H233" s="7">
        <f t="shared" si="1"/>
        <v>303.02</v>
      </c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ht="15.75" customHeight="1">
      <c r="A234" s="5">
        <v>44527.0</v>
      </c>
      <c r="B234" s="6" t="s">
        <v>8</v>
      </c>
      <c r="C234" s="6" t="s">
        <v>9</v>
      </c>
      <c r="D234" s="6" t="s">
        <v>17</v>
      </c>
      <c r="E234" s="6" t="s">
        <v>18</v>
      </c>
      <c r="F234" s="6">
        <v>211.0</v>
      </c>
      <c r="G234" s="6">
        <v>1.87</v>
      </c>
      <c r="H234" s="7">
        <f t="shared" si="1"/>
        <v>394.57</v>
      </c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ht="15.75" customHeight="1">
      <c r="A235" s="5">
        <v>44530.0</v>
      </c>
      <c r="B235" s="6" t="s">
        <v>8</v>
      </c>
      <c r="C235" s="6" t="s">
        <v>9</v>
      </c>
      <c r="D235" s="6" t="s">
        <v>12</v>
      </c>
      <c r="E235" s="6" t="s">
        <v>13</v>
      </c>
      <c r="F235" s="6">
        <v>20.0</v>
      </c>
      <c r="G235" s="6">
        <v>3.49</v>
      </c>
      <c r="H235" s="7">
        <f t="shared" si="1"/>
        <v>69.8</v>
      </c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ht="15.75" customHeight="1">
      <c r="A236" s="5">
        <v>44533.0</v>
      </c>
      <c r="B236" s="6" t="s">
        <v>15</v>
      </c>
      <c r="C236" s="6" t="s">
        <v>16</v>
      </c>
      <c r="D236" s="6" t="s">
        <v>10</v>
      </c>
      <c r="E236" s="6" t="s">
        <v>35</v>
      </c>
      <c r="F236" s="6">
        <v>42.0</v>
      </c>
      <c r="G236" s="6">
        <v>1.87</v>
      </c>
      <c r="H236" s="7">
        <f t="shared" si="1"/>
        <v>78.54</v>
      </c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ht="15.75" customHeight="1">
      <c r="A237" s="5">
        <v>44536.0</v>
      </c>
      <c r="B237" s="6" t="s">
        <v>15</v>
      </c>
      <c r="C237" s="6" t="s">
        <v>16</v>
      </c>
      <c r="D237" s="6" t="s">
        <v>17</v>
      </c>
      <c r="E237" s="6" t="s">
        <v>33</v>
      </c>
      <c r="F237" s="6">
        <v>100.0</v>
      </c>
      <c r="G237" s="6">
        <v>2.84</v>
      </c>
      <c r="H237" s="7">
        <f t="shared" si="1"/>
        <v>284</v>
      </c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ht="15.75" customHeight="1">
      <c r="A238" s="5">
        <v>44539.0</v>
      </c>
      <c r="B238" s="6" t="s">
        <v>8</v>
      </c>
      <c r="C238" s="6" t="s">
        <v>25</v>
      </c>
      <c r="D238" s="6" t="s">
        <v>10</v>
      </c>
      <c r="E238" s="6" t="s">
        <v>11</v>
      </c>
      <c r="F238" s="6">
        <v>38.0</v>
      </c>
      <c r="G238" s="6">
        <v>1.77</v>
      </c>
      <c r="H238" s="7">
        <f t="shared" si="1"/>
        <v>67.26</v>
      </c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ht="15.75" customHeight="1">
      <c r="A239" s="5">
        <v>44542.0</v>
      </c>
      <c r="B239" s="6" t="s">
        <v>8</v>
      </c>
      <c r="C239" s="6" t="s">
        <v>25</v>
      </c>
      <c r="D239" s="6" t="s">
        <v>12</v>
      </c>
      <c r="E239" s="6" t="s">
        <v>13</v>
      </c>
      <c r="F239" s="6">
        <v>25.0</v>
      </c>
      <c r="G239" s="6">
        <v>3.49</v>
      </c>
      <c r="H239" s="7">
        <f t="shared" si="1"/>
        <v>87.25</v>
      </c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ht="15.75" customHeight="1">
      <c r="A240" s="5">
        <v>44545.0</v>
      </c>
      <c r="B240" s="6" t="s">
        <v>15</v>
      </c>
      <c r="C240" s="6" t="s">
        <v>38</v>
      </c>
      <c r="D240" s="6" t="s">
        <v>17</v>
      </c>
      <c r="E240" s="6" t="s">
        <v>18</v>
      </c>
      <c r="F240" s="6">
        <v>96.0</v>
      </c>
      <c r="G240" s="6">
        <v>1.87</v>
      </c>
      <c r="H240" s="7">
        <f t="shared" si="1"/>
        <v>179.52</v>
      </c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ht="15.75" customHeight="1">
      <c r="A241" s="5">
        <v>44548.0</v>
      </c>
      <c r="B241" s="6" t="s">
        <v>8</v>
      </c>
      <c r="C241" s="6" t="s">
        <v>9</v>
      </c>
      <c r="D241" s="6" t="s">
        <v>17</v>
      </c>
      <c r="E241" s="6" t="s">
        <v>26</v>
      </c>
      <c r="F241" s="6">
        <v>34.0</v>
      </c>
      <c r="G241" s="6">
        <v>2.18</v>
      </c>
      <c r="H241" s="7">
        <f t="shared" si="1"/>
        <v>74.12</v>
      </c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ht="15.75" customHeight="1">
      <c r="A242" s="5">
        <v>44551.0</v>
      </c>
      <c r="B242" s="6" t="s">
        <v>8</v>
      </c>
      <c r="C242" s="6" t="s">
        <v>9</v>
      </c>
      <c r="D242" s="6" t="s">
        <v>17</v>
      </c>
      <c r="E242" s="6" t="s">
        <v>18</v>
      </c>
      <c r="F242" s="6">
        <v>245.0</v>
      </c>
      <c r="G242" s="6">
        <v>1.87</v>
      </c>
      <c r="H242" s="7">
        <f t="shared" si="1"/>
        <v>458.15</v>
      </c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ht="15.75" customHeight="1">
      <c r="A243" s="5">
        <v>44554.0</v>
      </c>
      <c r="B243" s="6" t="s">
        <v>8</v>
      </c>
      <c r="C243" s="6" t="s">
        <v>9</v>
      </c>
      <c r="D243" s="6" t="s">
        <v>12</v>
      </c>
      <c r="E243" s="6" t="s">
        <v>13</v>
      </c>
      <c r="F243" s="6">
        <v>30.0</v>
      </c>
      <c r="G243" s="6">
        <v>3.49</v>
      </c>
      <c r="H243" s="7">
        <f t="shared" si="1"/>
        <v>104.7</v>
      </c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ht="15.75" customHeight="1">
      <c r="A244" s="5">
        <v>44557.0</v>
      </c>
      <c r="B244" s="6" t="s">
        <v>15</v>
      </c>
      <c r="C244" s="6" t="s">
        <v>16</v>
      </c>
      <c r="D244" s="6" t="s">
        <v>10</v>
      </c>
      <c r="E244" s="6" t="s">
        <v>35</v>
      </c>
      <c r="F244" s="6">
        <v>30.0</v>
      </c>
      <c r="G244" s="6">
        <v>1.87</v>
      </c>
      <c r="H244" s="7">
        <f t="shared" si="1"/>
        <v>56.1</v>
      </c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ht="15.75" customHeight="1">
      <c r="A245" s="5">
        <v>44560.0</v>
      </c>
      <c r="B245" s="6" t="s">
        <v>15</v>
      </c>
      <c r="C245" s="6" t="s">
        <v>16</v>
      </c>
      <c r="D245" s="6" t="s">
        <v>17</v>
      </c>
      <c r="E245" s="6" t="s">
        <v>33</v>
      </c>
      <c r="F245" s="6">
        <v>44.0</v>
      </c>
      <c r="G245" s="6">
        <v>2.84</v>
      </c>
      <c r="H245" s="7">
        <f t="shared" si="1"/>
        <v>124.96</v>
      </c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ht="15.75" customHeight="1">
      <c r="A246" s="22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ht="15.75" customHeight="1">
      <c r="A247" s="22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ht="15.75" customHeight="1">
      <c r="A248" s="22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ht="15.75" customHeight="1">
      <c r="A249" s="22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ht="15.75" customHeight="1">
      <c r="A250" s="22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ht="15.75" customHeight="1">
      <c r="A251" s="22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ht="15.75" customHeight="1">
      <c r="A252" s="22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ht="15.75" customHeight="1">
      <c r="A253" s="22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ht="15.75" customHeight="1">
      <c r="A254" s="22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ht="15.75" customHeight="1">
      <c r="A255" s="22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ht="15.75" customHeight="1">
      <c r="A256" s="22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ht="15.75" customHeight="1">
      <c r="A257" s="22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ht="15.75" customHeight="1">
      <c r="A258" s="22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ht="15.75" customHeight="1">
      <c r="A259" s="22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ht="15.75" customHeight="1">
      <c r="A260" s="22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ht="15.75" customHeight="1">
      <c r="A261" s="22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ht="15.75" customHeight="1">
      <c r="A262" s="22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ht="15.75" customHeight="1">
      <c r="A263" s="22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ht="15.75" customHeight="1">
      <c r="A264" s="22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ht="15.75" customHeight="1">
      <c r="A265" s="22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ht="15.75" customHeight="1">
      <c r="A266" s="22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ht="15.75" customHeight="1">
      <c r="A267" s="22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ht="15.75" customHeight="1">
      <c r="A268" s="22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ht="15.75" customHeight="1">
      <c r="A269" s="22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ht="15.75" customHeight="1">
      <c r="A270" s="22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ht="15.75" customHeight="1">
      <c r="A271" s="22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ht="15.75" customHeight="1">
      <c r="A272" s="22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ht="15.75" customHeight="1">
      <c r="A273" s="22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ht="15.75" customHeight="1">
      <c r="A274" s="22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ht="15.75" customHeight="1">
      <c r="A275" s="22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ht="15.75" customHeight="1">
      <c r="A276" s="22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ht="15.75" customHeight="1">
      <c r="A277" s="22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ht="15.75" customHeight="1">
      <c r="A278" s="22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ht="15.75" customHeight="1">
      <c r="A279" s="22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ht="15.75" customHeight="1">
      <c r="A280" s="22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ht="15.75" customHeight="1">
      <c r="A281" s="22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ht="15.75" customHeight="1">
      <c r="A282" s="22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ht="15.75" customHeight="1">
      <c r="A283" s="22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 ht="15.75" customHeight="1">
      <c r="A284" s="22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 ht="15.75" customHeight="1">
      <c r="A285" s="22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 ht="15.75" customHeight="1">
      <c r="A286" s="22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ht="15.75" customHeight="1">
      <c r="A287" s="22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ht="15.75" customHeight="1">
      <c r="A288" s="22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 ht="15.75" customHeight="1">
      <c r="A289" s="22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 ht="15.75" customHeight="1">
      <c r="A290" s="22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 ht="15.75" customHeight="1">
      <c r="A291" s="22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ht="15.75" customHeight="1">
      <c r="A292" s="22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 ht="15.75" customHeight="1">
      <c r="A293" s="22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 ht="15.75" customHeight="1">
      <c r="A294" s="22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 ht="15.75" customHeight="1">
      <c r="A295" s="22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 ht="15.75" customHeight="1">
      <c r="A296" s="22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 ht="15.75" customHeight="1">
      <c r="A297" s="22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 ht="15.75" customHeight="1">
      <c r="A298" s="22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 ht="15.75" customHeight="1">
      <c r="A299" s="22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 ht="15.75" customHeight="1">
      <c r="A300" s="22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 ht="15.75" customHeight="1">
      <c r="A301" s="22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 ht="15.75" customHeight="1">
      <c r="A302" s="22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 ht="15.75" customHeight="1">
      <c r="A303" s="22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 ht="15.75" customHeight="1">
      <c r="A304" s="22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 ht="15.75" customHeight="1">
      <c r="A305" s="22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 ht="15.75" customHeight="1">
      <c r="A306" s="22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 ht="15.75" customHeight="1">
      <c r="A307" s="22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 ht="15.75" customHeight="1">
      <c r="A308" s="22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 ht="15.75" customHeight="1">
      <c r="A309" s="22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 ht="15.75" customHeight="1">
      <c r="A310" s="22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 ht="15.75" customHeight="1">
      <c r="A311" s="22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 ht="15.75" customHeight="1">
      <c r="A312" s="22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 ht="15.75" customHeight="1">
      <c r="A313" s="22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 ht="15.75" customHeight="1">
      <c r="A314" s="22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 ht="15.75" customHeight="1">
      <c r="A315" s="22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 ht="15.75" customHeight="1">
      <c r="A316" s="22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 ht="15.75" customHeight="1">
      <c r="A317" s="22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 ht="15.75" customHeight="1">
      <c r="A318" s="22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 ht="15.75" customHeight="1">
      <c r="A319" s="22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 ht="15.75" customHeight="1">
      <c r="A320" s="22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 ht="15.75" customHeight="1">
      <c r="A321" s="22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 ht="15.75" customHeight="1">
      <c r="A322" s="22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 ht="15.75" customHeight="1">
      <c r="A323" s="22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 ht="15.75" customHeight="1">
      <c r="A324" s="22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 ht="15.75" customHeight="1">
      <c r="A325" s="22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 ht="15.75" customHeight="1">
      <c r="A326" s="22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 ht="15.75" customHeight="1">
      <c r="A327" s="22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 ht="15.75" customHeight="1">
      <c r="A328" s="22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 ht="15.75" customHeight="1">
      <c r="A329" s="22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 ht="15.75" customHeight="1">
      <c r="A330" s="22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 ht="15.75" customHeight="1">
      <c r="A331" s="22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 ht="15.75" customHeight="1">
      <c r="A332" s="22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 ht="15.75" customHeight="1">
      <c r="A333" s="22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 ht="15.75" customHeight="1">
      <c r="A334" s="22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 ht="15.75" customHeight="1">
      <c r="A335" s="22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 ht="15.75" customHeight="1">
      <c r="A336" s="22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 ht="15.75" customHeight="1">
      <c r="A337" s="22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 ht="15.75" customHeight="1">
      <c r="A338" s="22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 ht="15.75" customHeight="1">
      <c r="A339" s="22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 ht="15.75" customHeight="1">
      <c r="A340" s="22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 ht="15.75" customHeight="1">
      <c r="A341" s="22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 ht="15.75" customHeight="1">
      <c r="A342" s="22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 ht="15.75" customHeight="1">
      <c r="A343" s="22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 ht="15.75" customHeight="1">
      <c r="A344" s="22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 ht="15.75" customHeight="1">
      <c r="A345" s="22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 ht="15.75" customHeight="1">
      <c r="A346" s="22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 ht="15.75" customHeight="1">
      <c r="A347" s="22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 ht="15.75" customHeight="1">
      <c r="A348" s="22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 ht="15.75" customHeight="1">
      <c r="A349" s="22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 ht="15.75" customHeight="1">
      <c r="A350" s="22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 ht="15.75" customHeight="1">
      <c r="A351" s="22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 ht="15.75" customHeight="1">
      <c r="A352" s="22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 ht="15.75" customHeight="1">
      <c r="A353" s="22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 ht="15.75" customHeight="1">
      <c r="A354" s="22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 ht="15.75" customHeight="1">
      <c r="A355" s="22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 ht="15.75" customHeight="1">
      <c r="A356" s="22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 ht="15.75" customHeight="1">
      <c r="A357" s="22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 ht="15.75" customHeight="1">
      <c r="A358" s="22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 ht="15.75" customHeight="1">
      <c r="A359" s="22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 ht="15.75" customHeight="1">
      <c r="A360" s="22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 ht="15.75" customHeight="1">
      <c r="A361" s="22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 ht="15.75" customHeight="1">
      <c r="A362" s="22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 ht="15.75" customHeight="1">
      <c r="A363" s="22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 ht="15.75" customHeight="1">
      <c r="A364" s="22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 ht="15.75" customHeight="1">
      <c r="A365" s="22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 ht="15.75" customHeight="1">
      <c r="A366" s="22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 ht="15.75" customHeight="1">
      <c r="A367" s="22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 ht="15.75" customHeight="1">
      <c r="A368" s="22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 ht="15.75" customHeight="1">
      <c r="A369" s="22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 ht="15.75" customHeight="1">
      <c r="A370" s="22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 ht="15.75" customHeight="1">
      <c r="A371" s="22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 ht="15.75" customHeight="1">
      <c r="A372" s="22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 ht="15.75" customHeight="1">
      <c r="A373" s="22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 ht="15.75" customHeight="1">
      <c r="A374" s="22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 ht="15.75" customHeight="1">
      <c r="A375" s="22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 ht="15.75" customHeight="1">
      <c r="A376" s="22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 ht="15.75" customHeight="1">
      <c r="A377" s="22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 ht="15.75" customHeight="1">
      <c r="A378" s="22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 ht="15.75" customHeight="1">
      <c r="A379" s="22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 ht="15.75" customHeight="1">
      <c r="A380" s="22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 ht="15.75" customHeight="1">
      <c r="A381" s="22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 ht="15.75" customHeight="1">
      <c r="A382" s="22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 ht="15.75" customHeight="1">
      <c r="A383" s="22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 ht="15.75" customHeight="1">
      <c r="A384" s="22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 ht="15.75" customHeight="1">
      <c r="A385" s="22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 ht="15.75" customHeight="1">
      <c r="A386" s="22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 ht="15.75" customHeight="1">
      <c r="A387" s="22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 ht="15.75" customHeight="1">
      <c r="A388" s="22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 ht="15.75" customHeight="1">
      <c r="A389" s="22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 ht="15.75" customHeight="1">
      <c r="A390" s="22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 ht="15.75" customHeight="1">
      <c r="A391" s="22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 ht="15.75" customHeight="1">
      <c r="A392" s="22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 ht="15.75" customHeight="1">
      <c r="A393" s="22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 ht="15.75" customHeight="1">
      <c r="A394" s="22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 ht="15.75" customHeight="1">
      <c r="A395" s="22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 ht="15.75" customHeight="1">
      <c r="A396" s="22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 ht="15.75" customHeight="1">
      <c r="A397" s="22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 ht="15.75" customHeight="1">
      <c r="A398" s="22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 ht="15.75" customHeight="1">
      <c r="A399" s="22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 ht="15.75" customHeight="1">
      <c r="A400" s="22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 ht="15.75" customHeight="1">
      <c r="A401" s="22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 ht="15.75" customHeight="1">
      <c r="A402" s="22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 ht="15.75" customHeight="1">
      <c r="A403" s="22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 ht="15.75" customHeight="1">
      <c r="A404" s="22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 ht="15.75" customHeight="1">
      <c r="A405" s="22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 ht="15.75" customHeight="1">
      <c r="A406" s="22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 ht="15.75" customHeight="1">
      <c r="A407" s="22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 ht="15.75" customHeight="1">
      <c r="A408" s="22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 ht="15.75" customHeight="1">
      <c r="A409" s="22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 ht="15.75" customHeight="1">
      <c r="A410" s="22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 ht="15.75" customHeight="1">
      <c r="A411" s="22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 ht="15.75" customHeight="1">
      <c r="A412" s="22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 ht="15.75" customHeight="1">
      <c r="A413" s="22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 ht="15.75" customHeight="1">
      <c r="A414" s="22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 ht="15.75" customHeight="1">
      <c r="A415" s="22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 ht="15.75" customHeight="1">
      <c r="A416" s="22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 ht="15.75" customHeight="1">
      <c r="A417" s="22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 ht="15.75" customHeight="1">
      <c r="A418" s="22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 ht="15.75" customHeight="1">
      <c r="A419" s="22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 ht="15.75" customHeight="1">
      <c r="A420" s="22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 ht="15.75" customHeight="1">
      <c r="A421" s="22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 ht="15.75" customHeight="1">
      <c r="A422" s="22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 ht="15.75" customHeight="1">
      <c r="A423" s="22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 ht="15.75" customHeight="1">
      <c r="A424" s="22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 ht="15.75" customHeight="1">
      <c r="A425" s="22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 ht="15.75" customHeight="1">
      <c r="A426" s="22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 ht="15.75" customHeight="1">
      <c r="A427" s="22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 ht="15.75" customHeight="1">
      <c r="A428" s="22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 ht="15.75" customHeight="1">
      <c r="A429" s="22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 ht="15.75" customHeight="1">
      <c r="A430" s="22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 ht="15.75" customHeight="1">
      <c r="A431" s="22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 ht="15.75" customHeight="1">
      <c r="A432" s="22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 ht="15.75" customHeight="1">
      <c r="A433" s="22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 ht="15.75" customHeight="1">
      <c r="A434" s="22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 ht="15.75" customHeight="1">
      <c r="A435" s="22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 ht="15.75" customHeight="1">
      <c r="A436" s="22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 ht="15.75" customHeight="1">
      <c r="A437" s="22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 ht="15.75" customHeight="1">
      <c r="A438" s="22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 ht="15.75" customHeight="1">
      <c r="A439" s="22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 ht="15.75" customHeight="1">
      <c r="A440" s="22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 ht="15.75" customHeight="1">
      <c r="A441" s="22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 ht="15.75" customHeight="1">
      <c r="A442" s="22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 ht="15.75" customHeight="1">
      <c r="A443" s="22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 ht="15.75" customHeight="1">
      <c r="A444" s="22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 ht="15.75" customHeight="1">
      <c r="A445" s="22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ustomSheetViews>
    <customSheetView guid="{DC9E2BD5-70BF-44D1-9594-E2A1E541049F}" filter="1" showAutoFilter="1">
      <autoFilter ref="$A$1:$G$245"/>
    </customSheetView>
  </customSheetViews>
  <mergeCells count="8">
    <mergeCell ref="J3:P3"/>
    <mergeCell ref="J10:M10"/>
    <mergeCell ref="J18:L18"/>
    <mergeCell ref="J30:M30"/>
    <mergeCell ref="J32:J40"/>
    <mergeCell ref="J41:J49"/>
    <mergeCell ref="J50:J58"/>
    <mergeCell ref="J59:J67"/>
  </mergeCells>
  <printOptions/>
  <pageMargins bottom="1.0" footer="0.0" header="0.0" left="0.75" right="0.75" top="1.0"/>
  <pageSetup orientation="landscape"/>
  <drawing r:id="rId2"/>
</worksheet>
</file>