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БГУИР\3курс\5семестр\МОптим\КР\"/>
    </mc:Choice>
  </mc:AlternateContent>
  <bookViews>
    <workbookView xWindow="0" yWindow="0" windowWidth="27870" windowHeight="12195"/>
  </bookViews>
  <sheets>
    <sheet name="Задание 1" sheetId="1" r:id="rId1"/>
    <sheet name="Задание 2" sheetId="2" r:id="rId2"/>
    <sheet name="Задание 2 специализация" sheetId="11" r:id="rId3"/>
    <sheet name="Задание 3.1" sheetId="3" r:id="rId4"/>
    <sheet name="Задание 3.2" sheetId="12" r:id="rId5"/>
    <sheet name="Задание 4" sheetId="5" r:id="rId6"/>
    <sheet name="Задание 5" sheetId="8" r:id="rId7"/>
    <sheet name="Задание 6" sheetId="9" r:id="rId8"/>
    <sheet name="Отчет о результатах 6" sheetId="13" r:id="rId9"/>
  </sheets>
  <definedNames>
    <definedName name="solver_adj" localSheetId="0" hidden="1">'Задание 1'!$B$13:$H$19</definedName>
    <definedName name="solver_adj" localSheetId="1" hidden="1">'Задание 2'!$B$43:$G$46</definedName>
    <definedName name="solver_adj" localSheetId="2" hidden="1">'Задание 2 специализация'!$B$43:$G$45</definedName>
    <definedName name="solver_adj" localSheetId="3" hidden="1">'Задание 3.1'!$E$12:$E$14</definedName>
    <definedName name="solver_adj" localSheetId="4" hidden="1">'Задание 3.2'!$B$15:$D$15</definedName>
    <definedName name="solver_adj" localSheetId="6" hidden="1">'Задание 5'!$B$2:$B$3</definedName>
    <definedName name="solver_adj" localSheetId="7" hidden="1">'Задание 6'!$B$5:$B$6</definedName>
    <definedName name="solver_cvg" localSheetId="0" hidden="1">0.0001</definedName>
    <definedName name="solver_cvg" localSheetId="1" hidden="1">0.000001</definedName>
    <definedName name="solver_cvg" localSheetId="2" hidden="1">0.0001</definedName>
    <definedName name="solver_cvg" localSheetId="3" hidden="1">0.00001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drv" localSheetId="0" hidden="1">2</definedName>
    <definedName name="solver_drv" localSheetId="1" hidden="1">1</definedName>
    <definedName name="solver_drv" localSheetId="2" hidden="1">2</definedName>
    <definedName name="solver_drv" localSheetId="3" hidden="1">2</definedName>
    <definedName name="solver_drv" localSheetId="4" hidden="1">2</definedName>
    <definedName name="solver_drv" localSheetId="5" hidden="1">2</definedName>
    <definedName name="solver_drv" localSheetId="6" hidden="1">1</definedName>
    <definedName name="solver_drv" localSheetId="7" hidden="1">1</definedName>
    <definedName name="solver_eng" localSheetId="0" hidden="1">2</definedName>
    <definedName name="solver_eng" localSheetId="1" hidden="1">1</definedName>
    <definedName name="solver_eng" localSheetId="2" hidden="1">1</definedName>
    <definedName name="solver_eng" localSheetId="3" hidden="1">2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lhs0" localSheetId="6" hidden="1">'Задание 5'!$B$2</definedName>
    <definedName name="solver_lhs1" localSheetId="0" hidden="1">'Задание 1'!$B$13:$H$19</definedName>
    <definedName name="solver_lhs1" localSheetId="1" hidden="1">'Задание 2'!$B$43:$G$46</definedName>
    <definedName name="solver_lhs1" localSheetId="2" hidden="1">'Задание 2 специализация'!$B$46:$G$46</definedName>
    <definedName name="solver_lhs1" localSheetId="3" hidden="1">'Задание 3.1'!$B$15</definedName>
    <definedName name="solver_lhs1" localSheetId="4" hidden="1">'Задание 3.2'!$E$12</definedName>
    <definedName name="solver_lhs1" localSheetId="6" hidden="1">'Задание 5'!$B$2</definedName>
    <definedName name="solver_lhs1" localSheetId="7" hidden="1">'Задание 6'!$B$9</definedName>
    <definedName name="solver_lhs2" localSheetId="0" hidden="1">'Задание 1'!$B$20:$H$20</definedName>
    <definedName name="solver_lhs2" localSheetId="1" hidden="1">'Задание 2'!$B$47:$G$47</definedName>
    <definedName name="solver_lhs2" localSheetId="2" hidden="1">'Задание 2 специализация'!$I$43:$I$45</definedName>
    <definedName name="solver_lhs2" localSheetId="3" hidden="1">'Задание 3.1'!$C$15</definedName>
    <definedName name="solver_lhs2" localSheetId="4" hidden="1">'Задание 3.2'!$E$13</definedName>
    <definedName name="solver_lhs2" localSheetId="6" hidden="1">'Задание 5'!$B$3</definedName>
    <definedName name="solver_lhs2" localSheetId="7" hidden="1">'Задание 6'!$B$10</definedName>
    <definedName name="solver_lhs3" localSheetId="0" hidden="1">'Задание 1'!$D$18</definedName>
    <definedName name="solver_lhs3" localSheetId="1" hidden="1">'Задание 2'!$I$43:$I$46</definedName>
    <definedName name="solver_lhs3" localSheetId="2" hidden="1">'Задание 2 специализация'!$I$43:$I$45</definedName>
    <definedName name="solver_lhs3" localSheetId="3" hidden="1">'Задание 3.1'!$D$15</definedName>
    <definedName name="solver_lhs3" localSheetId="4" hidden="1">'Задание 3.2'!$E$14</definedName>
    <definedName name="solver_lhs3" localSheetId="6" hidden="1">'Задание 5'!$B$4</definedName>
    <definedName name="solver_lhs3" localSheetId="7" hidden="1">'Задание 6'!$B$11</definedName>
    <definedName name="solver_lhs4" localSheetId="0" hidden="1">'Задание 1'!$D$19:$E$19</definedName>
    <definedName name="solver_lhs4" localSheetId="7" hidden="1">'Задание 6'!$B$12</definedName>
    <definedName name="solver_lhs5" localSheetId="0" hidden="1">'Задание 1'!$E$17:$F$17</definedName>
    <definedName name="solver_lhs6" localSheetId="0" hidden="1">'Задание 1'!$F$18</definedName>
    <definedName name="solver_lhs7" localSheetId="0" hidden="1">'Задание 1'!$G$17:$H$19</definedName>
    <definedName name="solver_lhs8" localSheetId="0" hidden="1">'Задание 1'!$I$13:$I$19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2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um" localSheetId="0" hidden="1">8</definedName>
    <definedName name="solver_num" localSheetId="1" hidden="1">3</definedName>
    <definedName name="solver_num" localSheetId="2" hidden="1">2</definedName>
    <definedName name="solver_num" localSheetId="3" hidden="1">3</definedName>
    <definedName name="solver_num" localSheetId="4" hidden="1">3</definedName>
    <definedName name="solver_num" localSheetId="5" hidden="1">0</definedName>
    <definedName name="solver_num" localSheetId="6" hidden="1">3</definedName>
    <definedName name="solver_num" localSheetId="7" hidden="1">4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opt" localSheetId="0" hidden="1">'Задание 1'!$B$22</definedName>
    <definedName name="solver_opt" localSheetId="1" hidden="1">'Задание 2'!$B$48</definedName>
    <definedName name="solver_opt" localSheetId="2" hidden="1">'Задание 2 специализация'!$B$47</definedName>
    <definedName name="solver_opt" localSheetId="3" hidden="1">'Задание 3.1'!$E$15</definedName>
    <definedName name="solver_opt" localSheetId="4" hidden="1">'Задание 3.2'!$E$15</definedName>
    <definedName name="solver_opt" localSheetId="5" hidden="1">'Задание 4'!$L$7</definedName>
    <definedName name="solver_opt" localSheetId="6" hidden="1">'Задание 5'!$C$4</definedName>
    <definedName name="solver_opt" localSheetId="7" hidden="1">'Задание 6'!$C$1</definedName>
    <definedName name="solver_pre" localSheetId="0" hidden="1">0.000001</definedName>
    <definedName name="solver_pre" localSheetId="1" hidden="1">0.0000001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rbv" localSheetId="0" hidden="1">2</definedName>
    <definedName name="solver_rbv" localSheetId="1" hidden="1">1</definedName>
    <definedName name="solver_rbv" localSheetId="2" hidden="1">2</definedName>
    <definedName name="solver_rbv" localSheetId="3" hidden="1">2</definedName>
    <definedName name="solver_rbv" localSheetId="4" hidden="1">2</definedName>
    <definedName name="solver_rbv" localSheetId="5" hidden="1">2</definedName>
    <definedName name="solver_rbv" localSheetId="6" hidden="1">1</definedName>
    <definedName name="solver_rbv" localSheetId="7" hidden="1">1</definedName>
    <definedName name="solver_rel0" localSheetId="6" hidden="1">4</definedName>
    <definedName name="solver_rel1" localSheetId="0" hidden="1">5</definedName>
    <definedName name="solver_rel1" localSheetId="1" hidden="1">4</definedName>
    <definedName name="solver_rel1" localSheetId="2" hidden="1">2</definedName>
    <definedName name="solver_rel1" localSheetId="3" hidden="1">3</definedName>
    <definedName name="solver_rel1" localSheetId="4" hidden="1">1</definedName>
    <definedName name="solver_rel1" localSheetId="6" hidden="1">4</definedName>
    <definedName name="solver_rel1" localSheetId="7" hidden="1">1</definedName>
    <definedName name="solver_rel2" localSheetId="0" hidden="1">2</definedName>
    <definedName name="solver_rel2" localSheetId="1" hidden="1">2</definedName>
    <definedName name="solver_rel2" localSheetId="2" hidden="1">1</definedName>
    <definedName name="solver_rel2" localSheetId="3" hidden="1">3</definedName>
    <definedName name="solver_rel2" localSheetId="4" hidden="1">1</definedName>
    <definedName name="solver_rel2" localSheetId="6" hidden="1">4</definedName>
    <definedName name="solver_rel2" localSheetId="7" hidden="1">1</definedName>
    <definedName name="solver_rel3" localSheetId="0" hidden="1">2</definedName>
    <definedName name="solver_rel3" localSheetId="1" hidden="1">1</definedName>
    <definedName name="solver_rel3" localSheetId="2" hidden="1">2</definedName>
    <definedName name="solver_rel3" localSheetId="3" hidden="1">3</definedName>
    <definedName name="solver_rel3" localSheetId="4" hidden="1">1</definedName>
    <definedName name="solver_rel3" localSheetId="6" hidden="1">2</definedName>
    <definedName name="solver_rel3" localSheetId="7" hidden="1">3</definedName>
    <definedName name="solver_rel4" localSheetId="0" hidden="1">2</definedName>
    <definedName name="solver_rel4" localSheetId="7" hidden="1">3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el8" localSheetId="0" hidden="1">2</definedName>
    <definedName name="solver_rhs0" localSheetId="6" hidden="1">целое</definedName>
    <definedName name="solver_rhs1" localSheetId="0" hidden="1">бинарное</definedName>
    <definedName name="solver_rhs1" localSheetId="1" hidden="1">целое</definedName>
    <definedName name="solver_rhs1" localSheetId="2" hidden="1">'Задание 2 специализация'!$B$40:$G$40</definedName>
    <definedName name="solver_rhs1" localSheetId="3" hidden="1">1</definedName>
    <definedName name="solver_rhs1" localSheetId="4" hidden="1">1</definedName>
    <definedName name="solver_rhs1" localSheetId="6" hidden="1">целое</definedName>
    <definedName name="solver_rhs1" localSheetId="7" hidden="1">'Задание 6'!$C$9</definedName>
    <definedName name="solver_rhs2" localSheetId="0" hidden="1">1</definedName>
    <definedName name="solver_rhs2" localSheetId="1" hidden="1">'Задание 2'!$B$40:$G$40</definedName>
    <definedName name="solver_rhs2" localSheetId="2" hidden="1">'Задание 2 специализация'!$I$37:$I$39</definedName>
    <definedName name="solver_rhs2" localSheetId="3" hidden="1">1</definedName>
    <definedName name="solver_rhs2" localSheetId="4" hidden="1">1</definedName>
    <definedName name="solver_rhs2" localSheetId="6" hidden="1">целое</definedName>
    <definedName name="solver_rhs2" localSheetId="7" hidden="1">'Задание 6'!$C$10</definedName>
    <definedName name="solver_rhs3" localSheetId="0" hidden="1">0</definedName>
    <definedName name="solver_rhs3" localSheetId="1" hidden="1">'Задание 2'!$I$36:$I$39</definedName>
    <definedName name="solver_rhs3" localSheetId="2" hidden="1">'Задание 2 специализация'!$I$37:$I$39</definedName>
    <definedName name="solver_rhs3" localSheetId="3" hidden="1">1</definedName>
    <definedName name="solver_rhs3" localSheetId="4" hidden="1">1</definedName>
    <definedName name="solver_rhs3" localSheetId="6" hidden="1">'Задание 5'!$F$4</definedName>
    <definedName name="solver_rhs3" localSheetId="7" hidden="1">'Задание 6'!$C$11</definedName>
    <definedName name="solver_rhs4" localSheetId="0" hidden="1">0</definedName>
    <definedName name="solver_rhs4" localSheetId="7" hidden="1">'Задание 6'!$C$12</definedName>
    <definedName name="solver_rhs5" localSheetId="0" hidden="1">0</definedName>
    <definedName name="solver_rhs6" localSheetId="0" hidden="1">0</definedName>
    <definedName name="solver_rhs7" localSheetId="0" hidden="1">0</definedName>
    <definedName name="solver_rhs8" localSheetId="0" hidden="1">1</definedName>
    <definedName name="solver_rlx" localSheetId="0" hidden="1">2</definedName>
    <definedName name="solver_rlx" localSheetId="1" hidden="1">1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scl" localSheetId="0" hidden="1">2</definedName>
    <definedName name="solver_scl" localSheetId="1" hidden="1">1</definedName>
    <definedName name="solver_scl" localSheetId="2" hidden="1">2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cl" localSheetId="6" hidden="1">1</definedName>
    <definedName name="solver_scl" localSheetId="7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yp" localSheetId="0" hidden="1">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1</definedName>
    <definedName name="solver_typ" localSheetId="5" hidden="1">1</definedName>
    <definedName name="solver_typ" localSheetId="6" hidden="1">2</definedName>
    <definedName name="solver_typ" localSheetId="7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5" l="1"/>
  <c r="B11" i="9" l="1"/>
  <c r="B12" i="9"/>
  <c r="B10" i="9"/>
  <c r="B9" i="9"/>
  <c r="C1" i="9"/>
  <c r="C3" i="8"/>
  <c r="C2" i="8"/>
  <c r="J5" i="5"/>
  <c r="J4" i="5"/>
  <c r="B15" i="3"/>
  <c r="I15" i="3"/>
  <c r="I14" i="3" s="1"/>
  <c r="I12" i="3"/>
  <c r="E15" i="3"/>
  <c r="E14" i="12"/>
  <c r="E13" i="12"/>
  <c r="E12" i="12"/>
  <c r="E15" i="12"/>
  <c r="I37" i="2" l="1"/>
  <c r="I46" i="2"/>
  <c r="I45" i="11"/>
  <c r="B30" i="11"/>
  <c r="C62" i="11"/>
  <c r="G40" i="11"/>
  <c r="F40" i="11"/>
  <c r="I37" i="11"/>
  <c r="I52" i="2"/>
  <c r="F51" i="11"/>
  <c r="B48" i="2"/>
  <c r="G40" i="2"/>
  <c r="G47" i="2"/>
  <c r="C63" i="11"/>
  <c r="G46" i="11"/>
  <c r="F46" i="11"/>
  <c r="E46" i="11"/>
  <c r="E40" i="11"/>
  <c r="I44" i="11"/>
  <c r="I43" i="11"/>
  <c r="B29" i="11"/>
  <c r="B28" i="11"/>
  <c r="B27" i="11"/>
  <c r="B26" i="11"/>
  <c r="L37" i="11" s="1"/>
  <c r="A3" i="11"/>
  <c r="C25" i="2"/>
  <c r="B25" i="2"/>
  <c r="I43" i="2"/>
  <c r="B52" i="2"/>
  <c r="H40" i="2"/>
  <c r="B38" i="11" l="1"/>
  <c r="L38" i="11"/>
  <c r="B37" i="11"/>
  <c r="F40" i="2"/>
  <c r="I40" i="2"/>
  <c r="I39" i="2"/>
  <c r="I38" i="2"/>
  <c r="I36" i="2"/>
  <c r="I45" i="2"/>
  <c r="I44" i="2"/>
  <c r="G28" i="11"/>
  <c r="F55" i="2" l="1"/>
  <c r="E53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B40" i="2"/>
  <c r="B39" i="2"/>
  <c r="B38" i="2"/>
  <c r="B37" i="2"/>
  <c r="B36" i="2"/>
  <c r="L39" i="2"/>
  <c r="L38" i="2"/>
  <c r="L37" i="2"/>
  <c r="L36" i="2"/>
  <c r="D25" i="2" l="1"/>
  <c r="B22" i="1" l="1"/>
  <c r="B4" i="8" l="1"/>
  <c r="J6" i="5"/>
  <c r="J7" i="5"/>
  <c r="J8" i="5"/>
  <c r="J9" i="5"/>
  <c r="J11" i="5"/>
  <c r="J3" i="5"/>
  <c r="C4" i="8" l="1"/>
  <c r="G6" i="12" l="1"/>
  <c r="G5" i="12"/>
  <c r="G4" i="12"/>
  <c r="E8" i="12"/>
  <c r="D8" i="12"/>
  <c r="C8" i="12"/>
  <c r="G6" i="3"/>
  <c r="G5" i="3"/>
  <c r="G4" i="3"/>
  <c r="E8" i="3"/>
  <c r="D8" i="3"/>
  <c r="C8" i="3"/>
  <c r="I15" i="12"/>
  <c r="C15" i="3"/>
  <c r="D15" i="3"/>
  <c r="I14" i="12" l="1"/>
  <c r="I13" i="12"/>
  <c r="I12" i="12"/>
  <c r="I13" i="3"/>
  <c r="D46" i="11" l="1"/>
  <c r="C46" i="11"/>
  <c r="B46" i="11"/>
  <c r="F32" i="11"/>
  <c r="E32" i="11"/>
  <c r="D32" i="11"/>
  <c r="C32" i="11"/>
  <c r="B32" i="11"/>
  <c r="F31" i="11"/>
  <c r="E31" i="11"/>
  <c r="D31" i="11"/>
  <c r="C31" i="11"/>
  <c r="B31" i="11"/>
  <c r="B39" i="11" s="1"/>
  <c r="G30" i="11"/>
  <c r="F30" i="11"/>
  <c r="E30" i="11"/>
  <c r="D30" i="11"/>
  <c r="C30" i="11"/>
  <c r="L39" i="11"/>
  <c r="I39" i="11" s="1"/>
  <c r="F29" i="11"/>
  <c r="E29" i="11"/>
  <c r="E38" i="11" s="1"/>
  <c r="D29" i="11"/>
  <c r="C29" i="11"/>
  <c r="F28" i="11"/>
  <c r="E28" i="11"/>
  <c r="D28" i="11"/>
  <c r="C28" i="11"/>
  <c r="F27" i="11"/>
  <c r="E27" i="11"/>
  <c r="D27" i="11"/>
  <c r="C27" i="11"/>
  <c r="G26" i="11"/>
  <c r="F26" i="11"/>
  <c r="E26" i="11"/>
  <c r="D26" i="11"/>
  <c r="C26" i="11"/>
  <c r="B40" i="11" l="1"/>
  <c r="D40" i="11"/>
  <c r="C40" i="11"/>
  <c r="F39" i="11"/>
  <c r="F37" i="11"/>
  <c r="F38" i="11"/>
  <c r="D37" i="11"/>
  <c r="D38" i="11"/>
  <c r="D39" i="11"/>
  <c r="C37" i="11"/>
  <c r="C38" i="11"/>
  <c r="C39" i="11"/>
  <c r="E37" i="11"/>
  <c r="E39" i="11"/>
  <c r="C51" i="11"/>
  <c r="C56" i="11" s="1"/>
  <c r="E51" i="11"/>
  <c r="E56" i="11" s="1"/>
  <c r="B47" i="11" l="1"/>
  <c r="H40" i="11"/>
  <c r="B53" i="11"/>
  <c r="B58" i="11" s="1"/>
  <c r="F52" i="11"/>
  <c r="F57" i="11" s="1"/>
  <c r="I38" i="11"/>
  <c r="I40" i="11" s="1"/>
  <c r="D53" i="11"/>
  <c r="D58" i="11" s="1"/>
  <c r="F53" i="11"/>
  <c r="F58" i="11" s="1"/>
  <c r="B52" i="11"/>
  <c r="C52" i="11"/>
  <c r="C57" i="11" s="1"/>
  <c r="D52" i="11"/>
  <c r="D57" i="11" s="1"/>
  <c r="E52" i="11"/>
  <c r="E57" i="11" s="1"/>
  <c r="D51" i="11"/>
  <c r="D56" i="11" s="1"/>
  <c r="F56" i="11"/>
  <c r="B51" i="11"/>
  <c r="E53" i="11"/>
  <c r="E58" i="11" s="1"/>
  <c r="C53" i="11"/>
  <c r="C58" i="11" s="1"/>
  <c r="B57" i="11" l="1"/>
  <c r="I52" i="11"/>
  <c r="I51" i="11"/>
  <c r="E59" i="11"/>
  <c r="F59" i="11"/>
  <c r="C59" i="11"/>
  <c r="D59" i="11"/>
  <c r="B56" i="11"/>
  <c r="C61" i="11" s="1"/>
  <c r="C64" i="11" s="1"/>
  <c r="I53" i="11"/>
  <c r="B59" i="11" l="1"/>
  <c r="B47" i="2" l="1"/>
  <c r="C47" i="2" l="1"/>
  <c r="D47" i="2"/>
  <c r="E47" i="2"/>
  <c r="F47" i="2"/>
  <c r="C29" i="2" l="1"/>
  <c r="D29" i="2"/>
  <c r="E29" i="2"/>
  <c r="F29" i="2"/>
  <c r="B29" i="2"/>
  <c r="C27" i="2"/>
  <c r="D27" i="2"/>
  <c r="E27" i="2"/>
  <c r="F27" i="2"/>
  <c r="B27" i="2"/>
  <c r="E25" i="2"/>
  <c r="F25" i="2"/>
  <c r="C23" i="2"/>
  <c r="D23" i="2"/>
  <c r="E23" i="2"/>
  <c r="F23" i="2"/>
  <c r="B23" i="2"/>
  <c r="G29" i="2"/>
  <c r="G27" i="2"/>
  <c r="G25" i="2"/>
  <c r="G23" i="2"/>
  <c r="C31" i="2"/>
  <c r="D31" i="2"/>
  <c r="E31" i="2"/>
  <c r="F31" i="2"/>
  <c r="B31" i="2"/>
  <c r="B26" i="2"/>
  <c r="C26" i="2"/>
  <c r="D26" i="2"/>
  <c r="E26" i="2"/>
  <c r="F26" i="2"/>
  <c r="B28" i="2"/>
  <c r="C28" i="2"/>
  <c r="D28" i="2"/>
  <c r="E28" i="2"/>
  <c r="F28" i="2"/>
  <c r="B30" i="2"/>
  <c r="C30" i="2"/>
  <c r="D30" i="2"/>
  <c r="E30" i="2"/>
  <c r="F30" i="2"/>
  <c r="C24" i="2"/>
  <c r="D24" i="2"/>
  <c r="E24" i="2"/>
  <c r="F24" i="2"/>
  <c r="B24" i="2"/>
  <c r="I14" i="1" l="1"/>
  <c r="I15" i="1"/>
  <c r="I16" i="1"/>
  <c r="I17" i="1"/>
  <c r="I18" i="1"/>
  <c r="I19" i="1"/>
  <c r="I13" i="1"/>
  <c r="C20" i="1"/>
  <c r="D20" i="1"/>
  <c r="E20" i="1"/>
  <c r="F20" i="1"/>
  <c r="G20" i="1"/>
  <c r="H20" i="1"/>
  <c r="B20" i="1"/>
  <c r="F52" i="2" l="1"/>
  <c r="F58" i="2" s="1"/>
  <c r="C52" i="2"/>
  <c r="D52" i="2"/>
  <c r="D58" i="2" s="1"/>
  <c r="E52" i="2"/>
  <c r="E58" i="2" s="1"/>
  <c r="C54" i="2"/>
  <c r="C60" i="2" s="1"/>
  <c r="B54" i="2"/>
  <c r="D54" i="2"/>
  <c r="D60" i="2" s="1"/>
  <c r="E54" i="2"/>
  <c r="E60" i="2" s="1"/>
  <c r="F54" i="2"/>
  <c r="F60" i="2" s="1"/>
  <c r="F53" i="2"/>
  <c r="F59" i="2" s="1"/>
  <c r="B53" i="2"/>
  <c r="C53" i="2"/>
  <c r="C59" i="2" s="1"/>
  <c r="D53" i="2"/>
  <c r="D59" i="2" s="1"/>
  <c r="E59" i="2"/>
  <c r="D55" i="2"/>
  <c r="D61" i="2" s="1"/>
  <c r="E55" i="2"/>
  <c r="E61" i="2" s="1"/>
  <c r="F61" i="2"/>
  <c r="C55" i="2"/>
  <c r="C61" i="2" s="1"/>
  <c r="B55" i="2"/>
  <c r="C58" i="2" l="1"/>
  <c r="C62" i="2" s="1"/>
  <c r="F62" i="2"/>
  <c r="B60" i="2"/>
  <c r="I54" i="2"/>
  <c r="I55" i="2"/>
  <c r="B61" i="2"/>
  <c r="B58" i="2"/>
  <c r="E62" i="2"/>
  <c r="B59" i="2"/>
  <c r="I53" i="2"/>
  <c r="D62" i="2"/>
  <c r="B64" i="2" l="1"/>
  <c r="B62" i="2"/>
</calcChain>
</file>

<file path=xl/sharedStrings.xml><?xml version="1.0" encoding="utf-8"?>
<sst xmlns="http://schemas.openxmlformats.org/spreadsheetml/2006/main" count="309" uniqueCount="168">
  <si>
    <t>НМ4</t>
  </si>
  <si>
    <t>ПМ5</t>
  </si>
  <si>
    <t>Количество претендентов</t>
  </si>
  <si>
    <t>НС5</t>
  </si>
  <si>
    <t>ПС5</t>
  </si>
  <si>
    <t>Количество вакансий</t>
  </si>
  <si>
    <t>Матрица компетенции</t>
  </si>
  <si>
    <t>Матрица назначений</t>
  </si>
  <si>
    <t>Целевая функция:</t>
  </si>
  <si>
    <t>руб/шт</t>
  </si>
  <si>
    <t>Фонды времени F [ч]</t>
  </si>
  <si>
    <t>Оптовые цены Ц [руб/шт]</t>
  </si>
  <si>
    <t>План выпуска P [шт]</t>
  </si>
  <si>
    <t>Распределительная матрица</t>
  </si>
  <si>
    <t xml:space="preserve">Изделия </t>
  </si>
  <si>
    <t>Корпуса, Ki</t>
  </si>
  <si>
    <t>K1</t>
  </si>
  <si>
    <t>K2</t>
  </si>
  <si>
    <t>K3</t>
  </si>
  <si>
    <t>K4</t>
  </si>
  <si>
    <t>План [шт]</t>
  </si>
  <si>
    <t>И1</t>
  </si>
  <si>
    <t>И2</t>
  </si>
  <si>
    <t>И3</t>
  </si>
  <si>
    <t>И4</t>
  </si>
  <si>
    <t>И5</t>
  </si>
  <si>
    <t>Фонд времени [ч]</t>
  </si>
  <si>
    <t>Затраты на переоборудование S [тыс.руб]</t>
  </si>
  <si>
    <t>Фонды времени a' [ч]</t>
  </si>
  <si>
    <t>План b' [ч]</t>
  </si>
  <si>
    <t>Транспортрная матрица</t>
  </si>
  <si>
    <t>шт/ч</t>
  </si>
  <si>
    <t>L(x)=</t>
  </si>
  <si>
    <t>План</t>
  </si>
  <si>
    <t>V=</t>
  </si>
  <si>
    <t>λ - производительность в час (60 минут)</t>
  </si>
  <si>
    <t>c - затраты на производство одного изделия</t>
  </si>
  <si>
    <t>Производительность корпусов - α</t>
  </si>
  <si>
    <t>Оптимальное решение РЗ</t>
  </si>
  <si>
    <t>Затраты на производство:</t>
  </si>
  <si>
    <t>X*</t>
  </si>
  <si>
    <t>Xk*</t>
  </si>
  <si>
    <t>Затраты на переоборудование:</t>
  </si>
  <si>
    <t>Полные затраты:</t>
  </si>
  <si>
    <t>A</t>
  </si>
  <si>
    <t>B</t>
  </si>
  <si>
    <t>Платежная матрица P:</t>
  </si>
  <si>
    <t>α</t>
  </si>
  <si>
    <t>β</t>
  </si>
  <si>
    <t>седловая точка отсутствует</t>
  </si>
  <si>
    <t>x1</t>
  </si>
  <si>
    <t>x2</t>
  </si>
  <si>
    <t>x3</t>
  </si>
  <si>
    <t>F(x)</t>
  </si>
  <si>
    <t>p1=</t>
  </si>
  <si>
    <t>p2=</t>
  </si>
  <si>
    <t>p3=</t>
  </si>
  <si>
    <t>Решение задачи для первого игрока</t>
  </si>
  <si>
    <t>Решение задачи для второго игрока</t>
  </si>
  <si>
    <t>q1=</t>
  </si>
  <si>
    <t>q2=</t>
  </si>
  <si>
    <t>q3=</t>
  </si>
  <si>
    <t>y1</t>
  </si>
  <si>
    <t>y2</t>
  </si>
  <si>
    <t>y3</t>
  </si>
  <si>
    <t>F(y)</t>
  </si>
  <si>
    <t>i-j</t>
  </si>
  <si>
    <t>Работа</t>
  </si>
  <si>
    <t>Временные параметры сетевого графика</t>
  </si>
  <si>
    <t>1-2</t>
  </si>
  <si>
    <t>2-3</t>
  </si>
  <si>
    <t>2-4</t>
  </si>
  <si>
    <t>4-6</t>
  </si>
  <si>
    <t>5-6</t>
  </si>
  <si>
    <t>1-3</t>
  </si>
  <si>
    <t>3-4</t>
  </si>
  <si>
    <t>3-5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</si>
  <si>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</si>
  <si>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</si>
  <si>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</si>
  <si>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</si>
  <si>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</si>
  <si>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</si>
  <si>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</si>
  <si>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</si>
  <si>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</si>
  <si>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Работы критического пути: 1-2, 2-3, 3-4, 4-6</t>
  </si>
  <si>
    <t>Изделие</t>
  </si>
  <si>
    <t>Количество</t>
  </si>
  <si>
    <t>Стоимость</t>
  </si>
  <si>
    <t>Итого</t>
  </si>
  <si>
    <t>a</t>
  </si>
  <si>
    <t>b</t>
  </si>
  <si>
    <t>d</t>
  </si>
  <si>
    <t>x^2</t>
  </si>
  <si>
    <t>x^1</t>
  </si>
  <si>
    <t>x^0</t>
  </si>
  <si>
    <t>L(X) -&gt; max</t>
  </si>
  <si>
    <t>НС6</t>
  </si>
  <si>
    <t>НС7</t>
  </si>
  <si>
    <t>НС8</t>
  </si>
  <si>
    <t>ПС1</t>
  </si>
  <si>
    <t>ПС2</t>
  </si>
  <si>
    <t>НМ3</t>
  </si>
  <si>
    <t>ПМ1</t>
  </si>
  <si>
    <t>ПМ2</t>
  </si>
  <si>
    <t>ФМ1</t>
  </si>
  <si>
    <t>ФМ2</t>
  </si>
  <si>
    <t>Трудоемкость Т [мин/шт]</t>
  </si>
  <si>
    <t>Затраты С [руб/шт]</t>
  </si>
  <si>
    <t>ИФ</t>
  </si>
  <si>
    <t>часть И2, которую не успел выпустить К2</t>
  </si>
  <si>
    <t>Проверяем хватит ли фонда времени для выполнения плана:</t>
  </si>
  <si>
    <t>Затраты на производство И2 в К2:</t>
  </si>
  <si>
    <t>Целевая функция</t>
  </si>
  <si>
    <t>Переменные:</t>
  </si>
  <si>
    <t>х1=</t>
  </si>
  <si>
    <t>х2=</t>
  </si>
  <si>
    <t>Ограничения:</t>
  </si>
  <si>
    <t>х1+2х2</t>
  </si>
  <si>
    <t>2х1-х2</t>
  </si>
  <si>
    <t>х1</t>
  </si>
  <si>
    <t>х2</t>
  </si>
  <si>
    <t>Microsoft Excel 15.0 Отчет о результатах</t>
  </si>
  <si>
    <t>Лист: [Богданова 581072 МОптим.xlsx]Задание 6</t>
  </si>
  <si>
    <t>Отчет создан: 05.01.2018 23:53:08</t>
  </si>
  <si>
    <t>Результат: Поиск сошелся к текущему решению. Все ограничения выполнены.</t>
  </si>
  <si>
    <t>Модуль поиска решения</t>
  </si>
  <si>
    <t>Модуль: Поиск решения нелинейных задач методом ОПГ</t>
  </si>
  <si>
    <t>Время решения: 0,047 секунд.</t>
  </si>
  <si>
    <t>Число итераций: 7 Число подзадач: 0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</si>
  <si>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</si>
  <si>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</si>
  <si>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 xml:space="preserve"> Сходимость 0,0001, Размер совокупности 100, Случайное начальное значение 0, Правые производные, Обязательные границы</t>
  </si>
  <si>
    <t>Максимальное число подзадач Без пределов, Максимальное число целочисленных решений Без пределов, Целочисленное отклонение 1%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</si>
  <si>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</si>
  <si>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</si>
  <si>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</si>
  <si>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</si>
  <si>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</si>
  <si>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</si>
  <si>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</si>
  <si>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</si>
  <si>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</si>
  <si>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</si>
  <si>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</si>
  <si>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</si>
  <si>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$D$2</t>
  </si>
  <si>
    <t>$C$6</t>
  </si>
  <si>
    <t>Продолжить</t>
  </si>
  <si>
    <t>$C$7</t>
  </si>
  <si>
    <t>$C$10</t>
  </si>
  <si>
    <t>$C$10&lt;=$D$10</t>
  </si>
  <si>
    <t>Без привязки</t>
  </si>
  <si>
    <t>$C$11</t>
  </si>
  <si>
    <t>$C$11&lt;=$D$11</t>
  </si>
  <si>
    <t>$C$12</t>
  </si>
  <si>
    <t>$C$12&gt;=$D$12</t>
  </si>
  <si>
    <t>$C$13</t>
  </si>
  <si>
    <t>$C$13&gt;=$D$13</t>
  </si>
  <si>
    <t>Специализируем корпус К2 на выпуск И2, поскольку он производит максимальное количество продукции одного вида - 9904</t>
  </si>
  <si>
    <t>Седловая точка отсутствует</t>
  </si>
  <si>
    <t>х1 =</t>
  </si>
  <si>
    <t>х2 =</t>
  </si>
  <si>
    <t>х1 + 2х2</t>
  </si>
  <si>
    <t>2х1 - х2</t>
  </si>
  <si>
    <t>2-5</t>
  </si>
  <si>
    <t>Длина критического пути Ткр =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</si>
</sst>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4" xfId="0" applyFont="1" applyBorder="1"/>
    <xf numFmtId="0" fontId="1" fillId="0" borderId="2" xfId="0" applyFont="1" applyBorder="1"/>
    <xf numFmtId="0" fontId="1" fillId="0" borderId="5" xfId="0" applyFont="1" applyBorder="1"/>
    <xf numFmtId="0" fontId="1" fillId="0" borderId="1" xfId="0" applyFont="1" applyBorder="1"/>
    <xf numFmtId="0" fontId="1" fillId="0" borderId="6" xfId="0" applyFont="1" applyBorder="1"/>
    <xf numFmtId="1" fontId="1" fillId="0" borderId="0" xfId="0" applyNumberFormat="1" applyFont="1"/>
    <xf numFmtId="164" fontId="1" fillId="0" borderId="0" xfId="0" applyNumberFormat="1" applyFont="1"/>
    <xf numFmtId="1" fontId="1" fillId="0" borderId="1" xfId="0" applyNumberFormat="1" applyFont="1" applyBorder="1"/>
    <xf numFmtId="3" fontId="1" fillId="0" borderId="0" xfId="0" applyNumberFormat="1" applyFont="1"/>
    <xf numFmtId="164" fontId="1" fillId="0" borderId="4" xfId="0" applyNumberFormat="1" applyFont="1" applyBorder="1" applyAlignment="1">
      <alignment horizontal="left"/>
    </xf>
    <xf numFmtId="164" fontId="1" fillId="0" borderId="5" xfId="0" applyNumberFormat="1" applyFont="1" applyBorder="1"/>
    <xf numFmtId="164" fontId="1" fillId="0" borderId="3" xfId="0" applyNumberFormat="1" applyFont="1" applyBorder="1"/>
    <xf numFmtId="1" fontId="1" fillId="0" borderId="0" xfId="0" applyNumberFormat="1" applyFont="1" applyFill="1" applyBorder="1"/>
    <xf numFmtId="1" fontId="1" fillId="0" borderId="0" xfId="0" applyNumberFormat="1" applyFont="1" applyAlignment="1">
      <alignment horizontal="center"/>
    </xf>
    <xf numFmtId="0" fontId="4" fillId="0" borderId="0" xfId="0" applyFont="1"/>
    <xf numFmtId="0" fontId="0" fillId="0" borderId="19" xfId="0" applyFill="1" applyBorder="1" applyAlignment="1"/>
    <xf numFmtId="0" fontId="5" fillId="0" borderId="18" xfId="0" applyFont="1" applyFill="1" applyBorder="1" applyAlignment="1">
      <alignment horizontal="center"/>
    </xf>
    <xf numFmtId="0" fontId="0" fillId="0" borderId="20" xfId="0" applyFill="1" applyBorder="1" applyAlignment="1"/>
    <xf numFmtId="0" fontId="0" fillId="0" borderId="19" xfId="0" applyNumberFormat="1" applyFill="1" applyBorder="1" applyAlignment="1"/>
    <xf numFmtId="1" fontId="0" fillId="0" borderId="20" xfId="0" applyNumberFormat="1" applyFill="1" applyBorder="1" applyAlignment="1"/>
    <xf numFmtId="1" fontId="0" fillId="0" borderId="19" xfId="0" applyNumberFormat="1" applyFill="1" applyBorder="1" applyAlignment="1"/>
    <xf numFmtId="0" fontId="1" fillId="0" borderId="21" xfId="0" applyFont="1" applyBorder="1"/>
    <xf numFmtId="0" fontId="1" fillId="0" borderId="4" xfId="0" applyFont="1" applyBorder="1" applyAlignment="1">
      <alignment horizontal="left"/>
    </xf>
    <xf numFmtId="0" fontId="1" fillId="0" borderId="3" xfId="0" applyFont="1" applyBorder="1"/>
    <xf numFmtId="1" fontId="1" fillId="0" borderId="5" xfId="0" applyNumberFormat="1" applyFont="1" applyBorder="1"/>
    <xf numFmtId="0" fontId="1" fillId="0" borderId="0" xfId="0" applyFont="1" applyFill="1"/>
    <xf numFmtId="0" fontId="1" fillId="3" borderId="0" xfId="0" applyFont="1" applyFill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7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right"/>
    </xf>
    <xf numFmtId="0" fontId="9" fillId="0" borderId="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49" fontId="8" fillId="0" borderId="7" xfId="0" applyNumberFormat="1" applyFont="1" applyBorder="1" applyAlignment="1">
      <alignment horizontal="center" vertical="center" wrapText="1"/>
    </xf>
    <xf numFmtId="49" fontId="8" fillId="0" borderId="9" xfId="0" applyNumberFormat="1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161925</xdr:colOff>
      <xdr:row>1</xdr:row>
      <xdr:rowOff>228600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xmlns="" id="{3DC06908-A186-4C80-9F58-1967989A6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9550"/>
          <a:ext cx="16192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</xdr:row>
      <xdr:rowOff>0</xdr:rowOff>
    </xdr:from>
    <xdr:to>
      <xdr:col>2</xdr:col>
      <xdr:colOff>285750</xdr:colOff>
      <xdr:row>1</xdr:row>
      <xdr:rowOff>247650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xmlns="" id="{8DEDE973-064A-4B0D-ADFD-12D4DFDC48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9550"/>
          <a:ext cx="2857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276225</xdr:colOff>
      <xdr:row>1</xdr:row>
      <xdr:rowOff>247650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xmlns="" id="{C187617A-51B0-4145-BAE8-39A9B4487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955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</xdr:row>
      <xdr:rowOff>0</xdr:rowOff>
    </xdr:from>
    <xdr:to>
      <xdr:col>4</xdr:col>
      <xdr:colOff>295275</xdr:colOff>
      <xdr:row>1</xdr:row>
      <xdr:rowOff>247650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xmlns="" id="{973598BF-8446-4C5B-A9B3-4D757C1F88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9550"/>
          <a:ext cx="2952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5</xdr:col>
      <xdr:colOff>295275</xdr:colOff>
      <xdr:row>1</xdr:row>
      <xdr:rowOff>247650</xdr:rowOff>
    </xdr:to>
    <xdr:pic>
      <xdr:nvPicPr>
        <xdr:cNvPr id="32" name="Рисунок 31">
          <a:extLst>
            <a:ext uri="{FF2B5EF4-FFF2-40B4-BE49-F238E27FC236}">
              <a16:creationId xmlns:a16="http://schemas.microsoft.com/office/drawing/2014/main" xmlns="" id="{98D88535-F734-4BD8-B1D6-2905097AD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9550"/>
          <a:ext cx="2952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</xdr:row>
      <xdr:rowOff>0</xdr:rowOff>
    </xdr:from>
    <xdr:to>
      <xdr:col>6</xdr:col>
      <xdr:colOff>171450</xdr:colOff>
      <xdr:row>1</xdr:row>
      <xdr:rowOff>247650</xdr:rowOff>
    </xdr:to>
    <xdr:pic>
      <xdr:nvPicPr>
        <xdr:cNvPr id="33" name="Рисунок 32">
          <a:extLst>
            <a:ext uri="{FF2B5EF4-FFF2-40B4-BE49-F238E27FC236}">
              <a16:creationId xmlns:a16="http://schemas.microsoft.com/office/drawing/2014/main" xmlns="" id="{9020E7DE-F761-4B57-B455-67AFD4D54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09550"/>
          <a:ext cx="1714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</xdr:row>
      <xdr:rowOff>0</xdr:rowOff>
    </xdr:from>
    <xdr:to>
      <xdr:col>7</xdr:col>
      <xdr:colOff>171450</xdr:colOff>
      <xdr:row>1</xdr:row>
      <xdr:rowOff>247650</xdr:rowOff>
    </xdr:to>
    <xdr:pic>
      <xdr:nvPicPr>
        <xdr:cNvPr id="34" name="Рисунок 33">
          <a:extLst>
            <a:ext uri="{FF2B5EF4-FFF2-40B4-BE49-F238E27FC236}">
              <a16:creationId xmlns:a16="http://schemas.microsoft.com/office/drawing/2014/main" xmlns="" id="{2149F490-E7F5-4C8A-AA5A-DD3DFD6F2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9550"/>
          <a:ext cx="1714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1</xdr:row>
      <xdr:rowOff>0</xdr:rowOff>
    </xdr:from>
    <xdr:to>
      <xdr:col>8</xdr:col>
      <xdr:colOff>190500</xdr:colOff>
      <xdr:row>1</xdr:row>
      <xdr:rowOff>228600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xmlns="" id="{E4744A64-FC6A-47A5-9D14-266EF5FEB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0955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A24" sqref="A24"/>
    </sheetView>
  </sheetViews>
  <sheetFormatPr defaultRowHeight="15.75" x14ac:dyDescent="0.25"/>
  <cols>
    <col min="1" max="1" width="21.42578125" style="2" customWidth="1"/>
    <col min="2" max="8" width="9.140625" style="2"/>
    <col min="9" max="9" width="20.28515625" style="2" customWidth="1"/>
    <col min="10" max="16384" width="9.140625" style="2"/>
  </cols>
  <sheetData>
    <row r="1" spans="1:9" x14ac:dyDescent="0.25">
      <c r="A1" s="2" t="s">
        <v>6</v>
      </c>
    </row>
    <row r="2" spans="1:9" x14ac:dyDescent="0.25">
      <c r="A2" s="41"/>
      <c r="B2" s="42" t="s">
        <v>103</v>
      </c>
      <c r="C2" s="42" t="s">
        <v>0</v>
      </c>
      <c r="D2" s="42" t="s">
        <v>104</v>
      </c>
      <c r="E2" s="42" t="s">
        <v>105</v>
      </c>
      <c r="F2" s="42" t="s">
        <v>1</v>
      </c>
      <c r="G2" s="42" t="s">
        <v>106</v>
      </c>
      <c r="H2" s="42" t="s">
        <v>107</v>
      </c>
    </row>
    <row r="3" spans="1:9" x14ac:dyDescent="0.25">
      <c r="A3" s="42" t="s">
        <v>3</v>
      </c>
      <c r="B3" s="43">
        <v>6</v>
      </c>
      <c r="C3" s="43">
        <v>5</v>
      </c>
      <c r="D3" s="43">
        <v>5</v>
      </c>
      <c r="E3" s="43">
        <v>4</v>
      </c>
      <c r="F3" s="43">
        <v>4</v>
      </c>
      <c r="G3" s="42">
        <v>0</v>
      </c>
      <c r="H3" s="42">
        <v>0</v>
      </c>
    </row>
    <row r="4" spans="1:9" x14ac:dyDescent="0.25">
      <c r="A4" s="42" t="s">
        <v>98</v>
      </c>
      <c r="B4" s="43">
        <v>9</v>
      </c>
      <c r="C4" s="43">
        <v>7</v>
      </c>
      <c r="D4" s="43">
        <v>6</v>
      </c>
      <c r="E4" s="43">
        <v>7</v>
      </c>
      <c r="F4" s="43">
        <v>9</v>
      </c>
      <c r="G4" s="42">
        <v>0</v>
      </c>
      <c r="H4" s="42">
        <v>0</v>
      </c>
    </row>
    <row r="5" spans="1:9" x14ac:dyDescent="0.25">
      <c r="A5" s="42" t="s">
        <v>99</v>
      </c>
      <c r="B5" s="43">
        <v>9</v>
      </c>
      <c r="C5" s="43">
        <v>9</v>
      </c>
      <c r="D5" s="43">
        <v>8</v>
      </c>
      <c r="E5" s="43">
        <v>7</v>
      </c>
      <c r="F5" s="43">
        <v>8</v>
      </c>
      <c r="G5" s="42">
        <v>0</v>
      </c>
      <c r="H5" s="42">
        <v>0</v>
      </c>
    </row>
    <row r="6" spans="1:9" x14ac:dyDescent="0.25">
      <c r="A6" s="42" t="s">
        <v>100</v>
      </c>
      <c r="B6" s="43">
        <v>8</v>
      </c>
      <c r="C6" s="43">
        <v>9</v>
      </c>
      <c r="D6" s="43">
        <v>7</v>
      </c>
      <c r="E6" s="43">
        <v>9</v>
      </c>
      <c r="F6" s="43">
        <v>7</v>
      </c>
      <c r="G6" s="42">
        <v>0</v>
      </c>
      <c r="H6" s="42">
        <v>0</v>
      </c>
    </row>
    <row r="7" spans="1:9" x14ac:dyDescent="0.25">
      <c r="A7" s="42" t="s">
        <v>101</v>
      </c>
      <c r="B7" s="43">
        <v>6</v>
      </c>
      <c r="C7" s="43">
        <v>7</v>
      </c>
      <c r="D7" s="43">
        <v>7</v>
      </c>
      <c r="E7" s="43">
        <v>0</v>
      </c>
      <c r="F7" s="43">
        <v>0</v>
      </c>
      <c r="G7" s="42">
        <v>0</v>
      </c>
      <c r="H7" s="42">
        <v>0</v>
      </c>
    </row>
    <row r="8" spans="1:9" x14ac:dyDescent="0.25">
      <c r="A8" s="42" t="s">
        <v>102</v>
      </c>
      <c r="B8" s="43">
        <v>7</v>
      </c>
      <c r="C8" s="43">
        <v>7</v>
      </c>
      <c r="D8" s="43">
        <v>0</v>
      </c>
      <c r="E8" s="43">
        <v>8</v>
      </c>
      <c r="F8" s="43">
        <v>0</v>
      </c>
      <c r="G8" s="42">
        <v>0</v>
      </c>
      <c r="H8" s="42">
        <v>0</v>
      </c>
    </row>
    <row r="9" spans="1:9" x14ac:dyDescent="0.25">
      <c r="A9" s="42" t="s">
        <v>4</v>
      </c>
      <c r="B9" s="43">
        <v>8</v>
      </c>
      <c r="C9" s="43">
        <v>8</v>
      </c>
      <c r="D9" s="43">
        <v>0</v>
      </c>
      <c r="E9" s="43">
        <v>0</v>
      </c>
      <c r="F9" s="43">
        <v>7</v>
      </c>
      <c r="G9" s="42">
        <v>0</v>
      </c>
      <c r="H9" s="42">
        <v>0</v>
      </c>
    </row>
    <row r="11" spans="1:9" x14ac:dyDescent="0.25">
      <c r="A11" s="2" t="s">
        <v>7</v>
      </c>
    </row>
    <row r="12" spans="1:9" ht="31.5" x14ac:dyDescent="0.25">
      <c r="A12" s="41"/>
      <c r="B12" s="42" t="s">
        <v>103</v>
      </c>
      <c r="C12" s="42" t="s">
        <v>0</v>
      </c>
      <c r="D12" s="42" t="s">
        <v>104</v>
      </c>
      <c r="E12" s="42" t="s">
        <v>105</v>
      </c>
      <c r="F12" s="42" t="s">
        <v>1</v>
      </c>
      <c r="G12" s="42" t="s">
        <v>106</v>
      </c>
      <c r="H12" s="42" t="s">
        <v>107</v>
      </c>
      <c r="I12" s="44" t="s">
        <v>2</v>
      </c>
    </row>
    <row r="13" spans="1:9" x14ac:dyDescent="0.25">
      <c r="A13" s="42" t="s">
        <v>3</v>
      </c>
      <c r="B13" s="43">
        <v>0</v>
      </c>
      <c r="C13" s="43">
        <v>0</v>
      </c>
      <c r="D13" s="43">
        <v>0</v>
      </c>
      <c r="E13" s="43">
        <v>0</v>
      </c>
      <c r="F13" s="43">
        <v>0</v>
      </c>
      <c r="G13" s="42">
        <v>0</v>
      </c>
      <c r="H13" s="42">
        <v>1</v>
      </c>
      <c r="I13" s="44">
        <f>SUM(B13:H13)</f>
        <v>1</v>
      </c>
    </row>
    <row r="14" spans="1:9" x14ac:dyDescent="0.25">
      <c r="A14" s="42" t="s">
        <v>98</v>
      </c>
      <c r="B14" s="43">
        <v>0</v>
      </c>
      <c r="C14" s="43">
        <v>0</v>
      </c>
      <c r="D14" s="43">
        <v>0</v>
      </c>
      <c r="E14" s="43">
        <v>0</v>
      </c>
      <c r="F14" s="43">
        <v>1</v>
      </c>
      <c r="G14" s="42">
        <v>0</v>
      </c>
      <c r="H14" s="42">
        <v>0</v>
      </c>
      <c r="I14" s="44">
        <f t="shared" ref="I14:I19" si="0">SUM(B14:H14)</f>
        <v>1</v>
      </c>
    </row>
    <row r="15" spans="1:9" x14ac:dyDescent="0.25">
      <c r="A15" s="42" t="s">
        <v>99</v>
      </c>
      <c r="B15" s="43">
        <v>0</v>
      </c>
      <c r="C15" s="43">
        <v>1</v>
      </c>
      <c r="D15" s="43">
        <v>0</v>
      </c>
      <c r="E15" s="43">
        <v>0</v>
      </c>
      <c r="F15" s="43">
        <v>0</v>
      </c>
      <c r="G15" s="42">
        <v>0</v>
      </c>
      <c r="H15" s="42">
        <v>0</v>
      </c>
      <c r="I15" s="44">
        <f t="shared" si="0"/>
        <v>1</v>
      </c>
    </row>
    <row r="16" spans="1:9" x14ac:dyDescent="0.25">
      <c r="A16" s="42" t="s">
        <v>100</v>
      </c>
      <c r="B16" s="43">
        <v>0</v>
      </c>
      <c r="C16" s="43">
        <v>0</v>
      </c>
      <c r="D16" s="43">
        <v>0</v>
      </c>
      <c r="E16" s="43">
        <v>0</v>
      </c>
      <c r="F16" s="43">
        <v>0</v>
      </c>
      <c r="G16" s="42">
        <v>1</v>
      </c>
      <c r="H16" s="42">
        <v>0</v>
      </c>
      <c r="I16" s="44">
        <f t="shared" si="0"/>
        <v>1</v>
      </c>
    </row>
    <row r="17" spans="1:9" x14ac:dyDescent="0.25">
      <c r="A17" s="42" t="s">
        <v>101</v>
      </c>
      <c r="B17" s="43">
        <v>0</v>
      </c>
      <c r="C17" s="43">
        <v>0</v>
      </c>
      <c r="D17" s="42">
        <v>1</v>
      </c>
      <c r="E17" s="42">
        <v>0</v>
      </c>
      <c r="F17" s="42">
        <v>0</v>
      </c>
      <c r="G17" s="42">
        <v>0</v>
      </c>
      <c r="H17" s="42">
        <v>0</v>
      </c>
      <c r="I17" s="44">
        <f t="shared" si="0"/>
        <v>1</v>
      </c>
    </row>
    <row r="18" spans="1:9" x14ac:dyDescent="0.25">
      <c r="A18" s="42" t="s">
        <v>102</v>
      </c>
      <c r="B18" s="43">
        <v>0</v>
      </c>
      <c r="C18" s="43">
        <v>0</v>
      </c>
      <c r="D18" s="42">
        <v>0</v>
      </c>
      <c r="E18" s="42">
        <v>1</v>
      </c>
      <c r="F18" s="42">
        <v>0</v>
      </c>
      <c r="G18" s="42">
        <v>0</v>
      </c>
      <c r="H18" s="42">
        <v>0</v>
      </c>
      <c r="I18" s="44">
        <f t="shared" si="0"/>
        <v>1</v>
      </c>
    </row>
    <row r="19" spans="1:9" x14ac:dyDescent="0.25">
      <c r="A19" s="42" t="s">
        <v>4</v>
      </c>
      <c r="B19" s="43">
        <v>1</v>
      </c>
      <c r="C19" s="43">
        <v>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4">
        <f t="shared" si="0"/>
        <v>1</v>
      </c>
    </row>
    <row r="20" spans="1:9" ht="31.5" x14ac:dyDescent="0.25">
      <c r="A20" s="44" t="s">
        <v>5</v>
      </c>
      <c r="B20" s="45">
        <f>SUM(B13:B19)</f>
        <v>1</v>
      </c>
      <c r="C20" s="45">
        <f t="shared" ref="C20:H20" si="1">SUM(C13:C19)</f>
        <v>1</v>
      </c>
      <c r="D20" s="45">
        <f t="shared" si="1"/>
        <v>1</v>
      </c>
      <c r="E20" s="45">
        <f t="shared" si="1"/>
        <v>1</v>
      </c>
      <c r="F20" s="45">
        <f t="shared" si="1"/>
        <v>1</v>
      </c>
      <c r="G20" s="45">
        <f t="shared" si="1"/>
        <v>1</v>
      </c>
      <c r="H20" s="45">
        <f t="shared" si="1"/>
        <v>1</v>
      </c>
      <c r="I20" s="44"/>
    </row>
    <row r="22" spans="1:9" x14ac:dyDescent="0.25">
      <c r="A22" s="2" t="s">
        <v>8</v>
      </c>
      <c r="B22" s="2">
        <f>SUMPRODUCT(B3:H9,B13:H19)</f>
        <v>41</v>
      </c>
      <c r="I22" s="1" t="s">
        <v>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/>
  </sheetViews>
  <sheetFormatPr defaultRowHeight="15.75" x14ac:dyDescent="0.25"/>
  <cols>
    <col min="1" max="1" width="30.140625" style="2" bestFit="1" customWidth="1"/>
    <col min="2" max="2" width="11.85546875" style="2" bestFit="1" customWidth="1"/>
    <col min="3" max="6" width="8.42578125" style="2" bestFit="1" customWidth="1"/>
    <col min="7" max="7" width="19" style="2" bestFit="1" customWidth="1"/>
    <col min="8" max="12" width="9.7109375" style="2" customWidth="1"/>
    <col min="13" max="16384" width="9.140625" style="2"/>
  </cols>
  <sheetData>
    <row r="1" spans="1:12" x14ac:dyDescent="0.25">
      <c r="B1" s="5"/>
      <c r="C1" s="5"/>
      <c r="D1" s="5"/>
      <c r="E1" s="5"/>
      <c r="F1" s="5"/>
      <c r="H1" s="2" t="s">
        <v>27</v>
      </c>
    </row>
    <row r="2" spans="1:12" x14ac:dyDescent="0.25">
      <c r="A2" s="2" t="s">
        <v>11</v>
      </c>
      <c r="B2" s="4">
        <v>15</v>
      </c>
      <c r="C2" s="4">
        <v>20</v>
      </c>
      <c r="D2" s="4">
        <v>26</v>
      </c>
      <c r="E2" s="4">
        <v>14</v>
      </c>
      <c r="F2" s="4">
        <v>30</v>
      </c>
      <c r="H2" s="10">
        <v>60</v>
      </c>
      <c r="I2" s="10">
        <v>78</v>
      </c>
      <c r="J2" s="10">
        <v>120</v>
      </c>
      <c r="K2" s="10">
        <v>150</v>
      </c>
      <c r="L2" s="10">
        <v>100</v>
      </c>
    </row>
    <row r="3" spans="1:12" x14ac:dyDescent="0.25">
      <c r="A3" s="2" t="s">
        <v>12</v>
      </c>
      <c r="B3" s="4">
        <v>5000</v>
      </c>
      <c r="C3" s="4">
        <v>16000</v>
      </c>
      <c r="D3" s="4">
        <v>6000</v>
      </c>
      <c r="E3" s="4">
        <v>8100</v>
      </c>
      <c r="F3" s="4">
        <v>7500</v>
      </c>
      <c r="H3" s="10">
        <v>40</v>
      </c>
      <c r="I3" s="10">
        <v>65</v>
      </c>
      <c r="J3" s="10">
        <v>100</v>
      </c>
      <c r="K3" s="10">
        <v>50</v>
      </c>
      <c r="L3" s="10">
        <v>42</v>
      </c>
    </row>
    <row r="4" spans="1:12" x14ac:dyDescent="0.25">
      <c r="H4" s="10">
        <v>55</v>
      </c>
      <c r="I4" s="10">
        <v>70</v>
      </c>
      <c r="J4" s="10">
        <v>140</v>
      </c>
      <c r="K4" s="10">
        <v>60</v>
      </c>
      <c r="L4" s="10">
        <v>30</v>
      </c>
    </row>
    <row r="5" spans="1:12" x14ac:dyDescent="0.25">
      <c r="H5" s="10">
        <v>110</v>
      </c>
      <c r="I5" s="10">
        <v>90</v>
      </c>
      <c r="J5" s="10">
        <v>40</v>
      </c>
      <c r="K5" s="10">
        <v>50</v>
      </c>
      <c r="L5" s="10">
        <v>62</v>
      </c>
    </row>
    <row r="7" spans="1:12" x14ac:dyDescent="0.25">
      <c r="A7" s="2" t="s">
        <v>108</v>
      </c>
      <c r="H7" s="2" t="s">
        <v>10</v>
      </c>
    </row>
    <row r="8" spans="1:12" x14ac:dyDescent="0.25">
      <c r="A8" s="5"/>
      <c r="B8" s="3">
        <v>1.2</v>
      </c>
      <c r="C8" s="3">
        <v>2.4</v>
      </c>
      <c r="D8" s="3">
        <v>3.6</v>
      </c>
      <c r="E8" s="3">
        <v>1.2</v>
      </c>
      <c r="F8" s="3">
        <v>4.8</v>
      </c>
      <c r="H8" s="10">
        <v>700</v>
      </c>
    </row>
    <row r="9" spans="1:12" x14ac:dyDescent="0.25">
      <c r="A9" s="5"/>
      <c r="B9" s="3">
        <v>1</v>
      </c>
      <c r="C9" s="3">
        <v>2</v>
      </c>
      <c r="D9" s="3">
        <v>3</v>
      </c>
      <c r="E9" s="3">
        <v>1</v>
      </c>
      <c r="F9" s="3">
        <v>4</v>
      </c>
      <c r="H9" s="10">
        <v>520</v>
      </c>
    </row>
    <row r="10" spans="1:12" x14ac:dyDescent="0.25">
      <c r="A10" s="5"/>
      <c r="B10" s="3">
        <v>2</v>
      </c>
      <c r="C10" s="3">
        <v>4</v>
      </c>
      <c r="D10" s="3">
        <v>6</v>
      </c>
      <c r="E10" s="3">
        <v>2</v>
      </c>
      <c r="F10" s="3">
        <v>8</v>
      </c>
      <c r="H10" s="10">
        <v>660</v>
      </c>
    </row>
    <row r="11" spans="1:12" x14ac:dyDescent="0.25">
      <c r="A11" s="5"/>
      <c r="B11" s="3">
        <v>2.5</v>
      </c>
      <c r="C11" s="3">
        <v>5.0999999999999996</v>
      </c>
      <c r="D11" s="3">
        <v>7.6</v>
      </c>
      <c r="E11" s="3">
        <v>2.5</v>
      </c>
      <c r="F11" s="3">
        <v>10.199999999999999</v>
      </c>
      <c r="H11" s="10">
        <v>1080</v>
      </c>
    </row>
    <row r="12" spans="1:12" x14ac:dyDescent="0.25">
      <c r="A12" s="5"/>
      <c r="B12" s="6"/>
      <c r="C12" s="6"/>
      <c r="D12" s="6"/>
      <c r="E12" s="6"/>
      <c r="F12" s="6"/>
      <c r="H12" s="6"/>
      <c r="I12" s="6"/>
      <c r="J12" s="6"/>
      <c r="K12" s="6"/>
      <c r="L12" s="6"/>
    </row>
    <row r="13" spans="1:12" x14ac:dyDescent="0.25">
      <c r="A13" s="2" t="s">
        <v>109</v>
      </c>
      <c r="H13" s="6"/>
      <c r="I13" s="6"/>
      <c r="J13" s="6"/>
      <c r="K13" s="6"/>
      <c r="L13" s="6"/>
    </row>
    <row r="14" spans="1:12" x14ac:dyDescent="0.25">
      <c r="A14" s="5"/>
      <c r="B14" s="3">
        <v>12</v>
      </c>
      <c r="C14" s="3">
        <v>6</v>
      </c>
      <c r="D14" s="3">
        <v>15</v>
      </c>
      <c r="E14" s="3">
        <v>6</v>
      </c>
      <c r="F14" s="3">
        <v>21</v>
      </c>
      <c r="H14" s="6"/>
      <c r="I14" s="6"/>
      <c r="J14" s="6"/>
      <c r="K14" s="6"/>
      <c r="L14" s="6"/>
    </row>
    <row r="15" spans="1:12" x14ac:dyDescent="0.25">
      <c r="A15" s="5"/>
      <c r="B15" s="3">
        <v>9</v>
      </c>
      <c r="C15" s="3">
        <v>5</v>
      </c>
      <c r="D15" s="3">
        <v>17</v>
      </c>
      <c r="E15" s="3">
        <v>8</v>
      </c>
      <c r="F15" s="3">
        <v>20</v>
      </c>
      <c r="H15" s="6"/>
      <c r="I15" s="6"/>
      <c r="J15" s="6"/>
      <c r="K15" s="6"/>
      <c r="L15" s="6"/>
    </row>
    <row r="16" spans="1:12" x14ac:dyDescent="0.25">
      <c r="A16" s="5"/>
      <c r="B16" s="3">
        <v>6</v>
      </c>
      <c r="C16" s="3">
        <v>5</v>
      </c>
      <c r="D16" s="3">
        <v>15</v>
      </c>
      <c r="E16" s="3">
        <v>7</v>
      </c>
      <c r="F16" s="3">
        <v>21</v>
      </c>
      <c r="H16" s="6"/>
      <c r="I16" s="6"/>
      <c r="J16" s="6"/>
      <c r="K16" s="6"/>
      <c r="L16" s="6"/>
    </row>
    <row r="17" spans="1:12" x14ac:dyDescent="0.25">
      <c r="A17" s="5"/>
      <c r="B17" s="3">
        <v>6</v>
      </c>
      <c r="C17" s="3">
        <v>7</v>
      </c>
      <c r="D17" s="3">
        <v>16</v>
      </c>
      <c r="E17" s="3">
        <v>7</v>
      </c>
      <c r="F17" s="3">
        <v>19</v>
      </c>
      <c r="H17" s="6"/>
      <c r="I17" s="6"/>
      <c r="J17" s="6"/>
      <c r="K17" s="6"/>
      <c r="L17" s="6"/>
    </row>
    <row r="18" spans="1:12" x14ac:dyDescent="0.25">
      <c r="A18" s="5"/>
      <c r="B18" s="6"/>
      <c r="C18" s="6"/>
      <c r="D18" s="6"/>
      <c r="E18" s="6"/>
      <c r="F18" s="6"/>
      <c r="H18" s="6"/>
      <c r="I18" s="6"/>
      <c r="J18" s="6"/>
      <c r="K18" s="6"/>
      <c r="L18" s="6"/>
    </row>
    <row r="20" spans="1:12" x14ac:dyDescent="0.25">
      <c r="A20" s="2" t="s">
        <v>13</v>
      </c>
    </row>
    <row r="21" spans="1:12" x14ac:dyDescent="0.25">
      <c r="A21" s="7"/>
      <c r="B21" s="8" t="s">
        <v>14</v>
      </c>
      <c r="C21" s="8"/>
      <c r="D21" s="8"/>
      <c r="E21" s="8"/>
      <c r="F21" s="8"/>
      <c r="G21" s="7"/>
    </row>
    <row r="22" spans="1:12" x14ac:dyDescent="0.25">
      <c r="A22" s="9" t="s">
        <v>15</v>
      </c>
      <c r="B22" s="10" t="s">
        <v>21</v>
      </c>
      <c r="C22" s="10" t="s">
        <v>22</v>
      </c>
      <c r="D22" s="10" t="s">
        <v>23</v>
      </c>
      <c r="E22" s="10" t="s">
        <v>24</v>
      </c>
      <c r="F22" s="11" t="s">
        <v>25</v>
      </c>
      <c r="G22" s="9" t="s">
        <v>26</v>
      </c>
    </row>
    <row r="23" spans="1:12" x14ac:dyDescent="0.25">
      <c r="A23" s="7" t="s">
        <v>16</v>
      </c>
      <c r="B23" s="16">
        <f>60/B8</f>
        <v>50</v>
      </c>
      <c r="C23" s="16">
        <f t="shared" ref="C23:F23" si="0">60/C8</f>
        <v>25</v>
      </c>
      <c r="D23" s="16">
        <f t="shared" si="0"/>
        <v>16.666666666666668</v>
      </c>
      <c r="E23" s="16">
        <f t="shared" si="0"/>
        <v>50</v>
      </c>
      <c r="F23" s="16">
        <f t="shared" si="0"/>
        <v>12.5</v>
      </c>
      <c r="G23" s="46">
        <f>H8</f>
        <v>700</v>
      </c>
      <c r="H23" s="2" t="s">
        <v>31</v>
      </c>
      <c r="I23" s="2" t="s">
        <v>35</v>
      </c>
    </row>
    <row r="24" spans="1:12" x14ac:dyDescent="0.25">
      <c r="A24" s="9"/>
      <c r="B24" s="17">
        <f>B14</f>
        <v>12</v>
      </c>
      <c r="C24" s="17">
        <f>C14</f>
        <v>6</v>
      </c>
      <c r="D24" s="17">
        <f>D14</f>
        <v>15</v>
      </c>
      <c r="E24" s="17">
        <f>E14</f>
        <v>6</v>
      </c>
      <c r="F24" s="18">
        <f>F14</f>
        <v>21</v>
      </c>
      <c r="G24" s="47"/>
      <c r="H24" s="2" t="s">
        <v>9</v>
      </c>
      <c r="I24" s="2" t="s">
        <v>36</v>
      </c>
    </row>
    <row r="25" spans="1:12" x14ac:dyDescent="0.25">
      <c r="A25" s="7" t="s">
        <v>17</v>
      </c>
      <c r="B25" s="16">
        <f>60/B9</f>
        <v>60</v>
      </c>
      <c r="C25" s="16">
        <f>60/C9</f>
        <v>30</v>
      </c>
      <c r="D25" s="16">
        <f>60/D9</f>
        <v>20</v>
      </c>
      <c r="E25" s="16">
        <f t="shared" ref="E25:F25" si="1">60/E9</f>
        <v>60</v>
      </c>
      <c r="F25" s="16">
        <f t="shared" si="1"/>
        <v>15</v>
      </c>
      <c r="G25" s="46">
        <f>H9</f>
        <v>520</v>
      </c>
    </row>
    <row r="26" spans="1:12" x14ac:dyDescent="0.25">
      <c r="A26" s="9"/>
      <c r="B26" s="17">
        <f>B15</f>
        <v>9</v>
      </c>
      <c r="C26" s="17">
        <f>C15</f>
        <v>5</v>
      </c>
      <c r="D26" s="17">
        <f>D15</f>
        <v>17</v>
      </c>
      <c r="E26" s="17">
        <f>E15</f>
        <v>8</v>
      </c>
      <c r="F26" s="18">
        <f>F15</f>
        <v>20</v>
      </c>
      <c r="G26" s="47"/>
    </row>
    <row r="27" spans="1:12" x14ac:dyDescent="0.25">
      <c r="A27" s="7" t="s">
        <v>18</v>
      </c>
      <c r="B27" s="16">
        <f>60/B10</f>
        <v>30</v>
      </c>
      <c r="C27" s="16">
        <f t="shared" ref="C27:F27" si="2">60/C10</f>
        <v>15</v>
      </c>
      <c r="D27" s="16">
        <f t="shared" si="2"/>
        <v>10</v>
      </c>
      <c r="E27" s="16">
        <f t="shared" si="2"/>
        <v>30</v>
      </c>
      <c r="F27" s="16">
        <f t="shared" si="2"/>
        <v>7.5</v>
      </c>
      <c r="G27" s="46">
        <f>H10</f>
        <v>660</v>
      </c>
    </row>
    <row r="28" spans="1:12" x14ac:dyDescent="0.25">
      <c r="A28" s="9"/>
      <c r="B28" s="17">
        <f>B16</f>
        <v>6</v>
      </c>
      <c r="C28" s="17">
        <f>C16</f>
        <v>5</v>
      </c>
      <c r="D28" s="17">
        <f>D16</f>
        <v>15</v>
      </c>
      <c r="E28" s="17">
        <f>E16</f>
        <v>7</v>
      </c>
      <c r="F28" s="18">
        <f>F16</f>
        <v>21</v>
      </c>
      <c r="G28" s="47"/>
    </row>
    <row r="29" spans="1:12" x14ac:dyDescent="0.25">
      <c r="A29" s="7" t="s">
        <v>19</v>
      </c>
      <c r="B29" s="16">
        <f>60/B11</f>
        <v>24</v>
      </c>
      <c r="C29" s="16">
        <f t="shared" ref="C29:F29" si="3">60/C11</f>
        <v>11.764705882352942</v>
      </c>
      <c r="D29" s="16">
        <f t="shared" si="3"/>
        <v>7.8947368421052637</v>
      </c>
      <c r="E29" s="16">
        <f t="shared" si="3"/>
        <v>24</v>
      </c>
      <c r="F29" s="16">
        <f t="shared" si="3"/>
        <v>5.882352941176471</v>
      </c>
      <c r="G29" s="46">
        <f>H11</f>
        <v>1080</v>
      </c>
    </row>
    <row r="30" spans="1:12" x14ac:dyDescent="0.25">
      <c r="A30" s="9"/>
      <c r="B30" s="17">
        <f>B17</f>
        <v>6</v>
      </c>
      <c r="C30" s="17">
        <f>C17</f>
        <v>7</v>
      </c>
      <c r="D30" s="17">
        <f>D17</f>
        <v>16</v>
      </c>
      <c r="E30" s="17">
        <f>E17</f>
        <v>7</v>
      </c>
      <c r="F30" s="18">
        <f>F17</f>
        <v>19</v>
      </c>
      <c r="G30" s="47"/>
    </row>
    <row r="31" spans="1:12" x14ac:dyDescent="0.25">
      <c r="A31" s="9" t="s">
        <v>20</v>
      </c>
      <c r="B31" s="9">
        <f>B3</f>
        <v>5000</v>
      </c>
      <c r="C31" s="9">
        <f t="shared" ref="C31:F31" si="4">C3</f>
        <v>16000</v>
      </c>
      <c r="D31" s="9">
        <f t="shared" si="4"/>
        <v>6000</v>
      </c>
      <c r="E31" s="9">
        <f t="shared" si="4"/>
        <v>8100</v>
      </c>
      <c r="F31" s="9">
        <f t="shared" si="4"/>
        <v>7500</v>
      </c>
    </row>
    <row r="34" spans="1:12" x14ac:dyDescent="0.25">
      <c r="A34" s="2" t="s">
        <v>30</v>
      </c>
    </row>
    <row r="35" spans="1:12" x14ac:dyDescent="0.25">
      <c r="B35" s="10" t="s">
        <v>21</v>
      </c>
      <c r="C35" s="10" t="s">
        <v>22</v>
      </c>
      <c r="D35" s="10" t="s">
        <v>23</v>
      </c>
      <c r="E35" s="10" t="s">
        <v>24</v>
      </c>
      <c r="F35" s="10" t="s">
        <v>25</v>
      </c>
      <c r="G35" s="10" t="s">
        <v>110</v>
      </c>
      <c r="I35" s="2" t="s">
        <v>28</v>
      </c>
      <c r="L35" s="2" t="s">
        <v>37</v>
      </c>
    </row>
    <row r="36" spans="1:12" x14ac:dyDescent="0.25">
      <c r="A36" s="10" t="s">
        <v>16</v>
      </c>
      <c r="B36" s="14">
        <f>B$25*B24</f>
        <v>720</v>
      </c>
      <c r="C36" s="14">
        <f t="shared" ref="C36:F36" si="5">C$25*C24</f>
        <v>180</v>
      </c>
      <c r="D36" s="14">
        <f t="shared" si="5"/>
        <v>300</v>
      </c>
      <c r="E36" s="14">
        <f t="shared" si="5"/>
        <v>360</v>
      </c>
      <c r="F36" s="14">
        <f t="shared" si="5"/>
        <v>315</v>
      </c>
      <c r="G36" s="14">
        <v>10000</v>
      </c>
      <c r="H36" s="12"/>
      <c r="I36" s="12">
        <f>L36*G23</f>
        <v>583.33333333333337</v>
      </c>
      <c r="L36" s="13">
        <f>$B23/$B$25</f>
        <v>0.83333333333333337</v>
      </c>
    </row>
    <row r="37" spans="1:12" x14ac:dyDescent="0.25">
      <c r="A37" s="10" t="s">
        <v>17</v>
      </c>
      <c r="B37" s="14">
        <f>B$25*B26</f>
        <v>540</v>
      </c>
      <c r="C37" s="14">
        <f t="shared" ref="C37:F37" si="6">C$25*C26</f>
        <v>150</v>
      </c>
      <c r="D37" s="14">
        <f t="shared" si="6"/>
        <v>340</v>
      </c>
      <c r="E37" s="14">
        <f t="shared" si="6"/>
        <v>480</v>
      </c>
      <c r="F37" s="14">
        <f t="shared" si="6"/>
        <v>300</v>
      </c>
      <c r="G37" s="14">
        <v>10000</v>
      </c>
      <c r="H37" s="12"/>
      <c r="I37" s="12">
        <f>L37*G25</f>
        <v>520</v>
      </c>
      <c r="L37" s="13">
        <f>$B25/$B$25</f>
        <v>1</v>
      </c>
    </row>
    <row r="38" spans="1:12" x14ac:dyDescent="0.25">
      <c r="A38" s="10" t="s">
        <v>18</v>
      </c>
      <c r="B38" s="14">
        <f>B$25*B28</f>
        <v>360</v>
      </c>
      <c r="C38" s="14">
        <f t="shared" ref="C38:F38" si="7">C$25*C28</f>
        <v>150</v>
      </c>
      <c r="D38" s="14">
        <f t="shared" si="7"/>
        <v>300</v>
      </c>
      <c r="E38" s="14">
        <f t="shared" si="7"/>
        <v>420</v>
      </c>
      <c r="F38" s="14">
        <f t="shared" si="7"/>
        <v>315</v>
      </c>
      <c r="G38" s="14">
        <v>10000</v>
      </c>
      <c r="H38" s="12"/>
      <c r="I38" s="12">
        <f>L38*G27</f>
        <v>330</v>
      </c>
      <c r="L38" s="13">
        <f>$B27/$B$25</f>
        <v>0.5</v>
      </c>
    </row>
    <row r="39" spans="1:12" x14ac:dyDescent="0.25">
      <c r="A39" s="10" t="s">
        <v>19</v>
      </c>
      <c r="B39" s="14">
        <f>B$25*B30</f>
        <v>360</v>
      </c>
      <c r="C39" s="14">
        <f t="shared" ref="C39:F39" si="8">C$25*C30</f>
        <v>210</v>
      </c>
      <c r="D39" s="14">
        <f t="shared" si="8"/>
        <v>320</v>
      </c>
      <c r="E39" s="14">
        <f t="shared" si="8"/>
        <v>420</v>
      </c>
      <c r="F39" s="14">
        <f t="shared" si="8"/>
        <v>285</v>
      </c>
      <c r="G39" s="14">
        <v>10000</v>
      </c>
      <c r="H39" s="12"/>
      <c r="I39" s="12">
        <f>L39*G29</f>
        <v>432</v>
      </c>
      <c r="L39" s="13">
        <f>$B29/$B$25</f>
        <v>0.4</v>
      </c>
    </row>
    <row r="40" spans="1:12" x14ac:dyDescent="0.25">
      <c r="A40" s="10" t="s">
        <v>29</v>
      </c>
      <c r="B40" s="14">
        <f>B31/B$25</f>
        <v>83.333333333333329</v>
      </c>
      <c r="C40" s="14">
        <f t="shared" ref="C40:E40" si="9">C31/C$25</f>
        <v>533.33333333333337</v>
      </c>
      <c r="D40" s="14">
        <f t="shared" si="9"/>
        <v>300</v>
      </c>
      <c r="E40" s="14">
        <f t="shared" si="9"/>
        <v>135</v>
      </c>
      <c r="F40" s="14">
        <f>F31/F$25</f>
        <v>500</v>
      </c>
      <c r="G40" s="14">
        <f>I40-H40</f>
        <v>313.66666666666674</v>
      </c>
      <c r="H40" s="12">
        <f>SUM(B40:F40)</f>
        <v>1551.6666666666667</v>
      </c>
      <c r="I40" s="12">
        <f>SUM(I36:I39)</f>
        <v>1865.3333333333335</v>
      </c>
    </row>
    <row r="41" spans="1:12" x14ac:dyDescent="0.25">
      <c r="G41" s="6"/>
    </row>
    <row r="42" spans="1:12" x14ac:dyDescent="0.25">
      <c r="B42" s="7" t="s">
        <v>21</v>
      </c>
      <c r="C42" s="7" t="s">
        <v>22</v>
      </c>
      <c r="D42" s="7" t="s">
        <v>23</v>
      </c>
      <c r="E42" s="7" t="s">
        <v>24</v>
      </c>
      <c r="F42" s="28" t="s">
        <v>25</v>
      </c>
      <c r="G42" s="10" t="s">
        <v>110</v>
      </c>
    </row>
    <row r="43" spans="1:12" x14ac:dyDescent="0.25">
      <c r="A43" s="10" t="s">
        <v>16</v>
      </c>
      <c r="B43" s="14">
        <v>0</v>
      </c>
      <c r="C43" s="14">
        <v>0</v>
      </c>
      <c r="D43" s="14">
        <v>299.99999999994446</v>
      </c>
      <c r="E43" s="14">
        <v>135</v>
      </c>
      <c r="F43" s="14">
        <v>0</v>
      </c>
      <c r="G43" s="14">
        <v>148.33334658076805</v>
      </c>
      <c r="H43" s="12"/>
      <c r="I43" s="12">
        <f>SUM(B43:G43)</f>
        <v>583.33334658071249</v>
      </c>
    </row>
    <row r="44" spans="1:12" x14ac:dyDescent="0.25">
      <c r="A44" s="10" t="s">
        <v>17</v>
      </c>
      <c r="B44" s="14">
        <v>0</v>
      </c>
      <c r="C44" s="14">
        <v>330.12682284744687</v>
      </c>
      <c r="D44" s="14">
        <v>0</v>
      </c>
      <c r="E44" s="14">
        <v>0</v>
      </c>
      <c r="F44" s="14">
        <v>68.000001618113046</v>
      </c>
      <c r="G44" s="14">
        <v>121.87316393832425</v>
      </c>
      <c r="H44" s="12"/>
      <c r="I44" s="12">
        <f>SUM(B44:G44)</f>
        <v>519.99998840388423</v>
      </c>
    </row>
    <row r="45" spans="1:12" x14ac:dyDescent="0.25">
      <c r="A45" s="10" t="s">
        <v>18</v>
      </c>
      <c r="B45" s="14">
        <v>83.333333333333329</v>
      </c>
      <c r="C45" s="14">
        <v>203.20650903268461</v>
      </c>
      <c r="D45" s="14">
        <v>5.5538110417711822E-11</v>
      </c>
      <c r="E45" s="14">
        <v>0</v>
      </c>
      <c r="F45" s="14">
        <v>0</v>
      </c>
      <c r="G45" s="14">
        <v>43.460154023456532</v>
      </c>
      <c r="H45" s="12"/>
      <c r="I45" s="12">
        <f>SUM(B45:G45)</f>
        <v>329.99999638953</v>
      </c>
    </row>
    <row r="46" spans="1:12" x14ac:dyDescent="0.25">
      <c r="A46" s="10" t="s">
        <v>19</v>
      </c>
      <c r="B46" s="14">
        <v>0</v>
      </c>
      <c r="C46" s="14">
        <v>0</v>
      </c>
      <c r="D46" s="14">
        <v>0</v>
      </c>
      <c r="E46" s="14">
        <v>0</v>
      </c>
      <c r="F46" s="14">
        <v>432.0000018739467</v>
      </c>
      <c r="G46" s="14">
        <v>0</v>
      </c>
      <c r="H46" s="12"/>
      <c r="I46" s="12">
        <f>SUM(B46:G46)</f>
        <v>432.0000018739467</v>
      </c>
    </row>
    <row r="47" spans="1:12" x14ac:dyDescent="0.25">
      <c r="A47" s="10" t="s">
        <v>33</v>
      </c>
      <c r="B47" s="14">
        <f t="shared" ref="B47:F47" si="10">SUM(B43:B46)</f>
        <v>83.333333333333329</v>
      </c>
      <c r="C47" s="14">
        <f t="shared" si="10"/>
        <v>533.33333188013148</v>
      </c>
      <c r="D47" s="14">
        <f t="shared" si="10"/>
        <v>300</v>
      </c>
      <c r="E47" s="14">
        <f t="shared" si="10"/>
        <v>135</v>
      </c>
      <c r="F47" s="14">
        <f t="shared" si="10"/>
        <v>500.00000349205976</v>
      </c>
      <c r="G47" s="14">
        <f>SUM(G43:G46)</f>
        <v>313.66666454254886</v>
      </c>
      <c r="H47" s="12"/>
      <c r="I47" s="12"/>
    </row>
    <row r="48" spans="1:12" x14ac:dyDescent="0.25">
      <c r="A48" s="2" t="s">
        <v>32</v>
      </c>
      <c r="B48" s="12">
        <f>SUMPRODUCT(B36:G39,B43:G46)</f>
        <v>3528786.646227017</v>
      </c>
      <c r="G48" s="6"/>
    </row>
    <row r="49" spans="1:9" x14ac:dyDescent="0.25">
      <c r="G49" s="6"/>
    </row>
    <row r="50" spans="1:9" x14ac:dyDescent="0.25">
      <c r="A50" s="2" t="s">
        <v>38</v>
      </c>
      <c r="G50" s="6"/>
    </row>
    <row r="51" spans="1:9" x14ac:dyDescent="0.25">
      <c r="A51" s="5" t="s">
        <v>40</v>
      </c>
      <c r="B51" s="7" t="s">
        <v>21</v>
      </c>
      <c r="C51" s="7" t="s">
        <v>22</v>
      </c>
      <c r="D51" s="7" t="s">
        <v>23</v>
      </c>
      <c r="E51" s="7" t="s">
        <v>24</v>
      </c>
      <c r="F51" s="28" t="s">
        <v>25</v>
      </c>
      <c r="G51" s="10" t="s">
        <v>110</v>
      </c>
    </row>
    <row r="52" spans="1:9" x14ac:dyDescent="0.25">
      <c r="A52" s="10" t="s">
        <v>16</v>
      </c>
      <c r="B52" s="14">
        <f>B43/$L$36</f>
        <v>0</v>
      </c>
      <c r="C52" s="14">
        <f>C43/$L$36</f>
        <v>0</v>
      </c>
      <c r="D52" s="14">
        <f>D43/$L$36</f>
        <v>359.99999999993332</v>
      </c>
      <c r="E52" s="14">
        <f>E43/$L$36</f>
        <v>162</v>
      </c>
      <c r="F52" s="14">
        <f>F43/$L$36</f>
        <v>0</v>
      </c>
      <c r="G52" s="14">
        <v>148.33334658076805</v>
      </c>
      <c r="I52" s="19">
        <f>SUM(B52:F52)</f>
        <v>521.99999999993338</v>
      </c>
    </row>
    <row r="53" spans="1:9" x14ac:dyDescent="0.25">
      <c r="A53" s="10" t="s">
        <v>17</v>
      </c>
      <c r="B53" s="14">
        <f>B44/$L$37</f>
        <v>0</v>
      </c>
      <c r="C53" s="14">
        <f>C44/$L$37</f>
        <v>330.12682284744687</v>
      </c>
      <c r="D53" s="14">
        <f>D44/$L$37</f>
        <v>0</v>
      </c>
      <c r="E53" s="14">
        <f>E44/$L$37</f>
        <v>0</v>
      </c>
      <c r="F53" s="14">
        <f>F44/$L$37</f>
        <v>68.000001618113046</v>
      </c>
      <c r="G53" s="14">
        <v>121.87316393832425</v>
      </c>
      <c r="I53" s="19">
        <f>SUM(B53:F53)</f>
        <v>398.12682446555993</v>
      </c>
    </row>
    <row r="54" spans="1:9" x14ac:dyDescent="0.25">
      <c r="A54" s="10" t="s">
        <v>18</v>
      </c>
      <c r="B54" s="14">
        <f>B45/$L$38</f>
        <v>166.66666666666666</v>
      </c>
      <c r="C54" s="14">
        <f>C45/$L$38</f>
        <v>406.41301806536922</v>
      </c>
      <c r="D54" s="14">
        <f>D45/$L$38</f>
        <v>1.1107622083542364E-10</v>
      </c>
      <c r="E54" s="14">
        <f>E45/$L$38</f>
        <v>0</v>
      </c>
      <c r="F54" s="14">
        <f>F45/$L$38</f>
        <v>0</v>
      </c>
      <c r="G54" s="14">
        <v>43.460154023456532</v>
      </c>
      <c r="I54" s="19">
        <f>SUM(B54:F54)</f>
        <v>573.07968473214692</v>
      </c>
    </row>
    <row r="55" spans="1:9" x14ac:dyDescent="0.25">
      <c r="A55" s="10" t="s">
        <v>19</v>
      </c>
      <c r="B55" s="14">
        <f>B46/$L$39</f>
        <v>0</v>
      </c>
      <c r="C55" s="14">
        <f>C46/$L$39</f>
        <v>0</v>
      </c>
      <c r="D55" s="14">
        <f>D46/$L$39</f>
        <v>0</v>
      </c>
      <c r="E55" s="14">
        <f>E46/$L$39</f>
        <v>0</v>
      </c>
      <c r="F55" s="14">
        <f>F46/$L$39</f>
        <v>1080.0000046848668</v>
      </c>
      <c r="G55" s="14">
        <v>0</v>
      </c>
      <c r="I55" s="19">
        <f>SUM(B55:F55)</f>
        <v>1080.0000046848668</v>
      </c>
    </row>
    <row r="56" spans="1:9" x14ac:dyDescent="0.25">
      <c r="G56" s="6"/>
    </row>
    <row r="57" spans="1:9" x14ac:dyDescent="0.25">
      <c r="A57" s="5" t="s">
        <v>41</v>
      </c>
      <c r="B57" s="10" t="s">
        <v>21</v>
      </c>
      <c r="C57" s="10" t="s">
        <v>22</v>
      </c>
      <c r="D57" s="10" t="s">
        <v>23</v>
      </c>
      <c r="E57" s="10" t="s">
        <v>24</v>
      </c>
      <c r="F57" s="10" t="s">
        <v>25</v>
      </c>
      <c r="G57" s="6"/>
    </row>
    <row r="58" spans="1:9" x14ac:dyDescent="0.25">
      <c r="A58" s="11" t="s">
        <v>16</v>
      </c>
      <c r="B58" s="14">
        <f>B52*B23</f>
        <v>0</v>
      </c>
      <c r="C58" s="14">
        <f>C52*C23</f>
        <v>0</v>
      </c>
      <c r="D58" s="14">
        <f>D52*D23</f>
        <v>5999.9999999988895</v>
      </c>
      <c r="E58" s="14">
        <f>E52*E23</f>
        <v>8100</v>
      </c>
      <c r="F58" s="14">
        <f>F52*F23</f>
        <v>0</v>
      </c>
    </row>
    <row r="59" spans="1:9" x14ac:dyDescent="0.25">
      <c r="A59" s="11" t="s">
        <v>17</v>
      </c>
      <c r="B59" s="14">
        <f>B53*B25</f>
        <v>0</v>
      </c>
      <c r="C59" s="14">
        <f>C53*C25</f>
        <v>9903.8046854234053</v>
      </c>
      <c r="D59" s="14">
        <f>D53*D25</f>
        <v>0</v>
      </c>
      <c r="E59" s="14">
        <f>E53*E25</f>
        <v>0</v>
      </c>
      <c r="F59" s="14">
        <f>F53*F25</f>
        <v>1020.0000242716957</v>
      </c>
    </row>
    <row r="60" spans="1:9" x14ac:dyDescent="0.25">
      <c r="A60" s="11" t="s">
        <v>18</v>
      </c>
      <c r="B60" s="14">
        <f>B54*B27</f>
        <v>5000</v>
      </c>
      <c r="C60" s="14">
        <f>C54*C27</f>
        <v>6096.1952709805382</v>
      </c>
      <c r="D60" s="14">
        <f>D54*D27</f>
        <v>1.1107622083542364E-9</v>
      </c>
      <c r="E60" s="14">
        <f>E54*E27</f>
        <v>0</v>
      </c>
      <c r="F60" s="14">
        <f>F54*F27</f>
        <v>0</v>
      </c>
    </row>
    <row r="61" spans="1:9" x14ac:dyDescent="0.25">
      <c r="A61" s="11" t="s">
        <v>19</v>
      </c>
      <c r="B61" s="14">
        <f>B55*B29</f>
        <v>0</v>
      </c>
      <c r="C61" s="14">
        <f>C55*C29</f>
        <v>0</v>
      </c>
      <c r="D61" s="14">
        <f>D55*D29</f>
        <v>0</v>
      </c>
      <c r="E61" s="14">
        <f>E55*E29</f>
        <v>0</v>
      </c>
      <c r="F61" s="14">
        <f>F55*F29</f>
        <v>6352.9412040286288</v>
      </c>
    </row>
    <row r="62" spans="1:9" x14ac:dyDescent="0.25">
      <c r="B62" s="14">
        <f>SUM(B58:B61)</f>
        <v>5000</v>
      </c>
      <c r="C62" s="14">
        <f t="shared" ref="C62:E62" si="11">SUM(C58:C61)</f>
        <v>15999.999956403943</v>
      </c>
      <c r="D62" s="14">
        <f t="shared" si="11"/>
        <v>6000</v>
      </c>
      <c r="E62" s="14">
        <f t="shared" si="11"/>
        <v>8100</v>
      </c>
      <c r="F62" s="14">
        <f>SUM(F58:F61)</f>
        <v>7372.9412283003248</v>
      </c>
    </row>
    <row r="64" spans="1:9" x14ac:dyDescent="0.25">
      <c r="A64" s="2" t="s">
        <v>39</v>
      </c>
      <c r="B64" s="15">
        <f>SUMPRODUCT(B24:F24,B58:F58)+SUMPRODUCT(B26:F26,B59:F59)+SUMPRODUCT(B28:F28,B60:F60)+SUMPRODUCT(B30:F30,B61:F61)</f>
        <v>389705.88314399763</v>
      </c>
    </row>
  </sheetData>
  <mergeCells count="4">
    <mergeCell ref="G23:G24"/>
    <mergeCell ref="G25:G26"/>
    <mergeCell ref="G27:G28"/>
    <mergeCell ref="G29:G3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zoomScaleNormal="100" workbookViewId="0">
      <selection activeCell="A4" sqref="A4"/>
    </sheetView>
  </sheetViews>
  <sheetFormatPr defaultRowHeight="15.75" x14ac:dyDescent="0.25"/>
  <cols>
    <col min="1" max="1" width="26.28515625" style="2" customWidth="1"/>
    <col min="2" max="2" width="9.85546875" style="2" bestFit="1" customWidth="1"/>
    <col min="3" max="6" width="9.140625" style="2"/>
    <col min="7" max="7" width="18.7109375" style="2" customWidth="1"/>
    <col min="8" max="8" width="9.85546875" style="2" customWidth="1"/>
    <col min="9" max="16384" width="9.140625" style="2"/>
  </cols>
  <sheetData>
    <row r="1" spans="1:15" x14ac:dyDescent="0.25">
      <c r="A1" s="2" t="s">
        <v>160</v>
      </c>
    </row>
    <row r="2" spans="1:15" x14ac:dyDescent="0.25">
      <c r="A2" s="2" t="s">
        <v>112</v>
      </c>
    </row>
    <row r="3" spans="1:15" x14ac:dyDescent="0.25">
      <c r="A3" s="5">
        <f>16000 - 520*60/2</f>
        <v>400</v>
      </c>
      <c r="B3" s="2" t="s">
        <v>111</v>
      </c>
    </row>
    <row r="5" spans="1:15" x14ac:dyDescent="0.25">
      <c r="B5" s="5"/>
      <c r="C5" s="5"/>
      <c r="D5" s="5"/>
      <c r="E5" s="5"/>
      <c r="F5" s="5"/>
      <c r="H5" s="2" t="s">
        <v>27</v>
      </c>
    </row>
    <row r="6" spans="1:15" x14ac:dyDescent="0.25">
      <c r="A6" s="2" t="s">
        <v>11</v>
      </c>
      <c r="B6" s="4">
        <v>15</v>
      </c>
      <c r="C6" s="4">
        <v>20</v>
      </c>
      <c r="D6" s="4">
        <v>26</v>
      </c>
      <c r="E6" s="4">
        <v>14</v>
      </c>
      <c r="F6" s="4">
        <v>30</v>
      </c>
      <c r="H6" s="10">
        <v>1</v>
      </c>
      <c r="I6" s="10">
        <v>60</v>
      </c>
      <c r="J6" s="10">
        <v>78</v>
      </c>
      <c r="K6" s="10">
        <v>120</v>
      </c>
      <c r="L6" s="10">
        <v>150</v>
      </c>
      <c r="M6" s="10">
        <v>100</v>
      </c>
    </row>
    <row r="7" spans="1:15" x14ac:dyDescent="0.25">
      <c r="A7" s="2" t="s">
        <v>12</v>
      </c>
      <c r="B7" s="4">
        <v>5000</v>
      </c>
      <c r="C7" s="4">
        <v>400</v>
      </c>
      <c r="D7" s="4">
        <v>6000</v>
      </c>
      <c r="E7" s="4">
        <v>8100</v>
      </c>
      <c r="F7" s="4">
        <v>7500</v>
      </c>
      <c r="H7" s="10">
        <v>2</v>
      </c>
      <c r="I7" s="10">
        <v>40</v>
      </c>
      <c r="J7" s="10">
        <v>65</v>
      </c>
      <c r="K7" s="10">
        <v>100</v>
      </c>
      <c r="L7" s="10">
        <v>50</v>
      </c>
      <c r="M7" s="10">
        <v>42</v>
      </c>
    </row>
    <row r="8" spans="1:15" x14ac:dyDescent="0.25">
      <c r="H8" s="10">
        <v>3</v>
      </c>
      <c r="I8" s="10">
        <v>55</v>
      </c>
      <c r="J8" s="10">
        <v>70</v>
      </c>
      <c r="K8" s="10">
        <v>140</v>
      </c>
      <c r="L8" s="10">
        <v>60</v>
      </c>
      <c r="M8" s="10">
        <v>30</v>
      </c>
    </row>
    <row r="9" spans="1:15" x14ac:dyDescent="0.25">
      <c r="H9" s="10">
        <v>4</v>
      </c>
      <c r="I9" s="10">
        <v>110</v>
      </c>
      <c r="J9" s="10">
        <v>90</v>
      </c>
      <c r="K9" s="10">
        <v>40</v>
      </c>
      <c r="L9" s="10">
        <v>50</v>
      </c>
      <c r="M9" s="10">
        <v>62</v>
      </c>
    </row>
    <row r="11" spans="1:15" x14ac:dyDescent="0.25">
      <c r="A11" s="2" t="s">
        <v>108</v>
      </c>
      <c r="H11" s="2" t="s">
        <v>10</v>
      </c>
    </row>
    <row r="12" spans="1:15" x14ac:dyDescent="0.25">
      <c r="A12" s="5"/>
      <c r="B12" s="3">
        <v>1.2</v>
      </c>
      <c r="C12" s="3">
        <v>2.4</v>
      </c>
      <c r="D12" s="3">
        <v>3.6</v>
      </c>
      <c r="E12" s="3">
        <v>1.2</v>
      </c>
      <c r="F12" s="3">
        <v>4.8</v>
      </c>
      <c r="H12" s="10">
        <v>700</v>
      </c>
    </row>
    <row r="13" spans="1:15" x14ac:dyDescent="0.25">
      <c r="A13" s="5"/>
      <c r="B13" s="3">
        <v>1</v>
      </c>
      <c r="C13" s="3">
        <v>2</v>
      </c>
      <c r="D13" s="3">
        <v>3</v>
      </c>
      <c r="E13" s="3">
        <v>1</v>
      </c>
      <c r="F13" s="3">
        <v>4</v>
      </c>
      <c r="H13" s="10">
        <v>520</v>
      </c>
    </row>
    <row r="14" spans="1:15" x14ac:dyDescent="0.25">
      <c r="A14" s="5"/>
      <c r="B14" s="3">
        <v>2</v>
      </c>
      <c r="C14" s="3">
        <v>4</v>
      </c>
      <c r="D14" s="3">
        <v>6</v>
      </c>
      <c r="E14" s="3">
        <v>2</v>
      </c>
      <c r="F14" s="3">
        <v>8</v>
      </c>
      <c r="H14" s="10">
        <v>660</v>
      </c>
    </row>
    <row r="15" spans="1:15" x14ac:dyDescent="0.25">
      <c r="A15" s="5"/>
      <c r="B15" s="3">
        <v>2.5</v>
      </c>
      <c r="C15" s="3">
        <v>5.0999999999999996</v>
      </c>
      <c r="D15" s="3">
        <v>7.6</v>
      </c>
      <c r="E15" s="3">
        <v>2.5</v>
      </c>
      <c r="F15" s="3">
        <v>10.199999999999999</v>
      </c>
      <c r="H15" s="10">
        <v>1080</v>
      </c>
    </row>
    <row r="16" spans="1:15" x14ac:dyDescent="0.25">
      <c r="A16" s="5"/>
      <c r="B16" s="6"/>
      <c r="C16" s="6"/>
      <c r="D16" s="6"/>
      <c r="E16" s="6"/>
      <c r="F16" s="6"/>
      <c r="H16" s="6"/>
      <c r="J16" s="5"/>
      <c r="K16" s="6"/>
      <c r="L16" s="6"/>
      <c r="M16" s="6"/>
      <c r="N16" s="6"/>
      <c r="O16" s="6"/>
    </row>
    <row r="17" spans="1:15" x14ac:dyDescent="0.25">
      <c r="A17" s="2" t="s">
        <v>109</v>
      </c>
      <c r="H17" s="6"/>
      <c r="J17" s="5"/>
      <c r="K17" s="6"/>
      <c r="L17" s="6"/>
      <c r="M17" s="6"/>
      <c r="N17" s="6"/>
      <c r="O17" s="6"/>
    </row>
    <row r="18" spans="1:15" x14ac:dyDescent="0.25">
      <c r="A18" s="5"/>
      <c r="B18" s="59">
        <v>9.6000000000000014</v>
      </c>
      <c r="C18" s="59">
        <v>4.8000000000000007</v>
      </c>
      <c r="D18" s="59">
        <v>12</v>
      </c>
      <c r="E18" s="59">
        <v>4.8000000000000007</v>
      </c>
      <c r="F18" s="59">
        <v>16.8</v>
      </c>
      <c r="H18" s="6"/>
      <c r="J18" s="5"/>
      <c r="K18" s="6"/>
      <c r="L18" s="6"/>
      <c r="M18" s="6"/>
      <c r="N18" s="6"/>
      <c r="O18" s="6"/>
    </row>
    <row r="19" spans="1:15" x14ac:dyDescent="0.25">
      <c r="A19" s="5"/>
      <c r="B19" s="59">
        <v>7.2</v>
      </c>
      <c r="C19" s="59">
        <v>4</v>
      </c>
      <c r="D19" s="59">
        <v>13.600000000000001</v>
      </c>
      <c r="E19" s="59">
        <v>6.4</v>
      </c>
      <c r="F19" s="59">
        <v>16</v>
      </c>
      <c r="H19" s="6"/>
      <c r="J19" s="5"/>
      <c r="K19" s="6"/>
      <c r="L19" s="6"/>
      <c r="M19" s="6"/>
      <c r="N19" s="6"/>
      <c r="O19" s="6"/>
    </row>
    <row r="20" spans="1:15" x14ac:dyDescent="0.25">
      <c r="A20" s="5"/>
      <c r="B20" s="59">
        <v>4.8000000000000007</v>
      </c>
      <c r="C20" s="59">
        <v>4</v>
      </c>
      <c r="D20" s="59">
        <v>12</v>
      </c>
      <c r="E20" s="59">
        <v>5.6000000000000005</v>
      </c>
      <c r="F20" s="59">
        <v>16.8</v>
      </c>
      <c r="H20" s="6"/>
      <c r="J20" s="5"/>
      <c r="K20" s="6"/>
      <c r="L20" s="6"/>
      <c r="M20" s="6"/>
      <c r="N20" s="6"/>
      <c r="O20" s="6"/>
    </row>
    <row r="21" spans="1:15" x14ac:dyDescent="0.25">
      <c r="A21" s="5"/>
      <c r="B21" s="59">
        <v>4.8000000000000007</v>
      </c>
      <c r="C21" s="59">
        <v>5.6000000000000005</v>
      </c>
      <c r="D21" s="59">
        <v>12.8</v>
      </c>
      <c r="E21" s="59">
        <v>5.6000000000000005</v>
      </c>
      <c r="F21" s="59">
        <v>15.200000000000001</v>
      </c>
      <c r="H21" s="6"/>
      <c r="J21" s="5"/>
      <c r="K21" s="6"/>
      <c r="L21" s="6"/>
      <c r="M21" s="6"/>
      <c r="N21" s="6"/>
      <c r="O21" s="6"/>
    </row>
    <row r="22" spans="1:15" x14ac:dyDescent="0.25">
      <c r="A22" s="5"/>
      <c r="B22" s="6"/>
      <c r="C22" s="6"/>
      <c r="D22" s="6"/>
      <c r="E22" s="6"/>
      <c r="F22" s="6"/>
      <c r="H22" s="6"/>
      <c r="J22" s="5"/>
      <c r="K22" s="6"/>
      <c r="L22" s="6"/>
      <c r="M22" s="6"/>
      <c r="N22" s="6"/>
      <c r="O22" s="6"/>
    </row>
    <row r="23" spans="1:15" x14ac:dyDescent="0.25">
      <c r="A23" s="2" t="s">
        <v>13</v>
      </c>
    </row>
    <row r="24" spans="1:15" x14ac:dyDescent="0.25">
      <c r="A24" s="7"/>
      <c r="B24" s="8" t="s">
        <v>14</v>
      </c>
      <c r="C24" s="8"/>
      <c r="D24" s="8"/>
      <c r="E24" s="8"/>
      <c r="F24" s="8"/>
      <c r="G24" s="7"/>
    </row>
    <row r="25" spans="1:15" x14ac:dyDescent="0.25">
      <c r="A25" s="9" t="s">
        <v>15</v>
      </c>
      <c r="B25" s="10" t="s">
        <v>21</v>
      </c>
      <c r="C25" s="10" t="s">
        <v>22</v>
      </c>
      <c r="D25" s="10" t="s">
        <v>23</v>
      </c>
      <c r="E25" s="10" t="s">
        <v>24</v>
      </c>
      <c r="F25" s="11" t="s">
        <v>25</v>
      </c>
      <c r="G25" s="9" t="s">
        <v>26</v>
      </c>
    </row>
    <row r="26" spans="1:15" x14ac:dyDescent="0.25">
      <c r="A26" s="7" t="s">
        <v>16</v>
      </c>
      <c r="B26" s="29">
        <f>60/B12</f>
        <v>50</v>
      </c>
      <c r="C26" s="29">
        <f>60/C12</f>
        <v>25</v>
      </c>
      <c r="D26" s="29">
        <f>60/D12</f>
        <v>16.666666666666668</v>
      </c>
      <c r="E26" s="29">
        <f>60/E12</f>
        <v>50</v>
      </c>
      <c r="F26" s="29">
        <f>60/F12</f>
        <v>12.5</v>
      </c>
      <c r="G26" s="46">
        <f>H12</f>
        <v>700</v>
      </c>
      <c r="H26" s="2" t="s">
        <v>31</v>
      </c>
      <c r="I26" s="2" t="s">
        <v>35</v>
      </c>
    </row>
    <row r="27" spans="1:15" x14ac:dyDescent="0.25">
      <c r="A27" s="9"/>
      <c r="B27" s="9">
        <f>B18</f>
        <v>9.6000000000000014</v>
      </c>
      <c r="C27" s="9">
        <f>C18</f>
        <v>4.8000000000000007</v>
      </c>
      <c r="D27" s="9">
        <f>D18</f>
        <v>12</v>
      </c>
      <c r="E27" s="9">
        <f>E18</f>
        <v>4.8000000000000007</v>
      </c>
      <c r="F27" s="30">
        <f>F18</f>
        <v>16.8</v>
      </c>
      <c r="G27" s="47"/>
      <c r="H27" s="2" t="s">
        <v>9</v>
      </c>
      <c r="I27" s="2" t="s">
        <v>36</v>
      </c>
    </row>
    <row r="28" spans="1:15" x14ac:dyDescent="0.25">
      <c r="A28" s="7" t="s">
        <v>18</v>
      </c>
      <c r="B28" s="29">
        <f>60/B13</f>
        <v>60</v>
      </c>
      <c r="C28" s="29">
        <f>60/C13</f>
        <v>30</v>
      </c>
      <c r="D28" s="29">
        <f>60/D13</f>
        <v>20</v>
      </c>
      <c r="E28" s="29">
        <f>60/E13</f>
        <v>60</v>
      </c>
      <c r="F28" s="29">
        <f>60/F13</f>
        <v>15</v>
      </c>
      <c r="G28" s="46">
        <f>H14</f>
        <v>660</v>
      </c>
    </row>
    <row r="29" spans="1:15" x14ac:dyDescent="0.25">
      <c r="A29" s="9"/>
      <c r="B29" s="9">
        <f>B19</f>
        <v>7.2</v>
      </c>
      <c r="C29" s="9">
        <f>C19</f>
        <v>4</v>
      </c>
      <c r="D29" s="9">
        <f>D19</f>
        <v>13.600000000000001</v>
      </c>
      <c r="E29" s="9">
        <f>E19</f>
        <v>6.4</v>
      </c>
      <c r="F29" s="30">
        <f>F19</f>
        <v>16</v>
      </c>
      <c r="G29" s="47"/>
    </row>
    <row r="30" spans="1:15" x14ac:dyDescent="0.25">
      <c r="A30" s="7" t="s">
        <v>19</v>
      </c>
      <c r="B30" s="29">
        <f>60/B15</f>
        <v>24</v>
      </c>
      <c r="C30" s="29">
        <f>60/C15</f>
        <v>11.764705882352942</v>
      </c>
      <c r="D30" s="29">
        <f>60/D15</f>
        <v>7.8947368421052637</v>
      </c>
      <c r="E30" s="29">
        <f>60/E15</f>
        <v>24</v>
      </c>
      <c r="F30" s="29">
        <f>60/F15</f>
        <v>5.882352941176471</v>
      </c>
      <c r="G30" s="46">
        <f>H15</f>
        <v>1080</v>
      </c>
    </row>
    <row r="31" spans="1:15" x14ac:dyDescent="0.25">
      <c r="A31" s="9"/>
      <c r="B31" s="9">
        <f>B21</f>
        <v>4.8000000000000007</v>
      </c>
      <c r="C31" s="9">
        <f>C21</f>
        <v>5.6000000000000005</v>
      </c>
      <c r="D31" s="9">
        <f>D21</f>
        <v>12.8</v>
      </c>
      <c r="E31" s="9">
        <f>E21</f>
        <v>5.6000000000000005</v>
      </c>
      <c r="F31" s="30">
        <f>F21</f>
        <v>15.200000000000001</v>
      </c>
      <c r="G31" s="47"/>
    </row>
    <row r="32" spans="1:15" x14ac:dyDescent="0.25">
      <c r="A32" s="9" t="s">
        <v>20</v>
      </c>
      <c r="B32" s="9">
        <f>B7</f>
        <v>5000</v>
      </c>
      <c r="C32" s="9">
        <f>C7</f>
        <v>400</v>
      </c>
      <c r="D32" s="9">
        <f>D7</f>
        <v>6000</v>
      </c>
      <c r="E32" s="9">
        <f>E7</f>
        <v>8100</v>
      </c>
      <c r="F32" s="9">
        <f>F7</f>
        <v>7500</v>
      </c>
    </row>
    <row r="35" spans="1:12" x14ac:dyDescent="0.25">
      <c r="A35" s="2" t="s">
        <v>30</v>
      </c>
    </row>
    <row r="36" spans="1:12" x14ac:dyDescent="0.25">
      <c r="B36" s="10" t="s">
        <v>21</v>
      </c>
      <c r="C36" s="10" t="s">
        <v>22</v>
      </c>
      <c r="D36" s="10" t="s">
        <v>23</v>
      </c>
      <c r="E36" s="10" t="s">
        <v>24</v>
      </c>
      <c r="F36" s="10" t="s">
        <v>25</v>
      </c>
      <c r="G36" s="10" t="s">
        <v>110</v>
      </c>
      <c r="I36" s="2" t="s">
        <v>28</v>
      </c>
      <c r="L36" s="2" t="s">
        <v>37</v>
      </c>
    </row>
    <row r="37" spans="1:12" x14ac:dyDescent="0.25">
      <c r="A37" s="10" t="s">
        <v>16</v>
      </c>
      <c r="B37" s="14">
        <f>B$28*B27</f>
        <v>576.00000000000011</v>
      </c>
      <c r="C37" s="14">
        <f t="shared" ref="C37:F37" si="0">C$28*C27</f>
        <v>144.00000000000003</v>
      </c>
      <c r="D37" s="14">
        <f t="shared" si="0"/>
        <v>240</v>
      </c>
      <c r="E37" s="14">
        <f t="shared" si="0"/>
        <v>288.00000000000006</v>
      </c>
      <c r="F37" s="14">
        <f t="shared" si="0"/>
        <v>252</v>
      </c>
      <c r="G37" s="14">
        <v>10000</v>
      </c>
      <c r="H37" s="12"/>
      <c r="I37" s="12">
        <f>L37*G26</f>
        <v>583.33333333333337</v>
      </c>
      <c r="L37" s="13">
        <f>B26/B28</f>
        <v>0.83333333333333337</v>
      </c>
    </row>
    <row r="38" spans="1:12" x14ac:dyDescent="0.25">
      <c r="A38" s="10" t="s">
        <v>18</v>
      </c>
      <c r="B38" s="14">
        <f>B$28*B29</f>
        <v>432</v>
      </c>
      <c r="C38" s="14">
        <f t="shared" ref="C38:F38" si="1">C$28*C29</f>
        <v>120</v>
      </c>
      <c r="D38" s="14">
        <f t="shared" si="1"/>
        <v>272</v>
      </c>
      <c r="E38" s="14">
        <f>E$28*E29</f>
        <v>384</v>
      </c>
      <c r="F38" s="14">
        <f t="shared" si="1"/>
        <v>240</v>
      </c>
      <c r="G38" s="14">
        <v>10000</v>
      </c>
      <c r="H38" s="12"/>
      <c r="I38" s="12">
        <f>L38*G28</f>
        <v>660</v>
      </c>
      <c r="L38" s="13">
        <f>B28/B28</f>
        <v>1</v>
      </c>
    </row>
    <row r="39" spans="1:12" x14ac:dyDescent="0.25">
      <c r="A39" s="10" t="s">
        <v>19</v>
      </c>
      <c r="B39" s="14">
        <f>B$28*B31</f>
        <v>288.00000000000006</v>
      </c>
      <c r="C39" s="14">
        <f t="shared" ref="C39:F39" si="2">C$28*C31</f>
        <v>168.00000000000003</v>
      </c>
      <c r="D39" s="14">
        <f t="shared" si="2"/>
        <v>256</v>
      </c>
      <c r="E39" s="14">
        <f t="shared" si="2"/>
        <v>336.00000000000006</v>
      </c>
      <c r="F39" s="14">
        <f t="shared" si="2"/>
        <v>228.00000000000003</v>
      </c>
      <c r="G39" s="14">
        <v>10000</v>
      </c>
      <c r="H39" s="12"/>
      <c r="I39" s="12">
        <f>L39*G30</f>
        <v>432</v>
      </c>
      <c r="L39" s="13">
        <f>B30/B28</f>
        <v>0.4</v>
      </c>
    </row>
    <row r="40" spans="1:12" x14ac:dyDescent="0.25">
      <c r="A40" s="10" t="s">
        <v>29</v>
      </c>
      <c r="B40" s="14">
        <f>B32/B28</f>
        <v>83.333333333333329</v>
      </c>
      <c r="C40" s="14">
        <f t="shared" ref="C40:D40" si="3">C32/C28</f>
        <v>13.333333333333334</v>
      </c>
      <c r="D40" s="14">
        <f t="shared" si="3"/>
        <v>300</v>
      </c>
      <c r="E40" s="14">
        <f>E32/E28</f>
        <v>135</v>
      </c>
      <c r="F40" s="14">
        <f>F32/F28</f>
        <v>500</v>
      </c>
      <c r="G40" s="14">
        <f>I40-H40</f>
        <v>643.66666666666697</v>
      </c>
      <c r="H40" s="12">
        <f>SUM(B40:F40)</f>
        <v>1031.6666666666665</v>
      </c>
      <c r="I40" s="12">
        <f>SUM(I37:I39)</f>
        <v>1675.3333333333335</v>
      </c>
    </row>
    <row r="42" spans="1:12" x14ac:dyDescent="0.25">
      <c r="B42" s="7" t="s">
        <v>21</v>
      </c>
      <c r="C42" s="7" t="s">
        <v>22</v>
      </c>
      <c r="D42" s="7" t="s">
        <v>23</v>
      </c>
      <c r="E42" s="10" t="s">
        <v>24</v>
      </c>
      <c r="F42" s="10" t="s">
        <v>25</v>
      </c>
      <c r="G42" s="10" t="s">
        <v>110</v>
      </c>
    </row>
    <row r="43" spans="1:12" x14ac:dyDescent="0.25">
      <c r="A43" s="10" t="s">
        <v>16</v>
      </c>
      <c r="B43" s="14">
        <v>0</v>
      </c>
      <c r="C43" s="14">
        <v>0</v>
      </c>
      <c r="D43" s="14">
        <v>300.00000000000011</v>
      </c>
      <c r="E43" s="14">
        <v>135.00000000000003</v>
      </c>
      <c r="F43" s="14">
        <v>0</v>
      </c>
      <c r="G43" s="14">
        <v>148.33333333333326</v>
      </c>
      <c r="H43" s="12"/>
      <c r="I43" s="12">
        <f>SUM(B43:G43)</f>
        <v>583.33333333333337</v>
      </c>
    </row>
    <row r="44" spans="1:12" x14ac:dyDescent="0.25">
      <c r="A44" s="10" t="s">
        <v>18</v>
      </c>
      <c r="B44" s="14">
        <v>0</v>
      </c>
      <c r="C44" s="14">
        <v>13.333333333333336</v>
      </c>
      <c r="D44" s="14">
        <v>0</v>
      </c>
      <c r="E44" s="14">
        <v>0</v>
      </c>
      <c r="F44" s="14">
        <v>151.33333333333326</v>
      </c>
      <c r="G44" s="14">
        <v>495.33333433333337</v>
      </c>
      <c r="H44" s="12"/>
      <c r="I44" s="12">
        <f>SUM(B44:G44)</f>
        <v>660.000001</v>
      </c>
    </row>
    <row r="45" spans="1:12" x14ac:dyDescent="0.25">
      <c r="A45" s="10" t="s">
        <v>19</v>
      </c>
      <c r="B45" s="14">
        <v>83.333333333333314</v>
      </c>
      <c r="C45" s="14">
        <v>0</v>
      </c>
      <c r="D45" s="14">
        <v>0</v>
      </c>
      <c r="E45" s="14">
        <v>0</v>
      </c>
      <c r="F45" s="14">
        <v>348.66666666666669</v>
      </c>
      <c r="G45" s="14">
        <v>0</v>
      </c>
      <c r="H45" s="12"/>
      <c r="I45" s="12">
        <f>SUM(B45:G45)</f>
        <v>432</v>
      </c>
    </row>
    <row r="46" spans="1:12" x14ac:dyDescent="0.25">
      <c r="A46" s="10" t="s">
        <v>33</v>
      </c>
      <c r="B46" s="14">
        <f t="shared" ref="B46:G46" si="4">SUM(B43:B45)</f>
        <v>83.333333333333314</v>
      </c>
      <c r="C46" s="14">
        <f t="shared" si="4"/>
        <v>13.333333333333336</v>
      </c>
      <c r="D46" s="14">
        <f t="shared" si="4"/>
        <v>300.00000000000011</v>
      </c>
      <c r="E46" s="14">
        <f t="shared" si="4"/>
        <v>135.00000000000003</v>
      </c>
      <c r="F46" s="14">
        <f t="shared" si="4"/>
        <v>499.99999999999994</v>
      </c>
      <c r="G46" s="14">
        <f t="shared" si="4"/>
        <v>643.66666766666663</v>
      </c>
      <c r="H46" s="12"/>
      <c r="I46" s="12"/>
    </row>
    <row r="47" spans="1:12" x14ac:dyDescent="0.25">
      <c r="A47" s="2" t="s">
        <v>32</v>
      </c>
      <c r="B47" s="12">
        <f>SUMPRODUCT(B37:G39,B43:G45)</f>
        <v>6688962.6766666658</v>
      </c>
      <c r="C47" s="12"/>
      <c r="D47" s="12"/>
      <c r="E47" s="12"/>
      <c r="F47" s="12"/>
      <c r="G47" s="12"/>
      <c r="H47" s="12"/>
      <c r="I47" s="12"/>
    </row>
    <row r="49" spans="1:9" x14ac:dyDescent="0.25">
      <c r="A49" s="2" t="s">
        <v>38</v>
      </c>
    </row>
    <row r="50" spans="1:9" x14ac:dyDescent="0.25">
      <c r="A50" s="5" t="s">
        <v>40</v>
      </c>
      <c r="B50" s="10" t="s">
        <v>21</v>
      </c>
      <c r="C50" s="10" t="s">
        <v>22</v>
      </c>
      <c r="D50" s="10" t="s">
        <v>23</v>
      </c>
      <c r="E50" s="10" t="s">
        <v>24</v>
      </c>
      <c r="F50" s="10" t="s">
        <v>25</v>
      </c>
      <c r="G50" s="10" t="s">
        <v>110</v>
      </c>
    </row>
    <row r="51" spans="1:9" x14ac:dyDescent="0.25">
      <c r="A51" s="10" t="s">
        <v>16</v>
      </c>
      <c r="B51" s="14">
        <f>B43/$L$37</f>
        <v>0</v>
      </c>
      <c r="C51" s="14">
        <f>C43/$L$37</f>
        <v>0</v>
      </c>
      <c r="D51" s="14">
        <f>D43/$L$37</f>
        <v>360.00000000000011</v>
      </c>
      <c r="E51" s="14">
        <f>E43/$L$37</f>
        <v>162.00000000000003</v>
      </c>
      <c r="F51" s="14">
        <f>F43/$L$37</f>
        <v>0</v>
      </c>
      <c r="G51" s="14">
        <v>148.33333333333326</v>
      </c>
      <c r="H51" s="12"/>
      <c r="I51" s="19">
        <f>SUM(B51:F51)</f>
        <v>522.00000000000011</v>
      </c>
    </row>
    <row r="52" spans="1:9" x14ac:dyDescent="0.25">
      <c r="A52" s="10" t="s">
        <v>18</v>
      </c>
      <c r="B52" s="14">
        <f>B44/$L$38</f>
        <v>0</v>
      </c>
      <c r="C52" s="14">
        <f>C44/$L$38</f>
        <v>13.333333333333336</v>
      </c>
      <c r="D52" s="14">
        <f>D44/$L$38</f>
        <v>0</v>
      </c>
      <c r="E52" s="14">
        <f>E44/$L$38</f>
        <v>0</v>
      </c>
      <c r="F52" s="14">
        <f>F44/$L$38</f>
        <v>151.33333333333326</v>
      </c>
      <c r="G52" s="14">
        <v>495.33333433333337</v>
      </c>
      <c r="H52" s="12"/>
      <c r="I52" s="19">
        <f>SUM(B52:F52)</f>
        <v>164.6666666666666</v>
      </c>
    </row>
    <row r="53" spans="1:9" x14ac:dyDescent="0.25">
      <c r="A53" s="10" t="s">
        <v>19</v>
      </c>
      <c r="B53" s="14">
        <f>B45/$L$39</f>
        <v>208.33333333333329</v>
      </c>
      <c r="C53" s="14">
        <f>C45/$L$39</f>
        <v>0</v>
      </c>
      <c r="D53" s="14">
        <f>D45/$L$39</f>
        <v>0</v>
      </c>
      <c r="E53" s="14">
        <f>E45/$L$39</f>
        <v>0</v>
      </c>
      <c r="F53" s="14">
        <f>F45/$L$39</f>
        <v>871.66666666666663</v>
      </c>
      <c r="G53" s="14">
        <v>0</v>
      </c>
      <c r="H53" s="12"/>
      <c r="I53" s="19">
        <f>SUM(B53:F53)</f>
        <v>1080</v>
      </c>
    </row>
    <row r="54" spans="1:9" x14ac:dyDescent="0.25">
      <c r="B54" s="12"/>
      <c r="C54" s="12"/>
      <c r="D54" s="12"/>
      <c r="E54" s="12"/>
      <c r="F54" s="12"/>
      <c r="G54" s="12"/>
      <c r="H54" s="12"/>
      <c r="I54" s="12"/>
    </row>
    <row r="55" spans="1:9" x14ac:dyDescent="0.25">
      <c r="A55" s="5" t="s">
        <v>41</v>
      </c>
      <c r="B55" s="7" t="s">
        <v>21</v>
      </c>
      <c r="C55" s="7" t="s">
        <v>22</v>
      </c>
      <c r="D55" s="10" t="s">
        <v>23</v>
      </c>
      <c r="E55" s="10" t="s">
        <v>24</v>
      </c>
      <c r="F55" s="10" t="s">
        <v>25</v>
      </c>
    </row>
    <row r="56" spans="1:9" x14ac:dyDescent="0.25">
      <c r="A56" s="10" t="s">
        <v>16</v>
      </c>
      <c r="B56" s="14">
        <f>B51*B26</f>
        <v>0</v>
      </c>
      <c r="C56" s="14">
        <f>C51*C26</f>
        <v>0</v>
      </c>
      <c r="D56" s="14">
        <f>D51*D26</f>
        <v>6000.0000000000027</v>
      </c>
      <c r="E56" s="14">
        <f>E51*E26</f>
        <v>8100.0000000000018</v>
      </c>
      <c r="F56" s="14">
        <f>F51*F26</f>
        <v>0</v>
      </c>
      <c r="G56" s="12"/>
      <c r="H56" s="12"/>
      <c r="I56" s="12"/>
    </row>
    <row r="57" spans="1:9" x14ac:dyDescent="0.25">
      <c r="A57" s="10" t="s">
        <v>18</v>
      </c>
      <c r="B57" s="14">
        <f>B52*B28</f>
        <v>0</v>
      </c>
      <c r="C57" s="14">
        <f>C52*C28</f>
        <v>400.00000000000006</v>
      </c>
      <c r="D57" s="14">
        <f>D52*D28</f>
        <v>0</v>
      </c>
      <c r="E57" s="14">
        <f>E52*E28</f>
        <v>0</v>
      </c>
      <c r="F57" s="14">
        <f>F52*F28</f>
        <v>2269.9999999999991</v>
      </c>
      <c r="G57" s="12"/>
      <c r="H57" s="12"/>
      <c r="I57" s="12"/>
    </row>
    <row r="58" spans="1:9" x14ac:dyDescent="0.25">
      <c r="A58" s="10" t="s">
        <v>19</v>
      </c>
      <c r="B58" s="14">
        <f>B53*B30</f>
        <v>4999.9999999999991</v>
      </c>
      <c r="C58" s="14">
        <f>C53*C30</f>
        <v>0</v>
      </c>
      <c r="D58" s="14">
        <f>D53*D30</f>
        <v>0</v>
      </c>
      <c r="E58" s="14">
        <f>E53*E30</f>
        <v>0</v>
      </c>
      <c r="F58" s="14">
        <f>F53*F30</f>
        <v>5127.4509803921574</v>
      </c>
      <c r="G58" s="12"/>
      <c r="H58" s="12"/>
      <c r="I58" s="12"/>
    </row>
    <row r="59" spans="1:9" x14ac:dyDescent="0.25">
      <c r="B59" s="31">
        <f>SUM(B56:B58)</f>
        <v>4999.9999999999991</v>
      </c>
      <c r="C59" s="31">
        <f>SUM(C56:C58)</f>
        <v>400.00000000000006</v>
      </c>
      <c r="D59" s="14">
        <f>SUM(D56:D58)</f>
        <v>6000.0000000000027</v>
      </c>
      <c r="E59" s="14">
        <f>SUM(E56:E58)</f>
        <v>8100.0000000000018</v>
      </c>
      <c r="F59" s="14">
        <f>SUM(F56:F58)</f>
        <v>7397.4509803921565</v>
      </c>
      <c r="G59" s="12"/>
      <c r="H59" s="12"/>
      <c r="I59" s="12"/>
    </row>
    <row r="61" spans="1:9" x14ac:dyDescent="0.25">
      <c r="A61" s="2" t="s">
        <v>39</v>
      </c>
      <c r="C61" s="15">
        <f>SUMPRODUCT(B27:F27,B56:F56)+SUMPRODUCT(B29:F29,B57:F57)+SUMPRODUCT(B31:F31,B58:F58)</f>
        <v>250737.25490196084</v>
      </c>
    </row>
    <row r="62" spans="1:9" x14ac:dyDescent="0.25">
      <c r="A62" s="2" t="s">
        <v>113</v>
      </c>
      <c r="C62" s="15">
        <f>H13*60/C13*C19</f>
        <v>62400</v>
      </c>
    </row>
    <row r="63" spans="1:9" x14ac:dyDescent="0.25">
      <c r="A63" s="2" t="s">
        <v>42</v>
      </c>
      <c r="C63" s="15">
        <f>J7*1000</f>
        <v>65000</v>
      </c>
    </row>
    <row r="64" spans="1:9" x14ac:dyDescent="0.25">
      <c r="A64" s="2" t="s">
        <v>43</v>
      </c>
      <c r="C64" s="15">
        <f>SUM(C61:C63)</f>
        <v>378137.25490196084</v>
      </c>
    </row>
  </sheetData>
  <mergeCells count="3">
    <mergeCell ref="G26:G27"/>
    <mergeCell ref="G28:G29"/>
    <mergeCell ref="G30:G3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A2" sqref="A2"/>
    </sheetView>
  </sheetViews>
  <sheetFormatPr defaultRowHeight="15.75" x14ac:dyDescent="0.25"/>
  <cols>
    <col min="1" max="16384" width="9.140625" style="2"/>
  </cols>
  <sheetData>
    <row r="1" spans="1:9" x14ac:dyDescent="0.25">
      <c r="A1" s="2" t="s">
        <v>46</v>
      </c>
    </row>
    <row r="2" spans="1:9" x14ac:dyDescent="0.25">
      <c r="B2" s="5"/>
      <c r="C2" s="49" t="s">
        <v>45</v>
      </c>
      <c r="D2" s="49"/>
      <c r="E2" s="49"/>
    </row>
    <row r="3" spans="1:9" x14ac:dyDescent="0.25">
      <c r="B3" s="5"/>
      <c r="C3" s="5">
        <v>1</v>
      </c>
      <c r="D3" s="5">
        <v>2</v>
      </c>
      <c r="E3" s="2">
        <v>3</v>
      </c>
      <c r="G3" s="5" t="s">
        <v>47</v>
      </c>
    </row>
    <row r="4" spans="1:9" x14ac:dyDescent="0.25">
      <c r="A4" s="48" t="s">
        <v>44</v>
      </c>
      <c r="B4" s="5">
        <v>1</v>
      </c>
      <c r="C4" s="10">
        <v>15</v>
      </c>
      <c r="D4" s="10">
        <v>27</v>
      </c>
      <c r="E4" s="10">
        <v>23</v>
      </c>
      <c r="G4" s="2">
        <f>MIN(C4:E4)</f>
        <v>15</v>
      </c>
    </row>
    <row r="5" spans="1:9" x14ac:dyDescent="0.25">
      <c r="A5" s="48"/>
      <c r="B5" s="5">
        <v>2</v>
      </c>
      <c r="C5" s="10">
        <v>23</v>
      </c>
      <c r="D5" s="10">
        <v>28</v>
      </c>
      <c r="E5" s="10">
        <v>29</v>
      </c>
      <c r="G5" s="32">
        <f>MIN(C5:E5)</f>
        <v>23</v>
      </c>
    </row>
    <row r="6" spans="1:9" x14ac:dyDescent="0.25">
      <c r="A6" s="48"/>
      <c r="B6" s="5">
        <v>3</v>
      </c>
      <c r="C6" s="10">
        <v>29</v>
      </c>
      <c r="D6" s="10">
        <v>26</v>
      </c>
      <c r="E6" s="10">
        <v>25</v>
      </c>
      <c r="G6" s="33">
        <f>MIN(C6:E6)</f>
        <v>25</v>
      </c>
    </row>
    <row r="8" spans="1:9" x14ac:dyDescent="0.25">
      <c r="B8" s="5" t="s">
        <v>48</v>
      </c>
      <c r="C8" s="33">
        <f>MAX(C4:C6)</f>
        <v>29</v>
      </c>
      <c r="D8" s="2">
        <f>MAX(D4:D6)</f>
        <v>28</v>
      </c>
      <c r="E8" s="32">
        <f>MAX(E4:E6)</f>
        <v>29</v>
      </c>
    </row>
    <row r="9" spans="1:9" x14ac:dyDescent="0.25">
      <c r="A9" s="2" t="s">
        <v>161</v>
      </c>
    </row>
    <row r="11" spans="1:9" x14ac:dyDescent="0.25">
      <c r="A11" s="2" t="s">
        <v>57</v>
      </c>
    </row>
    <row r="12" spans="1:9" x14ac:dyDescent="0.25">
      <c r="B12" s="10">
        <v>15</v>
      </c>
      <c r="C12" s="10">
        <v>27</v>
      </c>
      <c r="D12" s="10">
        <v>23</v>
      </c>
      <c r="E12" s="34">
        <v>0</v>
      </c>
      <c r="F12" s="35" t="s">
        <v>50</v>
      </c>
      <c r="H12" s="2" t="s">
        <v>54</v>
      </c>
      <c r="I12" s="2">
        <f>$I$15*E12</f>
        <v>0</v>
      </c>
    </row>
    <row r="13" spans="1:9" x14ac:dyDescent="0.25">
      <c r="B13" s="10">
        <v>23</v>
      </c>
      <c r="C13" s="10">
        <v>28</v>
      </c>
      <c r="D13" s="10">
        <v>29</v>
      </c>
      <c r="E13" s="34">
        <v>1.503759398496241E-2</v>
      </c>
      <c r="F13" s="35" t="s">
        <v>51</v>
      </c>
      <c r="H13" s="2" t="s">
        <v>55</v>
      </c>
      <c r="I13" s="2">
        <f t="shared" ref="I13" si="0">$I$15*E13</f>
        <v>0.40000000000000013</v>
      </c>
    </row>
    <row r="14" spans="1:9" x14ac:dyDescent="0.25">
      <c r="B14" s="10">
        <v>29</v>
      </c>
      <c r="C14" s="10">
        <v>26</v>
      </c>
      <c r="D14" s="10">
        <v>25</v>
      </c>
      <c r="E14" s="34">
        <v>2.2556390977443604E-2</v>
      </c>
      <c r="F14" s="35" t="s">
        <v>52</v>
      </c>
      <c r="H14" s="2" t="s">
        <v>56</v>
      </c>
      <c r="I14" s="2">
        <f>$I$15*E14</f>
        <v>0.59999999999999987</v>
      </c>
    </row>
    <row r="15" spans="1:9" x14ac:dyDescent="0.25">
      <c r="B15" s="2">
        <f>B12*$E12+B13*$E13+B14*$E14</f>
        <v>1</v>
      </c>
      <c r="C15" s="2">
        <f t="shared" ref="C15:D15" si="1">C12*$E12+C13*$E13+C14*$E14</f>
        <v>1.0075187969924813</v>
      </c>
      <c r="D15" s="2">
        <f t="shared" si="1"/>
        <v>1</v>
      </c>
      <c r="E15" s="2">
        <f>SUM(E12:E14)</f>
        <v>3.7593984962406013E-2</v>
      </c>
      <c r="F15" s="5" t="s">
        <v>53</v>
      </c>
      <c r="H15" s="2" t="s">
        <v>34</v>
      </c>
      <c r="I15" s="2">
        <f>1/E15</f>
        <v>26.6</v>
      </c>
    </row>
    <row r="16" spans="1:9" x14ac:dyDescent="0.25">
      <c r="F16" s="36"/>
    </row>
  </sheetData>
  <mergeCells count="2">
    <mergeCell ref="A4:A6"/>
    <mergeCell ref="C2:E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A2" sqref="A2"/>
    </sheetView>
  </sheetViews>
  <sheetFormatPr defaultRowHeight="15.75" x14ac:dyDescent="0.25"/>
  <cols>
    <col min="1" max="4" width="9.140625" style="2"/>
    <col min="5" max="5" width="11" style="2" bestFit="1" customWidth="1"/>
    <col min="6" max="16384" width="9.140625" style="2"/>
  </cols>
  <sheetData>
    <row r="1" spans="1:9" x14ac:dyDescent="0.25">
      <c r="A1" s="2" t="s">
        <v>46</v>
      </c>
    </row>
    <row r="2" spans="1:9" x14ac:dyDescent="0.25">
      <c r="B2" s="5"/>
      <c r="C2" s="49" t="s">
        <v>45</v>
      </c>
      <c r="D2" s="49"/>
      <c r="E2" s="49"/>
    </row>
    <row r="3" spans="1:9" x14ac:dyDescent="0.25">
      <c r="B3" s="5"/>
      <c r="C3" s="5">
        <v>1</v>
      </c>
      <c r="D3" s="5">
        <v>2</v>
      </c>
      <c r="E3" s="2">
        <v>3</v>
      </c>
      <c r="G3" s="5" t="s">
        <v>47</v>
      </c>
    </row>
    <row r="4" spans="1:9" x14ac:dyDescent="0.25">
      <c r="A4" s="48" t="s">
        <v>44</v>
      </c>
      <c r="B4" s="5">
        <v>1</v>
      </c>
      <c r="C4" s="10">
        <v>15</v>
      </c>
      <c r="D4" s="10">
        <v>27</v>
      </c>
      <c r="E4" s="10">
        <v>23</v>
      </c>
      <c r="G4" s="2">
        <f>MIN(C4:E4)</f>
        <v>15</v>
      </c>
    </row>
    <row r="5" spans="1:9" x14ac:dyDescent="0.25">
      <c r="A5" s="48"/>
      <c r="B5" s="5">
        <v>2</v>
      </c>
      <c r="C5" s="10">
        <v>23</v>
      </c>
      <c r="D5" s="10">
        <v>28</v>
      </c>
      <c r="E5" s="10">
        <v>29</v>
      </c>
      <c r="G5" s="32">
        <f>MIN(C5:E5)</f>
        <v>23</v>
      </c>
    </row>
    <row r="6" spans="1:9" x14ac:dyDescent="0.25">
      <c r="A6" s="48"/>
      <c r="B6" s="5">
        <v>3</v>
      </c>
      <c r="C6" s="10">
        <v>29</v>
      </c>
      <c r="D6" s="10">
        <v>26</v>
      </c>
      <c r="E6" s="10">
        <v>25</v>
      </c>
      <c r="G6" s="33">
        <f>MIN(C6:E6)</f>
        <v>25</v>
      </c>
    </row>
    <row r="8" spans="1:9" x14ac:dyDescent="0.25">
      <c r="B8" s="5" t="s">
        <v>48</v>
      </c>
      <c r="C8" s="33">
        <f>MAX(C4:C6)</f>
        <v>29</v>
      </c>
      <c r="D8" s="2">
        <f>MAX(D4:D6)</f>
        <v>28</v>
      </c>
      <c r="E8" s="32">
        <f>MAX(E4:E6)</f>
        <v>29</v>
      </c>
    </row>
    <row r="9" spans="1:9" x14ac:dyDescent="0.25">
      <c r="A9" s="2" t="s">
        <v>49</v>
      </c>
    </row>
    <row r="11" spans="1:9" x14ac:dyDescent="0.25">
      <c r="A11" s="2" t="s">
        <v>58</v>
      </c>
    </row>
    <row r="12" spans="1:9" x14ac:dyDescent="0.25">
      <c r="B12" s="10">
        <v>15</v>
      </c>
      <c r="C12" s="10">
        <v>27</v>
      </c>
      <c r="D12" s="10">
        <v>23</v>
      </c>
      <c r="E12" s="2">
        <f>B12*B$15+C12*C$15+D12*D$15</f>
        <v>0.744360902255639</v>
      </c>
      <c r="F12" s="35" t="s">
        <v>62</v>
      </c>
      <c r="H12" s="2" t="s">
        <v>59</v>
      </c>
      <c r="I12" s="2">
        <f>$I$15*B15</f>
        <v>0.40000000000000013</v>
      </c>
    </row>
    <row r="13" spans="1:9" x14ac:dyDescent="0.25">
      <c r="B13" s="10">
        <v>23</v>
      </c>
      <c r="C13" s="10">
        <v>28</v>
      </c>
      <c r="D13" s="10">
        <v>29</v>
      </c>
      <c r="E13" s="2">
        <f>B13*B$15+C13*C$15+D13*D$15</f>
        <v>0.99999999999999989</v>
      </c>
      <c r="F13" s="35" t="s">
        <v>63</v>
      </c>
      <c r="H13" s="2" t="s">
        <v>60</v>
      </c>
      <c r="I13" s="2">
        <f>$I$15*C15</f>
        <v>0</v>
      </c>
    </row>
    <row r="14" spans="1:9" x14ac:dyDescent="0.25">
      <c r="B14" s="10">
        <v>29</v>
      </c>
      <c r="C14" s="10">
        <v>26</v>
      </c>
      <c r="D14" s="10">
        <v>25</v>
      </c>
      <c r="E14" s="2">
        <f>B14*B$15+C14*C$15+D14*D$15</f>
        <v>1</v>
      </c>
      <c r="F14" s="35" t="s">
        <v>64</v>
      </c>
      <c r="H14" s="2" t="s">
        <v>61</v>
      </c>
      <c r="I14" s="2">
        <f>$I$15*D15</f>
        <v>0.59999999999999987</v>
      </c>
    </row>
    <row r="15" spans="1:9" x14ac:dyDescent="0.25">
      <c r="B15" s="34">
        <v>1.503759398496241E-2</v>
      </c>
      <c r="C15" s="34">
        <v>0</v>
      </c>
      <c r="D15" s="34">
        <v>2.2556390977443601E-2</v>
      </c>
      <c r="E15" s="2">
        <f>SUM(B15:D15)</f>
        <v>3.7593984962406013E-2</v>
      </c>
      <c r="F15" s="5" t="s">
        <v>65</v>
      </c>
      <c r="H15" s="2" t="s">
        <v>34</v>
      </c>
      <c r="I15" s="2">
        <f>1/E15</f>
        <v>26.6</v>
      </c>
    </row>
    <row r="16" spans="1:9" x14ac:dyDescent="0.25">
      <c r="F16" s="36"/>
    </row>
  </sheetData>
  <mergeCells count="2">
    <mergeCell ref="C2:E2"/>
    <mergeCell ref="A4:A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Normal="100" workbookViewId="0">
      <selection activeCell="A15" sqref="A15"/>
    </sheetView>
  </sheetViews>
  <sheetFormatPr defaultRowHeight="15.75" x14ac:dyDescent="0.25"/>
  <cols>
    <col min="1" max="16384" width="9.140625" style="2"/>
  </cols>
  <sheetData>
    <row r="1" spans="1:11" ht="16.5" thickBot="1" x14ac:dyDescent="0.3">
      <c r="A1" s="37" t="s">
        <v>67</v>
      </c>
      <c r="B1" s="50" t="s">
        <v>68</v>
      </c>
      <c r="C1" s="51"/>
      <c r="D1" s="51"/>
      <c r="E1" s="51"/>
      <c r="F1" s="51"/>
      <c r="G1" s="51"/>
      <c r="H1" s="51"/>
      <c r="I1" s="52"/>
    </row>
    <row r="2" spans="1:11" ht="21.75" customHeight="1" thickBot="1" x14ac:dyDescent="0.3">
      <c r="A2" s="38" t="s">
        <v>66</v>
      </c>
      <c r="B2" s="39"/>
      <c r="C2" s="39"/>
      <c r="D2" s="39"/>
      <c r="E2" s="39"/>
      <c r="F2" s="39"/>
      <c r="G2" s="39"/>
      <c r="H2" s="39"/>
      <c r="I2" s="40"/>
    </row>
    <row r="3" spans="1:11" ht="16.5" thickBot="1" x14ac:dyDescent="0.3">
      <c r="A3" s="62" t="s">
        <v>69</v>
      </c>
      <c r="B3" s="60">
        <v>2</v>
      </c>
      <c r="C3" s="60">
        <v>0</v>
      </c>
      <c r="D3" s="60">
        <v>2</v>
      </c>
      <c r="E3" s="60">
        <v>2</v>
      </c>
      <c r="F3" s="60">
        <v>0</v>
      </c>
      <c r="G3" s="60">
        <v>0</v>
      </c>
      <c r="H3" s="60">
        <v>0</v>
      </c>
      <c r="I3" s="64">
        <v>0</v>
      </c>
      <c r="J3" s="5">
        <f>E3-D3</f>
        <v>0</v>
      </c>
      <c r="K3" s="5" t="s">
        <v>77</v>
      </c>
    </row>
    <row r="4" spans="1:11" ht="16.5" thickBot="1" x14ac:dyDescent="0.3">
      <c r="A4" s="63" t="s">
        <v>74</v>
      </c>
      <c r="B4" s="61">
        <v>5</v>
      </c>
      <c r="C4" s="61">
        <v>0</v>
      </c>
      <c r="D4" s="61">
        <v>5</v>
      </c>
      <c r="E4" s="61">
        <v>6</v>
      </c>
      <c r="F4" s="61">
        <v>1</v>
      </c>
      <c r="G4" s="61">
        <v>1</v>
      </c>
      <c r="H4" s="61">
        <v>1</v>
      </c>
      <c r="I4" s="65">
        <v>1</v>
      </c>
      <c r="J4" s="5">
        <f>E4-D4</f>
        <v>1</v>
      </c>
      <c r="K4" s="5" t="s">
        <v>78</v>
      </c>
    </row>
    <row r="5" spans="1:11" ht="16.5" thickBot="1" x14ac:dyDescent="0.3">
      <c r="A5" s="63" t="s">
        <v>70</v>
      </c>
      <c r="B5" s="61">
        <v>4</v>
      </c>
      <c r="C5" s="61">
        <v>2</v>
      </c>
      <c r="D5" s="61">
        <v>6</v>
      </c>
      <c r="E5" s="61">
        <v>6</v>
      </c>
      <c r="F5" s="61">
        <v>2</v>
      </c>
      <c r="G5" s="61">
        <v>0</v>
      </c>
      <c r="H5" s="61">
        <v>0</v>
      </c>
      <c r="I5" s="65">
        <v>0</v>
      </c>
      <c r="J5" s="5">
        <f>E5-D5</f>
        <v>0</v>
      </c>
      <c r="K5" s="5" t="s">
        <v>79</v>
      </c>
    </row>
    <row r="6" spans="1:11" ht="16.5" thickBot="1" x14ac:dyDescent="0.3">
      <c r="A6" s="63" t="s">
        <v>71</v>
      </c>
      <c r="B6" s="61">
        <v>6</v>
      </c>
      <c r="C6" s="61">
        <v>2</v>
      </c>
      <c r="D6" s="61">
        <v>8</v>
      </c>
      <c r="E6" s="61">
        <v>13</v>
      </c>
      <c r="F6" s="61">
        <v>7</v>
      </c>
      <c r="G6" s="61">
        <v>5</v>
      </c>
      <c r="H6" s="61">
        <v>5</v>
      </c>
      <c r="I6" s="65">
        <v>5</v>
      </c>
      <c r="J6" s="5">
        <f t="shared" ref="J6:J11" si="0">E6-D6</f>
        <v>5</v>
      </c>
      <c r="K6" s="5" t="s">
        <v>80</v>
      </c>
    </row>
    <row r="7" spans="1:11" ht="16.5" thickBot="1" x14ac:dyDescent="0.3">
      <c r="A7" s="63" t="s">
        <v>166</v>
      </c>
      <c r="B7" s="61">
        <v>4</v>
      </c>
      <c r="C7" s="61">
        <v>2</v>
      </c>
      <c r="D7" s="61">
        <v>6</v>
      </c>
      <c r="E7" s="61">
        <v>12</v>
      </c>
      <c r="F7" s="61">
        <v>8</v>
      </c>
      <c r="G7" s="61">
        <v>6</v>
      </c>
      <c r="H7" s="61">
        <v>5</v>
      </c>
      <c r="I7" s="65">
        <v>6</v>
      </c>
      <c r="J7" s="5">
        <f t="shared" si="0"/>
        <v>6</v>
      </c>
      <c r="K7" s="5" t="s">
        <v>81</v>
      </c>
    </row>
    <row r="8" spans="1:11" ht="16.5" thickBot="1" x14ac:dyDescent="0.3">
      <c r="A8" s="63" t="s">
        <v>75</v>
      </c>
      <c r="B8" s="61">
        <v>7</v>
      </c>
      <c r="C8" s="61">
        <v>6</v>
      </c>
      <c r="D8" s="61">
        <v>13</v>
      </c>
      <c r="E8" s="61">
        <v>13</v>
      </c>
      <c r="F8" s="61">
        <v>6</v>
      </c>
      <c r="G8" s="61">
        <v>0</v>
      </c>
      <c r="H8" s="61">
        <v>0</v>
      </c>
      <c r="I8" s="65">
        <v>0</v>
      </c>
      <c r="J8" s="5">
        <f t="shared" si="0"/>
        <v>0</v>
      </c>
      <c r="K8" s="5" t="s">
        <v>82</v>
      </c>
    </row>
    <row r="9" spans="1:11" ht="16.5" thickBot="1" x14ac:dyDescent="0.3">
      <c r="A9" s="63" t="s">
        <v>76</v>
      </c>
      <c r="B9" s="61">
        <v>5</v>
      </c>
      <c r="C9" s="61">
        <v>6</v>
      </c>
      <c r="D9" s="61">
        <v>11</v>
      </c>
      <c r="E9" s="61">
        <v>12</v>
      </c>
      <c r="F9" s="61">
        <v>7</v>
      </c>
      <c r="G9" s="61">
        <v>1</v>
      </c>
      <c r="H9" s="61">
        <v>0</v>
      </c>
      <c r="I9" s="65">
        <v>1</v>
      </c>
      <c r="J9" s="5">
        <f t="shared" si="0"/>
        <v>1</v>
      </c>
      <c r="K9" s="5" t="s">
        <v>83</v>
      </c>
    </row>
    <row r="10" spans="1:11" ht="16.5" thickBot="1" x14ac:dyDescent="0.3">
      <c r="A10" s="63" t="s">
        <v>72</v>
      </c>
      <c r="B10" s="61">
        <v>3</v>
      </c>
      <c r="C10" s="61">
        <v>13</v>
      </c>
      <c r="D10" s="61">
        <v>16</v>
      </c>
      <c r="E10" s="61">
        <v>16</v>
      </c>
      <c r="F10" s="61">
        <v>13</v>
      </c>
      <c r="G10" s="61">
        <v>0</v>
      </c>
      <c r="H10" s="61">
        <v>0</v>
      </c>
      <c r="I10" s="65">
        <v>0</v>
      </c>
      <c r="J10" s="5">
        <f>E10-D10</f>
        <v>0</v>
      </c>
      <c r="K10" s="5" t="s">
        <v>84</v>
      </c>
    </row>
    <row r="11" spans="1:11" ht="16.5" thickBot="1" x14ac:dyDescent="0.3">
      <c r="A11" s="63" t="s">
        <v>73</v>
      </c>
      <c r="B11" s="61">
        <v>4</v>
      </c>
      <c r="C11" s="61">
        <v>11</v>
      </c>
      <c r="D11" s="61">
        <v>15</v>
      </c>
      <c r="E11" s="61">
        <v>16</v>
      </c>
      <c r="F11" s="61">
        <v>12</v>
      </c>
      <c r="G11" s="61">
        <v>0</v>
      </c>
      <c r="H11" s="61">
        <v>1</v>
      </c>
      <c r="I11" s="65">
        <v>1</v>
      </c>
      <c r="J11" s="5">
        <f t="shared" si="0"/>
        <v>1</v>
      </c>
      <c r="K11" s="5" t="s">
        <v>85</v>
      </c>
    </row>
    <row r="12" spans="1:11" x14ac:dyDescent="0.25">
      <c r="A12" s="53" t="s">
        <v>167</v>
      </c>
      <c r="B12" s="54"/>
      <c r="C12" s="54"/>
      <c r="D12" s="54"/>
      <c r="E12" s="54"/>
      <c r="F12" s="54"/>
      <c r="G12" s="54"/>
      <c r="H12" s="54"/>
      <c r="I12" s="55"/>
    </row>
    <row r="13" spans="1:11" ht="16.5" thickBot="1" x14ac:dyDescent="0.3">
      <c r="A13" s="56"/>
      <c r="B13" s="57"/>
      <c r="C13" s="57"/>
      <c r="D13" s="57"/>
      <c r="E13" s="57"/>
      <c r="F13" s="57"/>
      <c r="G13" s="57"/>
      <c r="H13" s="57"/>
      <c r="I13" s="58"/>
    </row>
    <row r="14" spans="1:11" ht="16.5" thickBot="1" x14ac:dyDescent="0.3">
      <c r="A14" s="50" t="s">
        <v>86</v>
      </c>
      <c r="B14" s="51"/>
      <c r="C14" s="51"/>
      <c r="D14" s="51"/>
      <c r="E14" s="51"/>
      <c r="F14" s="51"/>
      <c r="G14" s="51"/>
      <c r="H14" s="51"/>
      <c r="I14" s="52"/>
    </row>
  </sheetData>
  <mergeCells count="3">
    <mergeCell ref="B1:I1"/>
    <mergeCell ref="A12:I13"/>
    <mergeCell ref="A14:I14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5" sqref="A5"/>
    </sheetView>
  </sheetViews>
  <sheetFormatPr defaultRowHeight="15.75" x14ac:dyDescent="0.25"/>
  <cols>
    <col min="1" max="1" width="9.42578125" style="2" bestFit="1" customWidth="1"/>
    <col min="2" max="2" width="12.28515625" style="2" bestFit="1" customWidth="1"/>
    <col min="3" max="3" width="11.28515625" style="2" bestFit="1" customWidth="1"/>
    <col min="4" max="4" width="9.140625" style="2"/>
    <col min="5" max="5" width="2.140625" style="2" bestFit="1" customWidth="1"/>
    <col min="6" max="6" width="4.42578125" style="2" bestFit="1" customWidth="1"/>
    <col min="7" max="8" width="4.28515625" style="2" bestFit="1" customWidth="1"/>
    <col min="9" max="16384" width="9.140625" style="2"/>
  </cols>
  <sheetData>
    <row r="1" spans="1:8" x14ac:dyDescent="0.25">
      <c r="A1" s="2" t="s">
        <v>87</v>
      </c>
      <c r="B1" s="2" t="s">
        <v>88</v>
      </c>
      <c r="C1" s="2" t="s">
        <v>89</v>
      </c>
      <c r="F1" s="5" t="s">
        <v>94</v>
      </c>
      <c r="G1" s="5" t="s">
        <v>95</v>
      </c>
      <c r="H1" s="5" t="s">
        <v>96</v>
      </c>
    </row>
    <row r="2" spans="1:8" x14ac:dyDescent="0.25">
      <c r="A2" s="2" t="s">
        <v>50</v>
      </c>
      <c r="B2" s="2">
        <v>121</v>
      </c>
      <c r="C2" s="2">
        <f>F2*B2*B2+G2*B2+H2</f>
        <v>58564</v>
      </c>
      <c r="E2" s="2" t="s">
        <v>91</v>
      </c>
      <c r="F2" s="10">
        <v>4</v>
      </c>
      <c r="G2" s="10">
        <v>0</v>
      </c>
      <c r="H2" s="10">
        <v>0</v>
      </c>
    </row>
    <row r="3" spans="1:8" x14ac:dyDescent="0.25">
      <c r="A3" s="2" t="s">
        <v>51</v>
      </c>
      <c r="B3" s="2">
        <v>79</v>
      </c>
      <c r="C3" s="2">
        <f>F3*B3*B3+G3*B3+H3</f>
        <v>39026</v>
      </c>
      <c r="E3" s="2" t="s">
        <v>92</v>
      </c>
      <c r="F3" s="10">
        <v>6</v>
      </c>
      <c r="G3" s="10">
        <v>20</v>
      </c>
      <c r="H3" s="10">
        <v>0</v>
      </c>
    </row>
    <row r="4" spans="1:8" x14ac:dyDescent="0.25">
      <c r="A4" s="2" t="s">
        <v>90</v>
      </c>
      <c r="B4" s="2">
        <f>SUM(B2:B3)</f>
        <v>200</v>
      </c>
      <c r="C4" s="2">
        <f>SUM(C2:C3)</f>
        <v>97590</v>
      </c>
      <c r="E4" s="2" t="s">
        <v>93</v>
      </c>
      <c r="F4" s="34">
        <v>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A2" sqref="A2"/>
    </sheetView>
  </sheetViews>
  <sheetFormatPr defaultRowHeight="15" x14ac:dyDescent="0.25"/>
  <sheetData>
    <row r="1" spans="1:10" ht="15.75" x14ac:dyDescent="0.25">
      <c r="A1" s="2" t="s">
        <v>114</v>
      </c>
      <c r="B1" s="20"/>
      <c r="C1" s="2">
        <f>2*B5+4*B6-B5*B5-2*B6*B6</f>
        <v>0</v>
      </c>
      <c r="D1" s="2"/>
      <c r="E1" s="2"/>
      <c r="F1" s="2"/>
      <c r="G1" s="2"/>
      <c r="H1" s="2"/>
      <c r="I1" s="2"/>
      <c r="J1" s="2"/>
    </row>
    <row r="2" spans="1:10" ht="15.75" x14ac:dyDescent="0.25">
      <c r="A2" s="2"/>
      <c r="B2" s="20"/>
      <c r="C2" s="2"/>
      <c r="E2" s="2"/>
      <c r="F2" s="2"/>
      <c r="G2" s="2"/>
      <c r="H2" s="2"/>
      <c r="I2" s="2"/>
      <c r="J2" s="2"/>
    </row>
    <row r="3" spans="1:10" ht="15.75" x14ac:dyDescent="0.25">
      <c r="A3" s="2"/>
      <c r="B3" s="20"/>
      <c r="C3" s="2"/>
      <c r="E3" s="2"/>
      <c r="F3" s="2"/>
      <c r="G3" s="2"/>
      <c r="H3" s="2"/>
      <c r="I3" s="2"/>
      <c r="J3" s="2"/>
    </row>
    <row r="4" spans="1:10" ht="15.75" x14ac:dyDescent="0.25">
      <c r="A4" s="2" t="s">
        <v>115</v>
      </c>
      <c r="B4" s="20"/>
      <c r="C4" s="2"/>
      <c r="E4" s="2"/>
      <c r="F4" s="2"/>
      <c r="G4" s="2"/>
      <c r="H4" s="2"/>
      <c r="I4" s="2"/>
      <c r="J4" s="2"/>
    </row>
    <row r="5" spans="1:10" ht="15.75" x14ac:dyDescent="0.25">
      <c r="A5" s="2" t="s">
        <v>162</v>
      </c>
      <c r="B5" s="20">
        <v>2</v>
      </c>
      <c r="C5" s="2"/>
      <c r="E5" s="2"/>
      <c r="F5" s="2"/>
      <c r="G5" s="2"/>
      <c r="H5" s="2"/>
      <c r="I5" s="2"/>
      <c r="J5" s="2"/>
    </row>
    <row r="6" spans="1:10" ht="15.75" x14ac:dyDescent="0.25">
      <c r="A6" s="2" t="s">
        <v>163</v>
      </c>
      <c r="B6" s="20">
        <v>2</v>
      </c>
      <c r="C6" s="2"/>
      <c r="E6" s="2"/>
      <c r="F6" s="2"/>
      <c r="G6" s="2"/>
      <c r="H6" s="2"/>
      <c r="I6" s="2"/>
      <c r="J6" s="2"/>
    </row>
    <row r="7" spans="1:10" ht="15.75" x14ac:dyDescent="0.25">
      <c r="A7" s="2"/>
      <c r="B7" s="20"/>
      <c r="C7" s="2"/>
      <c r="E7" s="2"/>
      <c r="F7" s="2"/>
      <c r="G7" s="2"/>
      <c r="H7" s="2"/>
      <c r="I7" s="2"/>
      <c r="J7" s="2"/>
    </row>
    <row r="8" spans="1:10" ht="15.75" x14ac:dyDescent="0.25">
      <c r="A8" s="2" t="s">
        <v>118</v>
      </c>
      <c r="B8" s="20"/>
      <c r="C8" s="2"/>
      <c r="E8" s="2"/>
      <c r="F8" s="2"/>
      <c r="G8" s="2"/>
      <c r="H8" s="2"/>
      <c r="I8" s="2"/>
      <c r="J8" s="2"/>
    </row>
    <row r="9" spans="1:10" ht="15.75" x14ac:dyDescent="0.25">
      <c r="A9" s="2" t="s">
        <v>164</v>
      </c>
      <c r="B9" s="20">
        <f>B5+2*B6</f>
        <v>6</v>
      </c>
      <c r="C9" s="2">
        <v>8</v>
      </c>
      <c r="E9" s="2"/>
      <c r="F9" s="2"/>
      <c r="G9" s="2"/>
      <c r="H9" s="2"/>
      <c r="I9" s="2"/>
      <c r="J9" s="2"/>
    </row>
    <row r="10" spans="1:10" ht="15.75" x14ac:dyDescent="0.25">
      <c r="A10" s="2" t="s">
        <v>165</v>
      </c>
      <c r="B10" s="20">
        <f>2*B5-B6</f>
        <v>2</v>
      </c>
      <c r="C10" s="2">
        <v>12</v>
      </c>
      <c r="E10" s="2"/>
      <c r="F10" s="2"/>
      <c r="G10" s="2"/>
      <c r="H10" s="2"/>
      <c r="I10" s="2"/>
      <c r="J10" s="2"/>
    </row>
    <row r="11" spans="1:10" ht="15.75" x14ac:dyDescent="0.25">
      <c r="A11" s="2" t="s">
        <v>121</v>
      </c>
      <c r="B11" s="20">
        <f>B5</f>
        <v>2</v>
      </c>
      <c r="C11" s="2">
        <v>0</v>
      </c>
      <c r="E11" s="2"/>
      <c r="F11" s="2"/>
      <c r="G11" s="2"/>
      <c r="H11" s="2"/>
      <c r="I11" s="2"/>
      <c r="J11" s="2"/>
    </row>
    <row r="12" spans="1:10" ht="15.75" x14ac:dyDescent="0.25">
      <c r="A12" s="2" t="s">
        <v>122</v>
      </c>
      <c r="B12" s="20">
        <f>B6</f>
        <v>2</v>
      </c>
      <c r="C12" s="2">
        <v>0</v>
      </c>
      <c r="E12" s="2"/>
      <c r="F12" s="2"/>
      <c r="G12" s="2"/>
      <c r="H12" s="2"/>
      <c r="I12" s="2"/>
      <c r="J12" s="2"/>
    </row>
    <row r="13" spans="1:10" ht="15.75" x14ac:dyDescent="0.25">
      <c r="A13" s="2"/>
      <c r="E13" s="2"/>
      <c r="F13" s="2"/>
      <c r="G13" s="2"/>
      <c r="H13" s="2"/>
      <c r="I13" s="2"/>
      <c r="J13" s="2"/>
    </row>
    <row r="14" spans="1:10" ht="15.75" x14ac:dyDescent="0.25">
      <c r="A14" s="2"/>
      <c r="B14" s="2"/>
      <c r="C14" s="20"/>
      <c r="D14" s="2"/>
      <c r="E14" s="2"/>
      <c r="F14" s="2"/>
      <c r="G14" s="2"/>
      <c r="H14" s="2"/>
      <c r="I14" s="2"/>
      <c r="J14" s="2"/>
    </row>
    <row r="15" spans="1:10" ht="15.75" x14ac:dyDescent="0.25">
      <c r="A15" s="2"/>
      <c r="B15" s="2"/>
      <c r="C15" s="20"/>
      <c r="D15" s="2"/>
      <c r="E15" s="2"/>
      <c r="F15" s="2"/>
      <c r="G15" s="2"/>
      <c r="H15" s="2"/>
      <c r="I15" s="2"/>
      <c r="J15" s="2"/>
    </row>
    <row r="16" spans="1:10" ht="15.75" x14ac:dyDescent="0.25">
      <c r="A16" s="2"/>
      <c r="B16" s="2"/>
      <c r="C16" s="20"/>
      <c r="D16" s="2"/>
      <c r="E16" s="2"/>
      <c r="F16" s="2"/>
      <c r="G16" s="2"/>
      <c r="H16" s="2"/>
      <c r="I16" s="2"/>
      <c r="J16" s="2"/>
    </row>
    <row r="17" spans="1:10" ht="15.75" x14ac:dyDescent="0.25">
      <c r="A17" s="2"/>
      <c r="B17" s="2"/>
      <c r="C17" s="20"/>
      <c r="D17" s="2"/>
      <c r="E17" s="2"/>
      <c r="F17" s="2"/>
      <c r="G17" s="2"/>
      <c r="H17" s="2"/>
      <c r="I17" s="2"/>
      <c r="J17" s="2"/>
    </row>
    <row r="18" spans="1:10" ht="15.75" x14ac:dyDescent="0.25">
      <c r="A18" s="2"/>
      <c r="B18" s="2"/>
      <c r="C18" s="20"/>
      <c r="D18" s="2"/>
      <c r="E18" s="2"/>
      <c r="F18" s="2"/>
      <c r="G18" s="2"/>
      <c r="H18" s="2"/>
      <c r="I18" s="2"/>
      <c r="J18" s="2"/>
    </row>
    <row r="19" spans="1:10" ht="15.75" x14ac:dyDescent="0.25">
      <c r="A19" s="2"/>
      <c r="B19" s="2"/>
      <c r="C19" s="20"/>
      <c r="D19" s="2"/>
      <c r="E19" s="2"/>
      <c r="F19" s="2"/>
      <c r="G19" s="2"/>
      <c r="H19" s="2"/>
      <c r="I19" s="2"/>
      <c r="J19" s="2"/>
    </row>
    <row r="20" spans="1:10" ht="15.75" x14ac:dyDescent="0.25">
      <c r="A20" s="2"/>
      <c r="B20" s="2"/>
      <c r="C20" s="20"/>
      <c r="D20" s="2"/>
      <c r="E20" s="2"/>
      <c r="F20" s="2"/>
      <c r="G20" s="2"/>
      <c r="H20" s="2"/>
      <c r="I20" s="2"/>
      <c r="J20" s="2"/>
    </row>
    <row r="21" spans="1:10" ht="15.75" x14ac:dyDescent="0.25">
      <c r="A21" s="2"/>
      <c r="B21" s="2"/>
      <c r="C21" s="20"/>
      <c r="D21" s="2"/>
      <c r="E21" s="2"/>
      <c r="F21" s="2"/>
      <c r="G21" s="2"/>
      <c r="H21" s="2"/>
      <c r="I21" s="2"/>
      <c r="J21" s="2"/>
    </row>
    <row r="22" spans="1:10" ht="15.75" x14ac:dyDescent="0.25">
      <c r="A22" s="2"/>
      <c r="B22" s="2"/>
      <c r="C22" s="20"/>
      <c r="D22" s="2"/>
      <c r="E22" s="2"/>
      <c r="F22" s="2"/>
      <c r="G22" s="2"/>
      <c r="H22" s="2"/>
      <c r="I22" s="2"/>
      <c r="J22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workbookViewId="0"/>
  </sheetViews>
  <sheetFormatPr defaultRowHeight="15" outlineLevelRow="1" x14ac:dyDescent="0.25"/>
  <cols>
    <col min="1" max="1" width="2.28515625" customWidth="1"/>
    <col min="2" max="2" width="7.5703125" customWidth="1"/>
    <col min="3" max="3" width="17.2851562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12" bestFit="1" customWidth="1"/>
  </cols>
  <sheetData>
    <row r="1" spans="1:5" x14ac:dyDescent="0.25">
      <c r="A1" s="21" t="s">
        <v>123</v>
      </c>
    </row>
    <row r="2" spans="1:5" x14ac:dyDescent="0.25">
      <c r="A2" s="21" t="s">
        <v>124</v>
      </c>
    </row>
    <row r="3" spans="1:5" x14ac:dyDescent="0.25">
      <c r="A3" s="21" t="s">
        <v>125</v>
      </c>
    </row>
    <row r="4" spans="1:5" x14ac:dyDescent="0.25">
      <c r="A4" s="21" t="s">
        <v>126</v>
      </c>
    </row>
    <row r="5" spans="1:5" x14ac:dyDescent="0.25">
      <c r="A5" s="21" t="s">
        <v>127</v>
      </c>
    </row>
    <row r="6" spans="1:5" hidden="1" outlineLevel="1" x14ac:dyDescent="0.25">
      <c r="A6" s="21"/>
      <c r="B6" t="s">
        <v>128</v>
      </c>
    </row>
    <row r="7" spans="1:5" hidden="1" outlineLevel="1" x14ac:dyDescent="0.25">
      <c r="A7" s="21"/>
      <c r="B7" t="s">
        <v>129</v>
      </c>
    </row>
    <row r="8" spans="1:5" hidden="1" outlineLevel="1" x14ac:dyDescent="0.25">
      <c r="A8" s="21"/>
      <c r="B8" t="s">
        <v>130</v>
      </c>
    </row>
    <row r="9" spans="1:5" collapsed="1" x14ac:dyDescent="0.25">
      <c r="A9" s="21" t="s">
        <v>131</v>
      </c>
    </row>
    <row r="10" spans="1:5" hidden="1" outlineLevel="1" x14ac:dyDescent="0.25">
      <c r="B10" t="s">
        <v>132</v>
      </c>
    </row>
    <row r="11" spans="1:5" hidden="1" outlineLevel="1" x14ac:dyDescent="0.25">
      <c r="B11" t="s">
        <v>133</v>
      </c>
    </row>
    <row r="12" spans="1:5" hidden="1" outlineLevel="1" x14ac:dyDescent="0.25">
      <c r="B12" t="s">
        <v>134</v>
      </c>
    </row>
    <row r="13" spans="1:5" collapsed="1" x14ac:dyDescent="0.25"/>
    <row r="14" spans="1:5" ht="15.75" thickBot="1" x14ac:dyDescent="0.3">
      <c r="A14" t="s">
        <v>135</v>
      </c>
    </row>
    <row r="15" spans="1:5" ht="15.75" thickBot="1" x14ac:dyDescent="0.3">
      <c r="B15" s="23" t="s">
        <v>136</v>
      </c>
      <c r="C15" s="23" t="s">
        <v>137</v>
      </c>
      <c r="D15" s="23" t="s">
        <v>138</v>
      </c>
      <c r="E15" s="23" t="s">
        <v>139</v>
      </c>
    </row>
    <row r="16" spans="1:5" ht="15.75" thickBot="1" x14ac:dyDescent="0.3">
      <c r="B16" s="22" t="s">
        <v>147</v>
      </c>
      <c r="C16" s="22" t="s">
        <v>114</v>
      </c>
      <c r="D16" s="25">
        <v>0</v>
      </c>
      <c r="E16" s="25">
        <v>2.999999999999921</v>
      </c>
    </row>
    <row r="19" spans="1:7" ht="15.75" thickBot="1" x14ac:dyDescent="0.3">
      <c r="A19" t="s">
        <v>140</v>
      </c>
    </row>
    <row r="20" spans="1:7" ht="15.75" thickBot="1" x14ac:dyDescent="0.3">
      <c r="B20" s="23" t="s">
        <v>136</v>
      </c>
      <c r="C20" s="23" t="s">
        <v>137</v>
      </c>
      <c r="D20" s="23" t="s">
        <v>138</v>
      </c>
      <c r="E20" s="23" t="s">
        <v>139</v>
      </c>
      <c r="F20" s="23" t="s">
        <v>141</v>
      </c>
    </row>
    <row r="21" spans="1:7" x14ac:dyDescent="0.25">
      <c r="B21" s="24" t="s">
        <v>148</v>
      </c>
      <c r="C21" s="24" t="s">
        <v>116</v>
      </c>
      <c r="D21" s="26">
        <v>2</v>
      </c>
      <c r="E21" s="26">
        <v>0.99999990642369929</v>
      </c>
      <c r="F21" s="24" t="s">
        <v>149</v>
      </c>
    </row>
    <row r="22" spans="1:7" ht="15.75" thickBot="1" x14ac:dyDescent="0.3">
      <c r="B22" s="22" t="s">
        <v>150</v>
      </c>
      <c r="C22" s="22" t="s">
        <v>117</v>
      </c>
      <c r="D22" s="27">
        <v>2</v>
      </c>
      <c r="E22" s="27">
        <v>0.99999981287959216</v>
      </c>
      <c r="F22" s="22" t="s">
        <v>149</v>
      </c>
    </row>
    <row r="25" spans="1:7" ht="15.75" thickBot="1" x14ac:dyDescent="0.3">
      <c r="A25" t="s">
        <v>142</v>
      </c>
    </row>
    <row r="26" spans="1:7" ht="15.75" thickBot="1" x14ac:dyDescent="0.3">
      <c r="B26" s="23" t="s">
        <v>136</v>
      </c>
      <c r="C26" s="23" t="s">
        <v>137</v>
      </c>
      <c r="D26" s="23" t="s">
        <v>143</v>
      </c>
      <c r="E26" s="23" t="s">
        <v>144</v>
      </c>
      <c r="F26" s="23" t="s">
        <v>145</v>
      </c>
      <c r="G26" s="23" t="s">
        <v>146</v>
      </c>
    </row>
    <row r="27" spans="1:7" x14ac:dyDescent="0.25">
      <c r="B27" s="24" t="s">
        <v>151</v>
      </c>
      <c r="C27" s="24" t="s">
        <v>119</v>
      </c>
      <c r="D27" s="26">
        <v>2.9999995321828834</v>
      </c>
      <c r="E27" s="24" t="s">
        <v>152</v>
      </c>
      <c r="F27" s="24" t="s">
        <v>153</v>
      </c>
      <c r="G27" s="24">
        <v>5.0000004678171166</v>
      </c>
    </row>
    <row r="28" spans="1:7" x14ac:dyDescent="0.25">
      <c r="B28" s="24" t="s">
        <v>154</v>
      </c>
      <c r="C28" s="24" t="s">
        <v>120</v>
      </c>
      <c r="D28" s="26">
        <v>0.99999999996780642</v>
      </c>
      <c r="E28" s="24" t="s">
        <v>155</v>
      </c>
      <c r="F28" s="24" t="s">
        <v>153</v>
      </c>
      <c r="G28" s="24">
        <v>11.000000000032193</v>
      </c>
    </row>
    <row r="29" spans="1:7" x14ac:dyDescent="0.25">
      <c r="B29" s="24" t="s">
        <v>156</v>
      </c>
      <c r="C29" s="24" t="s">
        <v>121</v>
      </c>
      <c r="D29" s="26">
        <v>0.99999990642369929</v>
      </c>
      <c r="E29" s="24" t="s">
        <v>157</v>
      </c>
      <c r="F29" s="24" t="s">
        <v>153</v>
      </c>
      <c r="G29" s="26">
        <v>0.99999990642369929</v>
      </c>
    </row>
    <row r="30" spans="1:7" ht="15.75" thickBot="1" x14ac:dyDescent="0.3">
      <c r="B30" s="22" t="s">
        <v>158</v>
      </c>
      <c r="C30" s="22" t="s">
        <v>122</v>
      </c>
      <c r="D30" s="27">
        <v>0.99999981287959216</v>
      </c>
      <c r="E30" s="22" t="s">
        <v>159</v>
      </c>
      <c r="F30" s="22" t="s">
        <v>153</v>
      </c>
      <c r="G30" s="27">
        <v>0.99999981287959216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Задание 1</vt:lpstr>
      <vt:lpstr>Задание 2</vt:lpstr>
      <vt:lpstr>Задание 2 специализация</vt:lpstr>
      <vt:lpstr>Задание 3.1</vt:lpstr>
      <vt:lpstr>Задание 3.2</vt:lpstr>
      <vt:lpstr>Задание 4</vt:lpstr>
      <vt:lpstr>Задание 5</vt:lpstr>
      <vt:lpstr>Задание 6</vt:lpstr>
      <vt:lpstr>Отчет о результатах 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Лисовский</dc:creator>
  <cp:lastModifiedBy>Пользователь Windows</cp:lastModifiedBy>
  <dcterms:created xsi:type="dcterms:W3CDTF">2017-09-24T20:09:37Z</dcterms:created>
  <dcterms:modified xsi:type="dcterms:W3CDTF">2018-01-06T03:45:03Z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8b483d02-16fd-41db-9a48-811550b5d8c5</vt:lpwstr>
  </property>
</Properties>
</file>