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600" windowHeight="16060"/>
  </bookViews>
  <sheets>
    <sheet name="Men" sheetId="1" r:id="rId1"/>
  </sheets>
  <definedNames>
    <definedName name="br9ghr8ocfs0">Men!$E$4:$F$4</definedName>
    <definedName name="ek79id3qk70r">Men!$F$4</definedName>
    <definedName name="FencingPts">Men!$G$7:$G$46</definedName>
    <definedName name="FullNames">Men!$A$7:$A$46</definedName>
    <definedName name="kt6rbr35ubp">Men!$G$4</definedName>
    <definedName name="OverallPts">Men!$W$7:$W$46</definedName>
    <definedName name="RidingPts">Men!$D$7:$D$46</definedName>
    <definedName name="RunningPts">Men!$N$7:$N$46</definedName>
    <definedName name="ShootingPts">Men!$E$7:$F$46</definedName>
    <definedName name="SwimmingPts">Men!$U$7:$U$46</definedName>
    <definedName name="uwiotuup6n69">Men!$E$4:$F$4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" i="1" l="1"/>
  <c r="Z15" i="1"/>
  <c r="Z16" i="1"/>
  <c r="Z17" i="1"/>
  <c r="Z18" i="1"/>
  <c r="Z19" i="1"/>
  <c r="Z13" i="1"/>
  <c r="Z8" i="1"/>
  <c r="Z9" i="1"/>
  <c r="Z10" i="1"/>
  <c r="Z11" i="1"/>
  <c r="Z12" i="1"/>
  <c r="Z7" i="1"/>
  <c r="G12" i="1"/>
  <c r="G11" i="1"/>
  <c r="G15" i="1"/>
  <c r="G10" i="1"/>
  <c r="J9" i="1"/>
  <c r="K9" i="1"/>
  <c r="L9" i="1"/>
  <c r="M9" i="1"/>
  <c r="N9" i="1"/>
  <c r="J7" i="1"/>
  <c r="K7" i="1"/>
  <c r="L7" i="1"/>
  <c r="M7" i="1"/>
  <c r="N7" i="1"/>
  <c r="J8" i="1"/>
  <c r="K8" i="1"/>
  <c r="L8" i="1"/>
  <c r="M8" i="1"/>
  <c r="N8" i="1"/>
  <c r="J10" i="1"/>
  <c r="K10" i="1"/>
  <c r="L10" i="1"/>
  <c r="N10" i="1"/>
  <c r="J12" i="1"/>
  <c r="K12" i="1"/>
  <c r="L12" i="1"/>
  <c r="M12" i="1"/>
  <c r="N12" i="1"/>
  <c r="J11" i="1"/>
  <c r="K11" i="1"/>
  <c r="L11" i="1"/>
  <c r="M11" i="1"/>
  <c r="N11" i="1"/>
  <c r="J15" i="1"/>
  <c r="K15" i="1"/>
  <c r="L15" i="1"/>
  <c r="M15" i="1"/>
  <c r="N15" i="1"/>
  <c r="J18" i="1"/>
  <c r="K18" i="1"/>
  <c r="L18" i="1"/>
  <c r="N18" i="1"/>
  <c r="Q17" i="1"/>
  <c r="R17" i="1"/>
  <c r="S17" i="1"/>
  <c r="U17" i="1"/>
  <c r="Q14" i="1"/>
  <c r="R14" i="1"/>
  <c r="S14" i="1"/>
  <c r="T14" i="1"/>
  <c r="U14" i="1"/>
  <c r="Q18" i="1"/>
  <c r="R18" i="1"/>
  <c r="S18" i="1"/>
  <c r="U18" i="1"/>
  <c r="Q9" i="1"/>
  <c r="R9" i="1"/>
  <c r="S9" i="1"/>
  <c r="U9" i="1"/>
  <c r="Q7" i="1"/>
  <c r="R7" i="1"/>
  <c r="S7" i="1"/>
  <c r="T7" i="1"/>
  <c r="U7" i="1"/>
  <c r="Q8" i="1"/>
  <c r="R8" i="1"/>
  <c r="S8" i="1"/>
  <c r="T8" i="1"/>
  <c r="U8" i="1"/>
  <c r="Q10" i="1"/>
  <c r="R10" i="1"/>
  <c r="S10" i="1"/>
  <c r="U10" i="1"/>
  <c r="Q12" i="1"/>
  <c r="R12" i="1"/>
  <c r="S12" i="1"/>
  <c r="U12" i="1"/>
  <c r="Q11" i="1"/>
  <c r="R11" i="1"/>
  <c r="S11" i="1"/>
  <c r="U11" i="1"/>
  <c r="Q15" i="1"/>
  <c r="R15" i="1"/>
  <c r="S15" i="1"/>
  <c r="T15" i="1"/>
  <c r="U15" i="1"/>
  <c r="Q19" i="1"/>
  <c r="R19" i="1"/>
  <c r="S19" i="1"/>
  <c r="U19" i="1"/>
  <c r="G19" i="1"/>
  <c r="J19" i="1"/>
  <c r="K19" i="1"/>
  <c r="L19" i="1"/>
  <c r="M19" i="1"/>
  <c r="N19" i="1"/>
  <c r="W19" i="1"/>
  <c r="X19" i="1"/>
  <c r="G16" i="1"/>
  <c r="J16" i="1"/>
  <c r="K16" i="1"/>
  <c r="L16" i="1"/>
  <c r="M16" i="1"/>
  <c r="N16" i="1"/>
  <c r="Q16" i="1"/>
  <c r="R16" i="1"/>
  <c r="S16" i="1"/>
  <c r="T16" i="1"/>
  <c r="U16" i="1"/>
  <c r="W16" i="1"/>
  <c r="X16" i="1"/>
  <c r="G17" i="1"/>
  <c r="J17" i="1"/>
  <c r="K17" i="1"/>
  <c r="L17" i="1"/>
  <c r="M17" i="1"/>
  <c r="N17" i="1"/>
  <c r="W17" i="1"/>
  <c r="X17" i="1"/>
  <c r="G14" i="1"/>
  <c r="J14" i="1"/>
  <c r="K14" i="1"/>
  <c r="L14" i="1"/>
  <c r="M14" i="1"/>
  <c r="N14" i="1"/>
  <c r="W14" i="1"/>
  <c r="X14" i="1"/>
  <c r="G18" i="1"/>
  <c r="W18" i="1"/>
  <c r="X18" i="1"/>
  <c r="G9" i="1"/>
  <c r="W9" i="1"/>
  <c r="X9" i="1"/>
  <c r="G7" i="1"/>
  <c r="W7" i="1"/>
  <c r="X7" i="1"/>
  <c r="G8" i="1"/>
  <c r="W8" i="1"/>
  <c r="X8" i="1"/>
  <c r="W10" i="1"/>
  <c r="X10" i="1"/>
  <c r="W12" i="1"/>
  <c r="X12" i="1"/>
  <c r="W11" i="1"/>
  <c r="X11" i="1"/>
  <c r="W15" i="1"/>
  <c r="X15" i="1"/>
  <c r="G13" i="1"/>
  <c r="J13" i="1"/>
  <c r="K13" i="1"/>
  <c r="L13" i="1"/>
  <c r="M13" i="1"/>
  <c r="N13" i="1"/>
  <c r="Q13" i="1"/>
  <c r="R13" i="1"/>
  <c r="S13" i="1"/>
  <c r="T13" i="1"/>
  <c r="U13" i="1"/>
  <c r="W13" i="1"/>
  <c r="X13" i="1"/>
  <c r="Y16" i="1"/>
  <c r="Y19" i="1"/>
  <c r="Y17" i="1"/>
  <c r="Y14" i="1"/>
  <c r="Y18" i="1"/>
  <c r="Y9" i="1"/>
  <c r="Y7" i="1"/>
  <c r="Y8" i="1"/>
  <c r="Y10" i="1"/>
  <c r="Y12" i="1"/>
  <c r="Y11" i="1"/>
  <c r="Y15" i="1"/>
  <c r="Y13" i="1"/>
  <c r="T9" i="1"/>
  <c r="T10" i="1"/>
  <c r="T12" i="1"/>
  <c r="T11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V15" i="1"/>
  <c r="O15" i="1"/>
  <c r="H15" i="1"/>
  <c r="E15" i="1"/>
  <c r="V11" i="1"/>
  <c r="O11" i="1"/>
  <c r="H11" i="1"/>
  <c r="E11" i="1"/>
  <c r="V12" i="1"/>
  <c r="O12" i="1"/>
  <c r="H12" i="1"/>
  <c r="E12" i="1"/>
  <c r="V10" i="1"/>
  <c r="O10" i="1"/>
  <c r="H10" i="1"/>
  <c r="E10" i="1"/>
  <c r="V8" i="1"/>
  <c r="O8" i="1"/>
  <c r="H8" i="1"/>
  <c r="E8" i="1"/>
  <c r="V7" i="1"/>
  <c r="O7" i="1"/>
  <c r="H7" i="1"/>
  <c r="E7" i="1"/>
  <c r="V9" i="1"/>
  <c r="O9" i="1"/>
  <c r="H9" i="1"/>
  <c r="E9" i="1"/>
  <c r="V18" i="1"/>
  <c r="H18" i="1"/>
  <c r="E18" i="1"/>
  <c r="V14" i="1"/>
  <c r="H14" i="1"/>
  <c r="E14" i="1"/>
  <c r="V17" i="1"/>
  <c r="H17" i="1"/>
  <c r="E17" i="1"/>
  <c r="V19" i="1"/>
  <c r="H19" i="1"/>
  <c r="E19" i="1"/>
  <c r="H16" i="1"/>
  <c r="E16" i="1"/>
  <c r="H13" i="1"/>
  <c r="E13" i="1"/>
  <c r="Q4" i="1"/>
  <c r="R4" i="1"/>
  <c r="J4" i="1"/>
  <c r="K4" i="1"/>
  <c r="L4" i="1"/>
  <c r="M10" i="1"/>
  <c r="O17" i="1"/>
  <c r="O13" i="1"/>
  <c r="V13" i="1"/>
  <c r="O19" i="1"/>
  <c r="O14" i="1"/>
  <c r="S4" i="1"/>
  <c r="V16" i="1"/>
  <c r="T18" i="1"/>
  <c r="M18" i="1"/>
  <c r="O18" i="1"/>
  <c r="O16" i="1"/>
  <c r="T19" i="1"/>
  <c r="T17" i="1"/>
</calcChain>
</file>

<file path=xl/sharedStrings.xml><?xml version="1.0" encoding="utf-8"?>
<sst xmlns="http://schemas.openxmlformats.org/spreadsheetml/2006/main" count="81" uniqueCount="46">
  <si>
    <t>Full Name</t>
  </si>
  <si>
    <t>Team Name</t>
  </si>
  <si>
    <t>Riding</t>
  </si>
  <si>
    <t>Fencing</t>
  </si>
  <si>
    <t>Combined</t>
  </si>
  <si>
    <t>Swimming</t>
  </si>
  <si>
    <t>Overall</t>
  </si>
  <si>
    <t>1000pts</t>
  </si>
  <si>
    <t>'+/-</t>
  </si>
  <si>
    <t>2000pts (mm.ss)</t>
  </si>
  <si>
    <t>m</t>
  </si>
  <si>
    <t>s</t>
  </si>
  <si>
    <t>total seconds</t>
  </si>
  <si>
    <t>1000pts (mm.ss)</t>
  </si>
  <si>
    <t>'+/-1/3</t>
  </si>
  <si>
    <t>Points</t>
  </si>
  <si>
    <t>Rank</t>
  </si>
  <si>
    <t>Victories</t>
  </si>
  <si>
    <t>time (mm.ss)</t>
  </si>
  <si>
    <t>min</t>
  </si>
  <si>
    <t>sec</t>
  </si>
  <si>
    <t>[total seconds]</t>
  </si>
  <si>
    <t>[points pre calc]</t>
  </si>
  <si>
    <t>[points]</t>
  </si>
  <si>
    <t>Kouji Urata</t>
  </si>
  <si>
    <t>Daniel</t>
  </si>
  <si>
    <t>Alex Fraser</t>
  </si>
  <si>
    <t>annes</t>
  </si>
  <si>
    <t>Johnatan Bentham</t>
  </si>
  <si>
    <t>pmb</t>
  </si>
  <si>
    <t>Theo Wye</t>
  </si>
  <si>
    <t>Tom Outram</t>
  </si>
  <si>
    <t xml:space="preserve">Casper </t>
  </si>
  <si>
    <t>chch</t>
  </si>
  <si>
    <t>Mel Gurney</t>
  </si>
  <si>
    <t>ted</t>
  </si>
  <si>
    <t>Millie Davies</t>
  </si>
  <si>
    <t>st-h</t>
  </si>
  <si>
    <t>Mia Van Manen</t>
  </si>
  <si>
    <t>Alexandra Baker</t>
  </si>
  <si>
    <t>ex</t>
  </si>
  <si>
    <t>angela</t>
  </si>
  <si>
    <t>racheal zagajewski</t>
  </si>
  <si>
    <t>Gender</t>
  </si>
  <si>
    <t>f</t>
  </si>
  <si>
    <t>Gender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</si>
</sst>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Courier New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Courier New"/>
    </font>
    <font>
      <sz val="10"/>
      <color rgb="FFFFFFFF"/>
      <name val="Arial"/>
    </font>
    <font>
      <sz val="12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9A8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9A8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3" fontId="0" fillId="9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0" fontId="5" fillId="0" borderId="0" xfId="0" applyFont="1" applyAlignment="1">
      <alignment wrapText="1"/>
    </xf>
    <xf numFmtId="0" fontId="6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wrapText="1"/>
    </xf>
    <xf numFmtId="0" fontId="7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16" borderId="0" xfId="0" applyFont="1" applyFill="1" applyAlignment="1">
      <alignment horizontal="center" vertical="center"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12" fillId="0" borderId="0" xfId="0" applyNumberFormat="1" applyFont="1" applyAlignment="1">
      <alignment wrapText="1"/>
    </xf>
    <xf numFmtId="0" fontId="13" fillId="18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wrapText="1"/>
    </xf>
    <xf numFmtId="4" fontId="0" fillId="20" borderId="0" xfId="0" applyNumberForma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2" fillId="0" borderId="0" xfId="0" applyFont="1" applyAlignment="1">
      <alignment wrapText="1"/>
    </xf>
    <xf numFmtId="0" fontId="17" fillId="0" borderId="0" xfId="0" applyFont="1" applyAlignment="1"/>
    <xf numFmtId="3" fontId="0" fillId="4" borderId="0" xfId="0" applyNumberFormat="1" applyFill="1" applyAlignment="1">
      <alignment wrapText="1"/>
    </xf>
    <xf numFmtId="0" fontId="6" fillId="1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1" fillId="1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E06666"/>
      </font>
      <fill>
        <patternFill patternType="solid">
          <bgColor rgb="FF9FC5E8"/>
        </patternFill>
      </fill>
    </dxf>
    <dxf>
      <font>
        <color rgb="FFFFFFFF"/>
      </font>
      <fill>
        <patternFill patternType="solid">
          <bgColor rgb="FF07376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abSelected="1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I14" sqref="I14"/>
    </sheetView>
  </sheetViews>
  <sheetFormatPr baseColWidth="10" defaultColWidth="17.1640625" defaultRowHeight="12.75" customHeight="1" x14ac:dyDescent="0"/>
  <cols>
    <col min="1" max="1" width="21.83203125" customWidth="1"/>
    <col min="2" max="2" width="4.1640625" customWidth="1"/>
    <col min="3" max="3" width="12.5" customWidth="1"/>
    <col min="5" max="5" width="4.5" customWidth="1"/>
    <col min="7" max="7" width="5.5" customWidth="1"/>
    <col min="8" max="8" width="4.5" customWidth="1"/>
    <col min="10" max="10" width="10.5" hidden="1" customWidth="1"/>
    <col min="11" max="11" width="5" hidden="1" customWidth="1"/>
    <col min="12" max="13" width="0" hidden="1" customWidth="1"/>
    <col min="14" max="14" width="5.5" customWidth="1"/>
    <col min="15" max="15" width="4.5" customWidth="1"/>
    <col min="17" max="18" width="5" hidden="1" customWidth="1"/>
    <col min="19" max="19" width="10.33203125" hidden="1" customWidth="1"/>
    <col min="20" max="20" width="9.33203125" hidden="1" customWidth="1"/>
    <col min="21" max="21" width="5.5" customWidth="1"/>
    <col min="22" max="22" width="4.5" customWidth="1"/>
    <col min="23" max="23" width="12.83203125" hidden="1" customWidth="1"/>
    <col min="24" max="24" width="7.5" customWidth="1"/>
    <col min="25" max="25" width="11.5" customWidth="1"/>
    <col min="26" max="26" width="11.1640625" bestFit="1" customWidth="1"/>
  </cols>
  <sheetData>
    <row r="1" spans="1:26" ht="19.5" customHeight="1">
      <c r="A1" s="15" t="s">
        <v>0</v>
      </c>
      <c r="B1" s="27" t="s">
        <v>43</v>
      </c>
      <c r="C1" s="15" t="s">
        <v>1</v>
      </c>
      <c r="D1" s="28" t="s">
        <v>2</v>
      </c>
      <c r="E1" s="28"/>
      <c r="F1" s="29" t="s">
        <v>3</v>
      </c>
      <c r="G1" s="29"/>
      <c r="H1" s="29"/>
      <c r="I1" s="30" t="s">
        <v>4</v>
      </c>
      <c r="J1" s="30"/>
      <c r="K1" s="30"/>
      <c r="L1" s="30"/>
      <c r="M1" s="30"/>
      <c r="N1" s="30"/>
      <c r="O1" s="30"/>
      <c r="P1" s="31" t="s">
        <v>5</v>
      </c>
      <c r="Q1" s="31"/>
      <c r="R1" s="31"/>
      <c r="S1" s="31"/>
      <c r="T1" s="31"/>
      <c r="U1" s="31"/>
      <c r="V1" s="31"/>
      <c r="W1" s="11"/>
      <c r="X1" s="32" t="s">
        <v>6</v>
      </c>
      <c r="Y1" s="32"/>
    </row>
    <row r="2" spans="1:26" ht="12">
      <c r="A2" s="13"/>
      <c r="B2" s="13"/>
      <c r="C2" s="13"/>
      <c r="D2" s="14"/>
      <c r="E2" s="14"/>
      <c r="F2" s="14"/>
      <c r="G2" s="14"/>
      <c r="H2" s="14"/>
      <c r="I2" s="14"/>
      <c r="J2" s="14"/>
      <c r="M2" s="14"/>
      <c r="N2" s="14"/>
      <c r="O2" s="14"/>
      <c r="P2" s="14"/>
      <c r="Q2" s="14"/>
      <c r="T2" s="14"/>
      <c r="U2" s="14"/>
      <c r="V2" s="14"/>
    </row>
    <row r="3" spans="1:26" ht="14.25" customHeight="1">
      <c r="A3" s="23"/>
      <c r="B3" s="23"/>
      <c r="C3" s="23"/>
      <c r="D3" s="14"/>
      <c r="E3" s="14"/>
      <c r="F3" s="12" t="s">
        <v>7</v>
      </c>
      <c r="G3" s="12" t="s">
        <v>8</v>
      </c>
      <c r="H3" s="14"/>
      <c r="I3" s="12" t="s">
        <v>9</v>
      </c>
      <c r="J3" s="4" t="s">
        <v>10</v>
      </c>
      <c r="K3" s="4" t="s">
        <v>11</v>
      </c>
      <c r="L3" s="4" t="s">
        <v>12</v>
      </c>
      <c r="M3" s="14"/>
      <c r="N3" s="12" t="s">
        <v>8</v>
      </c>
      <c r="P3" s="12" t="s">
        <v>13</v>
      </c>
      <c r="Q3" s="4" t="s">
        <v>10</v>
      </c>
      <c r="R3" s="4" t="s">
        <v>11</v>
      </c>
      <c r="S3" s="4" t="s">
        <v>12</v>
      </c>
      <c r="T3" s="14"/>
      <c r="U3" s="12" t="s">
        <v>14</v>
      </c>
    </row>
    <row r="4" spans="1:26" ht="12">
      <c r="A4" s="23"/>
      <c r="B4" s="23"/>
      <c r="C4" s="23"/>
      <c r="D4" s="14"/>
      <c r="E4" s="14"/>
      <c r="F4" s="3">
        <v>19</v>
      </c>
      <c r="G4" s="3">
        <v>32</v>
      </c>
      <c r="H4" s="14"/>
      <c r="I4" s="22">
        <v>12.3</v>
      </c>
      <c r="J4" s="9">
        <f>FLOOR(I4,1)</f>
        <v>12</v>
      </c>
      <c r="K4" s="5">
        <f>100*(I4-J4)</f>
        <v>30.000000000000071</v>
      </c>
      <c r="L4" s="9">
        <f>(60*J4)+K4</f>
        <v>750.00000000000011</v>
      </c>
      <c r="M4" s="14"/>
      <c r="N4" s="3">
        <v>4</v>
      </c>
      <c r="P4" s="22">
        <v>2.2999999999999998</v>
      </c>
      <c r="Q4" s="9">
        <f>FLOOR(P4,1)</f>
        <v>2</v>
      </c>
      <c r="R4" s="5">
        <f>100*(P4-Q4)</f>
        <v>29.999999999999982</v>
      </c>
      <c r="S4" s="9">
        <f>(60*Q4)+R4</f>
        <v>149.99999999999997</v>
      </c>
      <c r="T4" s="14"/>
      <c r="U4" s="3">
        <v>4</v>
      </c>
    </row>
    <row r="5" spans="1:26" ht="12">
      <c r="A5" s="13"/>
      <c r="B5" s="13"/>
      <c r="C5" s="13"/>
      <c r="D5" s="14"/>
      <c r="E5" s="14"/>
      <c r="F5" s="14"/>
      <c r="G5" s="14"/>
      <c r="H5" s="14"/>
      <c r="I5" s="14"/>
      <c r="J5" s="14"/>
      <c r="M5" s="14"/>
      <c r="N5" s="14"/>
      <c r="O5" s="14"/>
      <c r="P5" s="14"/>
      <c r="Q5" s="14"/>
      <c r="T5" s="14"/>
      <c r="U5" s="14"/>
      <c r="V5" s="14"/>
    </row>
    <row r="6" spans="1:26" ht="24" customHeight="1">
      <c r="A6" s="15"/>
      <c r="B6" s="15"/>
      <c r="C6" s="15"/>
      <c r="D6" s="20" t="s">
        <v>15</v>
      </c>
      <c r="E6" s="20" t="s">
        <v>16</v>
      </c>
      <c r="F6" s="19" t="s">
        <v>17</v>
      </c>
      <c r="G6" s="19" t="s">
        <v>15</v>
      </c>
      <c r="H6" s="19" t="s">
        <v>16</v>
      </c>
      <c r="I6" s="2" t="s">
        <v>18</v>
      </c>
      <c r="J6" s="2" t="s">
        <v>19</v>
      </c>
      <c r="K6" s="2" t="s">
        <v>20</v>
      </c>
      <c r="L6" s="2" t="s">
        <v>21</v>
      </c>
      <c r="M6" s="2" t="s">
        <v>22</v>
      </c>
      <c r="N6" s="2" t="s">
        <v>15</v>
      </c>
      <c r="O6" s="2" t="s">
        <v>16</v>
      </c>
      <c r="P6" s="10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0" t="s">
        <v>15</v>
      </c>
      <c r="V6" s="10" t="s">
        <v>16</v>
      </c>
      <c r="W6" s="8" t="s">
        <v>23</v>
      </c>
      <c r="X6" s="8" t="s">
        <v>15</v>
      </c>
      <c r="Y6" s="8" t="s">
        <v>16</v>
      </c>
      <c r="Z6" t="s">
        <v>45</v>
      </c>
    </row>
    <row r="7" spans="1:26" ht="15">
      <c r="A7" s="25" t="s">
        <v>36</v>
      </c>
      <c r="B7" s="25" t="s">
        <v>44</v>
      </c>
      <c r="C7" s="25" t="s">
        <v>37</v>
      </c>
      <c r="D7" s="21">
        <v>1200</v>
      </c>
      <c r="E7" s="6">
        <f t="shared" ref="E7:E19" si="0">IF((D7=""),"",(RANK(D7,RidingPts)))</f>
        <v>1</v>
      </c>
      <c r="F7" s="21">
        <v>8</v>
      </c>
      <c r="G7">
        <f>IF((F7=""),"",(1000 +( (F7-$F$4)*$G$4))  )</f>
        <v>648</v>
      </c>
      <c r="H7" s="6">
        <f t="shared" ref="H7:H19" si="1">IF((G7=""),"",(RANK(G7,FencingPts)))</f>
        <v>9</v>
      </c>
      <c r="I7" s="18">
        <v>15.32</v>
      </c>
      <c r="J7">
        <f t="shared" ref="J7:J19" si="2">FLOOR(I7,1)</f>
        <v>15</v>
      </c>
      <c r="K7" s="17">
        <f t="shared" ref="K7:K19" si="3">100*(I7-J7)</f>
        <v>32.000000000000028</v>
      </c>
      <c r="L7">
        <f t="shared" ref="L7:L19" si="4">(60*J7)+K7</f>
        <v>932</v>
      </c>
      <c r="M7">
        <f t="shared" ref="M7:M19" si="5">2000 -( ($L7-$L$4)*$N$4)</f>
        <v>1272.0000000000005</v>
      </c>
      <c r="N7">
        <f t="shared" ref="N7:N12" si="6">IF(($L7=0),0,$M7)</f>
        <v>1272.0000000000005</v>
      </c>
      <c r="O7" s="6">
        <f t="shared" ref="O7:O19" si="7">IF((N7=""),"",(RANK(N7,RunningPts)))</f>
        <v>5</v>
      </c>
      <c r="P7" s="18">
        <v>3.14</v>
      </c>
      <c r="Q7">
        <f t="shared" ref="Q7:Q19" si="8">FLOOR(P7,1)</f>
        <v>3</v>
      </c>
      <c r="R7" s="17">
        <f t="shared" ref="R7:R19" si="9">100*(P7-Q7)</f>
        <v>14.000000000000012</v>
      </c>
      <c r="S7">
        <f t="shared" ref="S7:S19" si="10">(60*Q7)+R7</f>
        <v>194</v>
      </c>
      <c r="T7" s="16">
        <f t="shared" ref="T7:T19" si="11">1000 -(( ($S7-$S$4)*$U$4)*3)</f>
        <v>471.99999999999966</v>
      </c>
      <c r="U7" s="17">
        <f t="shared" ref="U7:U12" si="12">IF(($S7=0),0,IF(($T7&gt;=0),$T7,0))</f>
        <v>471.99999999999966</v>
      </c>
      <c r="V7" s="6">
        <f t="shared" ref="V7:V19" si="13">IF((U7=""),"",RANK(U7,SwimmingPts))</f>
        <v>4</v>
      </c>
      <c r="W7" s="17">
        <f t="shared" ref="W7:W19" si="14">D7+G7+N7+U7</f>
        <v>3592</v>
      </c>
      <c r="X7" s="26">
        <f t="shared" ref="X7:X18" si="15">IF(W7="","",W7)</f>
        <v>3592</v>
      </c>
      <c r="Y7" s="1">
        <f t="shared" ref="Y7:Y19" si="16">IF((X7=""),"",(RANK(X7,$X$7:$X$40)))</f>
        <v>3</v>
      </c>
      <c r="Z7">
        <f>RANK(X7,$X$7:$X$12)</f>
        <v>1</v>
      </c>
    </row>
    <row r="8" spans="1:26" ht="15">
      <c r="A8" s="25" t="s">
        <v>38</v>
      </c>
      <c r="B8" s="25" t="s">
        <v>44</v>
      </c>
      <c r="C8" s="25" t="s">
        <v>35</v>
      </c>
      <c r="D8" s="21">
        <v>1180</v>
      </c>
      <c r="E8" s="6">
        <f t="shared" si="0"/>
        <v>5</v>
      </c>
      <c r="F8" s="21">
        <v>10</v>
      </c>
      <c r="G8">
        <f>IF((F8=""),"",(1000 +( (F8-$F$4)*$G$4))  )</f>
        <v>712</v>
      </c>
      <c r="H8" s="6">
        <f t="shared" si="1"/>
        <v>7</v>
      </c>
      <c r="I8" s="18">
        <v>18.55</v>
      </c>
      <c r="J8">
        <f t="shared" si="2"/>
        <v>18</v>
      </c>
      <c r="K8" s="17">
        <f t="shared" si="3"/>
        <v>55.000000000000071</v>
      </c>
      <c r="L8">
        <f t="shared" si="4"/>
        <v>1135</v>
      </c>
      <c r="M8">
        <f t="shared" si="5"/>
        <v>460.00000000000045</v>
      </c>
      <c r="N8">
        <f t="shared" si="6"/>
        <v>460.00000000000045</v>
      </c>
      <c r="O8" s="6">
        <f t="shared" si="7"/>
        <v>11</v>
      </c>
      <c r="P8" s="18">
        <v>3.16</v>
      </c>
      <c r="Q8">
        <f t="shared" si="8"/>
        <v>3</v>
      </c>
      <c r="R8" s="17">
        <f t="shared" si="9"/>
        <v>16.000000000000014</v>
      </c>
      <c r="S8">
        <f t="shared" si="10"/>
        <v>196</v>
      </c>
      <c r="T8" s="16">
        <f t="shared" si="11"/>
        <v>447.99999999999966</v>
      </c>
      <c r="U8" s="17">
        <f t="shared" si="12"/>
        <v>447.99999999999966</v>
      </c>
      <c r="V8" s="6">
        <f t="shared" si="13"/>
        <v>6</v>
      </c>
      <c r="W8" s="17">
        <f t="shared" si="14"/>
        <v>2800</v>
      </c>
      <c r="X8" s="26">
        <f t="shared" si="15"/>
        <v>2800</v>
      </c>
      <c r="Y8" s="1">
        <f t="shared" si="16"/>
        <v>6</v>
      </c>
      <c r="Z8">
        <f t="shared" ref="Z8:Z12" si="17">RANK(X8,$X$7:$X$12)</f>
        <v>2</v>
      </c>
    </row>
    <row r="9" spans="1:26" ht="15">
      <c r="A9" s="25" t="s">
        <v>34</v>
      </c>
      <c r="B9" s="25" t="s">
        <v>44</v>
      </c>
      <c r="C9" s="25" t="s">
        <v>35</v>
      </c>
      <c r="D9" s="24">
        <v>1120</v>
      </c>
      <c r="E9" s="6">
        <f t="shared" si="0"/>
        <v>8</v>
      </c>
      <c r="F9" s="21">
        <v>9</v>
      </c>
      <c r="G9">
        <f>IF((F9=""),"",(1000 +( (F9-$F$4)*$G$4))  )</f>
        <v>680</v>
      </c>
      <c r="H9" s="6">
        <f t="shared" si="1"/>
        <v>8</v>
      </c>
      <c r="I9" s="18">
        <v>17.54</v>
      </c>
      <c r="J9">
        <f t="shared" si="2"/>
        <v>17</v>
      </c>
      <c r="K9" s="17">
        <f t="shared" si="3"/>
        <v>53.999999999999915</v>
      </c>
      <c r="L9">
        <f t="shared" si="4"/>
        <v>1074</v>
      </c>
      <c r="M9">
        <f t="shared" si="5"/>
        <v>704.00000000000045</v>
      </c>
      <c r="N9">
        <f t="shared" si="6"/>
        <v>704.00000000000045</v>
      </c>
      <c r="O9" s="6">
        <f t="shared" si="7"/>
        <v>10</v>
      </c>
      <c r="P9" s="18"/>
      <c r="Q9">
        <f t="shared" si="8"/>
        <v>0</v>
      </c>
      <c r="R9" s="17">
        <f t="shared" si="9"/>
        <v>0</v>
      </c>
      <c r="S9">
        <f t="shared" si="10"/>
        <v>0</v>
      </c>
      <c r="T9" s="16">
        <f t="shared" si="11"/>
        <v>2799.9999999999995</v>
      </c>
      <c r="U9" s="17">
        <f t="shared" si="12"/>
        <v>0</v>
      </c>
      <c r="V9" s="6">
        <f t="shared" si="13"/>
        <v>7</v>
      </c>
      <c r="W9" s="17">
        <f t="shared" si="14"/>
        <v>2504.0000000000005</v>
      </c>
      <c r="X9" s="26">
        <f t="shared" si="15"/>
        <v>2504.0000000000005</v>
      </c>
      <c r="Y9" s="1">
        <f t="shared" si="16"/>
        <v>7</v>
      </c>
      <c r="Z9">
        <f t="shared" si="17"/>
        <v>3</v>
      </c>
    </row>
    <row r="10" spans="1:26" ht="15">
      <c r="A10" s="25" t="s">
        <v>39</v>
      </c>
      <c r="B10" s="25" t="s">
        <v>44</v>
      </c>
      <c r="C10" s="25" t="s">
        <v>40</v>
      </c>
      <c r="D10" s="24">
        <v>1200</v>
      </c>
      <c r="E10" s="6">
        <f t="shared" si="0"/>
        <v>1</v>
      </c>
      <c r="F10" s="21"/>
      <c r="G10">
        <f>IF((F10=""),0,(1000 +( (F10-$F$4)*$G$4))  )</f>
        <v>0</v>
      </c>
      <c r="H10" s="6">
        <f t="shared" si="1"/>
        <v>11</v>
      </c>
      <c r="I10" s="18"/>
      <c r="J10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5000</v>
      </c>
      <c r="N10">
        <f t="shared" si="6"/>
        <v>0</v>
      </c>
      <c r="O10" s="6">
        <f t="shared" si="7"/>
        <v>12</v>
      </c>
      <c r="P10" s="18"/>
      <c r="Q10">
        <f t="shared" si="8"/>
        <v>0</v>
      </c>
      <c r="R10" s="17">
        <f t="shared" si="9"/>
        <v>0</v>
      </c>
      <c r="S10">
        <f t="shared" si="10"/>
        <v>0</v>
      </c>
      <c r="T10" s="16">
        <f t="shared" si="11"/>
        <v>2799.9999999999995</v>
      </c>
      <c r="U10" s="17">
        <f t="shared" si="12"/>
        <v>0</v>
      </c>
      <c r="V10" s="6">
        <f t="shared" si="13"/>
        <v>7</v>
      </c>
      <c r="W10" s="17">
        <f t="shared" si="14"/>
        <v>1200</v>
      </c>
      <c r="X10" s="26">
        <f t="shared" si="15"/>
        <v>1200</v>
      </c>
      <c r="Y10" s="1">
        <f t="shared" si="16"/>
        <v>11</v>
      </c>
      <c r="Z10">
        <f t="shared" si="17"/>
        <v>4</v>
      </c>
    </row>
    <row r="11" spans="1:26" ht="15">
      <c r="A11" s="25" t="s">
        <v>42</v>
      </c>
      <c r="B11" s="25" t="s">
        <v>44</v>
      </c>
      <c r="C11" s="25" t="s">
        <v>35</v>
      </c>
      <c r="D11" s="21">
        <v>0</v>
      </c>
      <c r="E11" s="6">
        <f t="shared" si="0"/>
        <v>9</v>
      </c>
      <c r="F11" s="21"/>
      <c r="G11">
        <f>IF((F11=""),0,(1000 +( (F11-$F$4)*$G$4))  )</f>
        <v>0</v>
      </c>
      <c r="H11" s="6">
        <f t="shared" si="1"/>
        <v>11</v>
      </c>
      <c r="I11" s="18">
        <v>17.02</v>
      </c>
      <c r="J11">
        <f t="shared" si="2"/>
        <v>17</v>
      </c>
      <c r="K11" s="17">
        <f t="shared" si="3"/>
        <v>1.9999999999999574</v>
      </c>
      <c r="L11">
        <f t="shared" si="4"/>
        <v>1022</v>
      </c>
      <c r="M11">
        <f t="shared" si="5"/>
        <v>912.00000000000045</v>
      </c>
      <c r="N11">
        <f t="shared" si="6"/>
        <v>912.00000000000045</v>
      </c>
      <c r="O11" s="6">
        <f t="shared" si="7"/>
        <v>6</v>
      </c>
      <c r="P11" s="18"/>
      <c r="Q11">
        <f t="shared" si="8"/>
        <v>0</v>
      </c>
      <c r="R11" s="17">
        <f t="shared" si="9"/>
        <v>0</v>
      </c>
      <c r="S11">
        <f t="shared" si="10"/>
        <v>0</v>
      </c>
      <c r="T11" s="16">
        <f t="shared" si="11"/>
        <v>2799.9999999999995</v>
      </c>
      <c r="U11" s="17">
        <f t="shared" si="12"/>
        <v>0</v>
      </c>
      <c r="V11" s="6">
        <f t="shared" si="13"/>
        <v>7</v>
      </c>
      <c r="W11" s="17">
        <f t="shared" si="14"/>
        <v>912.00000000000045</v>
      </c>
      <c r="X11" s="26">
        <f t="shared" si="15"/>
        <v>912.00000000000045</v>
      </c>
      <c r="Y11" s="1">
        <f t="shared" si="16"/>
        <v>12</v>
      </c>
      <c r="Z11">
        <f t="shared" si="17"/>
        <v>5</v>
      </c>
    </row>
    <row r="12" spans="1:26" ht="15">
      <c r="A12" s="25" t="s">
        <v>41</v>
      </c>
      <c r="B12" s="25" t="s">
        <v>44</v>
      </c>
      <c r="C12" s="25" t="s">
        <v>35</v>
      </c>
      <c r="D12" s="21">
        <v>0</v>
      </c>
      <c r="E12" s="6">
        <f t="shared" si="0"/>
        <v>9</v>
      </c>
      <c r="F12" s="21"/>
      <c r="G12">
        <f>IF((F12=""),0,(1000 +( (F12-$F$4)*$G$4))  )</f>
        <v>0</v>
      </c>
      <c r="H12" s="6">
        <f t="shared" si="1"/>
        <v>11</v>
      </c>
      <c r="I12" s="18">
        <v>17.5</v>
      </c>
      <c r="J12">
        <f t="shared" si="2"/>
        <v>17</v>
      </c>
      <c r="K12" s="17">
        <f t="shared" si="3"/>
        <v>50</v>
      </c>
      <c r="L12">
        <f t="shared" si="4"/>
        <v>1070</v>
      </c>
      <c r="M12">
        <f t="shared" si="5"/>
        <v>720.00000000000045</v>
      </c>
      <c r="N12">
        <f t="shared" si="6"/>
        <v>720.00000000000045</v>
      </c>
      <c r="O12" s="6">
        <f t="shared" si="7"/>
        <v>9</v>
      </c>
      <c r="P12" s="18"/>
      <c r="Q12">
        <f t="shared" si="8"/>
        <v>0</v>
      </c>
      <c r="R12" s="17">
        <f t="shared" si="9"/>
        <v>0</v>
      </c>
      <c r="S12">
        <f t="shared" si="10"/>
        <v>0</v>
      </c>
      <c r="T12" s="16">
        <f t="shared" si="11"/>
        <v>2799.9999999999995</v>
      </c>
      <c r="U12" s="17">
        <f t="shared" si="12"/>
        <v>0</v>
      </c>
      <c r="V12" s="6">
        <f t="shared" si="13"/>
        <v>7</v>
      </c>
      <c r="W12" s="17">
        <f t="shared" si="14"/>
        <v>720.00000000000045</v>
      </c>
      <c r="X12" s="26">
        <f t="shared" si="15"/>
        <v>720.00000000000045</v>
      </c>
      <c r="Y12" s="1">
        <f t="shared" si="16"/>
        <v>13</v>
      </c>
      <c r="Z12">
        <f t="shared" si="17"/>
        <v>6</v>
      </c>
    </row>
    <row r="13" spans="1:26" ht="15">
      <c r="A13" s="25" t="s">
        <v>26</v>
      </c>
      <c r="B13" s="25" t="s">
        <v>10</v>
      </c>
      <c r="C13" s="25" t="s">
        <v>27</v>
      </c>
      <c r="D13" s="21">
        <v>1200</v>
      </c>
      <c r="E13" s="6">
        <f t="shared" si="0"/>
        <v>1</v>
      </c>
      <c r="F13" s="21">
        <v>22</v>
      </c>
      <c r="G13">
        <f>IF((F13=""),"",(1000 +( (F13-$F$4)*$G$4))  )</f>
        <v>1096</v>
      </c>
      <c r="H13" s="6">
        <f t="shared" si="1"/>
        <v>1</v>
      </c>
      <c r="I13" s="18">
        <v>13.21</v>
      </c>
      <c r="J13">
        <f t="shared" si="2"/>
        <v>13</v>
      </c>
      <c r="K13" s="17">
        <f t="shared" si="3"/>
        <v>21.000000000000085</v>
      </c>
      <c r="L13">
        <f t="shared" si="4"/>
        <v>801.00000000000011</v>
      </c>
      <c r="M13">
        <f t="shared" si="5"/>
        <v>1796</v>
      </c>
      <c r="N13" s="17">
        <f>IF(($L13=0),"",IF(($M13&gt;=0),$M13,0))</f>
        <v>1796</v>
      </c>
      <c r="O13" s="6">
        <f t="shared" si="7"/>
        <v>1</v>
      </c>
      <c r="P13" s="18">
        <v>2.1800000000000002</v>
      </c>
      <c r="Q13">
        <f t="shared" si="8"/>
        <v>2</v>
      </c>
      <c r="R13" s="17">
        <f t="shared" si="9"/>
        <v>18.000000000000014</v>
      </c>
      <c r="S13">
        <f t="shared" si="10"/>
        <v>138</v>
      </c>
      <c r="T13" s="16">
        <f t="shared" si="11"/>
        <v>1143.9999999999995</v>
      </c>
      <c r="U13" s="17">
        <f>IF(($S13=0),"",IF(($T13&gt;=0),$T13,0))</f>
        <v>1143.9999999999995</v>
      </c>
      <c r="V13" s="6">
        <f t="shared" si="13"/>
        <v>1</v>
      </c>
      <c r="W13" s="17">
        <f t="shared" si="14"/>
        <v>5236</v>
      </c>
      <c r="X13" s="26">
        <f t="shared" si="15"/>
        <v>5236</v>
      </c>
      <c r="Y13" s="1">
        <f t="shared" si="16"/>
        <v>1</v>
      </c>
      <c r="Z13">
        <f>RANK(X13,$X$13:$X$19)</f>
        <v>1</v>
      </c>
    </row>
    <row r="14" spans="1:26" ht="15">
      <c r="A14" s="25" t="s">
        <v>32</v>
      </c>
      <c r="B14" s="25" t="s">
        <v>10</v>
      </c>
      <c r="C14" s="25" t="s">
        <v>29</v>
      </c>
      <c r="D14" s="21">
        <v>1200</v>
      </c>
      <c r="E14" s="6">
        <f t="shared" si="0"/>
        <v>1</v>
      </c>
      <c r="F14" s="21">
        <v>19</v>
      </c>
      <c r="G14">
        <f>IF((F14=""),"",(1000 +( (F14-$F$4)*$G$4))  )</f>
        <v>1000</v>
      </c>
      <c r="H14" s="6">
        <f t="shared" si="1"/>
        <v>2</v>
      </c>
      <c r="I14" s="18">
        <v>13.33</v>
      </c>
      <c r="J14">
        <f t="shared" si="2"/>
        <v>13</v>
      </c>
      <c r="K14" s="17">
        <f t="shared" si="3"/>
        <v>33.000000000000007</v>
      </c>
      <c r="L14">
        <f t="shared" si="4"/>
        <v>813</v>
      </c>
      <c r="M14">
        <f t="shared" si="5"/>
        <v>1748.0000000000005</v>
      </c>
      <c r="N14">
        <f>IF(($L14=0),"",$M14)</f>
        <v>1748.0000000000005</v>
      </c>
      <c r="O14" s="6">
        <f t="shared" si="7"/>
        <v>2</v>
      </c>
      <c r="P14" s="18">
        <v>2.44</v>
      </c>
      <c r="Q14">
        <f t="shared" si="8"/>
        <v>2</v>
      </c>
      <c r="R14" s="17">
        <f t="shared" si="9"/>
        <v>43.999999999999993</v>
      </c>
      <c r="S14">
        <f t="shared" si="10"/>
        <v>164</v>
      </c>
      <c r="T14" s="16">
        <f t="shared" si="11"/>
        <v>831.99999999999966</v>
      </c>
      <c r="U14" s="17">
        <f>IF(($S14=0),0,IF(($T14&gt;=0),$T14,0))</f>
        <v>831.99999999999966</v>
      </c>
      <c r="V14" s="6">
        <f t="shared" si="13"/>
        <v>3</v>
      </c>
      <c r="W14" s="17">
        <f t="shared" si="14"/>
        <v>4780</v>
      </c>
      <c r="X14" s="26">
        <f t="shared" si="15"/>
        <v>4780</v>
      </c>
      <c r="Y14" s="1">
        <f t="shared" si="16"/>
        <v>2</v>
      </c>
      <c r="Z14">
        <f t="shared" ref="Z14:Z19" si="18">RANK(X14,$X$13:$X$19)</f>
        <v>2</v>
      </c>
    </row>
    <row r="15" spans="1:26" ht="13">
      <c r="A15" s="7" t="s">
        <v>25</v>
      </c>
      <c r="B15" s="7" t="s">
        <v>10</v>
      </c>
      <c r="D15" s="24">
        <v>1140</v>
      </c>
      <c r="E15" s="6">
        <f t="shared" si="0"/>
        <v>7</v>
      </c>
      <c r="F15" s="21">
        <v>18</v>
      </c>
      <c r="G15">
        <f>IF((F15=""),0,(1000 +( (F15-$F$4)*$G$4))  )</f>
        <v>968</v>
      </c>
      <c r="H15" s="6">
        <f t="shared" si="1"/>
        <v>3</v>
      </c>
      <c r="I15" s="18">
        <v>17.41</v>
      </c>
      <c r="J15">
        <f t="shared" si="2"/>
        <v>17</v>
      </c>
      <c r="K15" s="17">
        <f t="shared" si="3"/>
        <v>41.000000000000014</v>
      </c>
      <c r="L15">
        <f t="shared" si="4"/>
        <v>1061</v>
      </c>
      <c r="M15">
        <f t="shared" si="5"/>
        <v>756.00000000000045</v>
      </c>
      <c r="N15">
        <f>IF(($L15=0),0,$M15)</f>
        <v>756.00000000000045</v>
      </c>
      <c r="O15" s="6">
        <f t="shared" si="7"/>
        <v>7</v>
      </c>
      <c r="P15" s="18">
        <v>3.15</v>
      </c>
      <c r="Q15">
        <f t="shared" si="8"/>
        <v>3</v>
      </c>
      <c r="R15" s="17">
        <f t="shared" si="9"/>
        <v>14.999999999999991</v>
      </c>
      <c r="S15">
        <f t="shared" si="10"/>
        <v>195</v>
      </c>
      <c r="T15" s="16">
        <f t="shared" si="11"/>
        <v>459.99999999999966</v>
      </c>
      <c r="U15" s="17">
        <f>IF(($S15=0),0,IF(($T15&gt;=0),$T15,0))</f>
        <v>459.99999999999966</v>
      </c>
      <c r="V15" s="6">
        <f t="shared" si="13"/>
        <v>5</v>
      </c>
      <c r="W15" s="17">
        <f t="shared" si="14"/>
        <v>3324</v>
      </c>
      <c r="X15" s="26">
        <f t="shared" si="15"/>
        <v>3324</v>
      </c>
      <c r="Y15" s="1">
        <f t="shared" si="16"/>
        <v>4</v>
      </c>
      <c r="Z15">
        <f t="shared" si="18"/>
        <v>3</v>
      </c>
    </row>
    <row r="16" spans="1:26" ht="15">
      <c r="A16" s="25" t="s">
        <v>28</v>
      </c>
      <c r="B16" s="25" t="s">
        <v>10</v>
      </c>
      <c r="C16" s="25" t="s">
        <v>29</v>
      </c>
      <c r="D16" s="21">
        <v>0</v>
      </c>
      <c r="E16" s="6">
        <f t="shared" si="0"/>
        <v>9</v>
      </c>
      <c r="F16" s="21">
        <v>8</v>
      </c>
      <c r="G16">
        <f>IF((F16=""),"",(1000 +( (F16-$F$4)*$G$4))  )</f>
        <v>648</v>
      </c>
      <c r="H16" s="6">
        <f t="shared" si="1"/>
        <v>9</v>
      </c>
      <c r="I16" s="18">
        <v>14.36</v>
      </c>
      <c r="J16">
        <f t="shared" si="2"/>
        <v>14</v>
      </c>
      <c r="K16" s="17">
        <f t="shared" si="3"/>
        <v>35.999999999999943</v>
      </c>
      <c r="L16">
        <f t="shared" si="4"/>
        <v>876</v>
      </c>
      <c r="M16">
        <f t="shared" si="5"/>
        <v>1496.0000000000005</v>
      </c>
      <c r="N16" s="17">
        <f>IF(($L16=0),"",IF(($M16&gt;=0),$M16,0))</f>
        <v>1496.0000000000005</v>
      </c>
      <c r="O16" s="6">
        <f t="shared" si="7"/>
        <v>3</v>
      </c>
      <c r="P16" s="18">
        <v>2.2799999999999998</v>
      </c>
      <c r="Q16">
        <f t="shared" si="8"/>
        <v>2</v>
      </c>
      <c r="R16" s="17">
        <f t="shared" si="9"/>
        <v>27.999999999999979</v>
      </c>
      <c r="S16">
        <f t="shared" si="10"/>
        <v>147.99999999999997</v>
      </c>
      <c r="T16" s="16">
        <f t="shared" si="11"/>
        <v>1024</v>
      </c>
      <c r="U16" s="17">
        <f>IF(($S16=0),"",IF(($T16&gt;=0),$T16,0))</f>
        <v>1024</v>
      </c>
      <c r="V16" s="6">
        <f t="shared" si="13"/>
        <v>2</v>
      </c>
      <c r="W16" s="17">
        <f t="shared" si="14"/>
        <v>3168.0000000000005</v>
      </c>
      <c r="X16" s="26">
        <f t="shared" si="15"/>
        <v>3168.0000000000005</v>
      </c>
      <c r="Y16" s="1">
        <f t="shared" si="16"/>
        <v>5</v>
      </c>
      <c r="Z16">
        <f t="shared" si="18"/>
        <v>4</v>
      </c>
    </row>
    <row r="17" spans="1:26" ht="15">
      <c r="A17" s="25" t="s">
        <v>31</v>
      </c>
      <c r="B17" s="25" t="s">
        <v>10</v>
      </c>
      <c r="C17" s="25" t="s">
        <v>29</v>
      </c>
      <c r="D17" s="21">
        <v>0</v>
      </c>
      <c r="E17" s="6">
        <f t="shared" si="0"/>
        <v>9</v>
      </c>
      <c r="F17" s="21">
        <v>13</v>
      </c>
      <c r="G17">
        <f>IF((F17=""),"",(1000 +( (F17-$F$4)*$G$4))  )</f>
        <v>808</v>
      </c>
      <c r="H17" s="6">
        <f t="shared" si="1"/>
        <v>5</v>
      </c>
      <c r="I17" s="18">
        <v>15.29</v>
      </c>
      <c r="J17">
        <f t="shared" si="2"/>
        <v>15</v>
      </c>
      <c r="K17" s="17">
        <f t="shared" si="3"/>
        <v>28.999999999999915</v>
      </c>
      <c r="L17">
        <f t="shared" si="4"/>
        <v>928.99999999999989</v>
      </c>
      <c r="M17">
        <f t="shared" si="5"/>
        <v>1284.0000000000009</v>
      </c>
      <c r="N17" s="17">
        <f>IF(($L17=0),"",IF(($M17&gt;=0),$M17,0))</f>
        <v>1284.0000000000009</v>
      </c>
      <c r="O17" s="6">
        <f t="shared" si="7"/>
        <v>4</v>
      </c>
      <c r="P17" s="18"/>
      <c r="Q17">
        <f t="shared" si="8"/>
        <v>0</v>
      </c>
      <c r="R17" s="17">
        <f t="shared" si="9"/>
        <v>0</v>
      </c>
      <c r="S17">
        <f t="shared" si="10"/>
        <v>0</v>
      </c>
      <c r="T17" s="16">
        <f t="shared" si="11"/>
        <v>2799.9999999999995</v>
      </c>
      <c r="U17" s="17">
        <f>IF(($S17=0),0,IF(($T17&gt;=0),$T17,0))</f>
        <v>0</v>
      </c>
      <c r="V17" s="6">
        <f t="shared" si="13"/>
        <v>7</v>
      </c>
      <c r="W17" s="17">
        <f t="shared" si="14"/>
        <v>2092.0000000000009</v>
      </c>
      <c r="X17" s="26">
        <f t="shared" si="15"/>
        <v>2092.0000000000009</v>
      </c>
      <c r="Y17" s="1">
        <f t="shared" si="16"/>
        <v>8</v>
      </c>
      <c r="Z17">
        <f t="shared" si="18"/>
        <v>5</v>
      </c>
    </row>
    <row r="18" spans="1:26" ht="15">
      <c r="A18" s="25" t="s">
        <v>24</v>
      </c>
      <c r="B18" s="25" t="s">
        <v>10</v>
      </c>
      <c r="C18" s="25" t="s">
        <v>33</v>
      </c>
      <c r="D18" s="24">
        <v>1180</v>
      </c>
      <c r="E18" s="6">
        <f t="shared" si="0"/>
        <v>5</v>
      </c>
      <c r="F18" s="21">
        <v>13</v>
      </c>
      <c r="G18">
        <f>IF((F18=""),"",(1000 +( (F18-$F$4)*$G$4))  )</f>
        <v>808</v>
      </c>
      <c r="H18" s="6">
        <f t="shared" si="1"/>
        <v>5</v>
      </c>
      <c r="I18" s="18"/>
      <c r="J18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5000</v>
      </c>
      <c r="N18">
        <f>IF(($L18=0),0,$M18)</f>
        <v>0</v>
      </c>
      <c r="O18" s="6">
        <f t="shared" si="7"/>
        <v>12</v>
      </c>
      <c r="P18" s="18"/>
      <c r="Q18">
        <f t="shared" si="8"/>
        <v>0</v>
      </c>
      <c r="R18" s="17">
        <f t="shared" si="9"/>
        <v>0</v>
      </c>
      <c r="S18">
        <f t="shared" si="10"/>
        <v>0</v>
      </c>
      <c r="T18" s="16">
        <f t="shared" si="11"/>
        <v>2799.9999999999995</v>
      </c>
      <c r="U18" s="17">
        <f>IF(($S18=0),0,IF(($T18&gt;=0),$T18,0))</f>
        <v>0</v>
      </c>
      <c r="V18" s="6">
        <f t="shared" si="13"/>
        <v>7</v>
      </c>
      <c r="W18" s="17">
        <f t="shared" si="14"/>
        <v>1988</v>
      </c>
      <c r="X18" s="26">
        <f t="shared" si="15"/>
        <v>1988</v>
      </c>
      <c r="Y18" s="1">
        <f t="shared" si="16"/>
        <v>9</v>
      </c>
      <c r="Z18">
        <f t="shared" si="18"/>
        <v>6</v>
      </c>
    </row>
    <row r="19" spans="1:26" ht="13" customHeight="1">
      <c r="A19" s="25" t="s">
        <v>30</v>
      </c>
      <c r="B19" s="25" t="s">
        <v>10</v>
      </c>
      <c r="C19" s="25" t="s">
        <v>29</v>
      </c>
      <c r="D19" s="21">
        <v>0</v>
      </c>
      <c r="E19" s="6">
        <f t="shared" si="0"/>
        <v>9</v>
      </c>
      <c r="F19" s="21">
        <v>15</v>
      </c>
      <c r="G19">
        <f>IF((F19=""),"",(1000 +( (F19-$F$4)*$G$4))  )</f>
        <v>872</v>
      </c>
      <c r="H19" s="6">
        <f t="shared" si="1"/>
        <v>4</v>
      </c>
      <c r="I19" s="18">
        <v>17.45</v>
      </c>
      <c r="J19">
        <f t="shared" si="2"/>
        <v>17</v>
      </c>
      <c r="K19" s="17">
        <f t="shared" si="3"/>
        <v>44.999999999999929</v>
      </c>
      <c r="L19">
        <f t="shared" si="4"/>
        <v>1065</v>
      </c>
      <c r="M19">
        <f t="shared" si="5"/>
        <v>740.00000000000045</v>
      </c>
      <c r="N19" s="17">
        <f>IF(($L19=0),"",IF(($M19&gt;=0),$M19,0))</f>
        <v>740.00000000000045</v>
      </c>
      <c r="O19" s="6">
        <f t="shared" si="7"/>
        <v>8</v>
      </c>
      <c r="P19" s="18"/>
      <c r="Q19">
        <f t="shared" si="8"/>
        <v>0</v>
      </c>
      <c r="R19" s="17">
        <f t="shared" si="9"/>
        <v>0</v>
      </c>
      <c r="S19">
        <f t="shared" si="10"/>
        <v>0</v>
      </c>
      <c r="T19" s="16">
        <f t="shared" si="11"/>
        <v>2799.9999999999995</v>
      </c>
      <c r="U19" s="17">
        <f>IF(($S19=0),0,IF(($T19&gt;=0),$T19,0))</f>
        <v>0</v>
      </c>
      <c r="V19" s="6">
        <f t="shared" si="13"/>
        <v>7</v>
      </c>
      <c r="W19" s="17">
        <f t="shared" si="14"/>
        <v>1612.0000000000005</v>
      </c>
      <c r="X19" s="26">
        <f>IF(W19=0,"",W19)</f>
        <v>1612.0000000000005</v>
      </c>
      <c r="Y19" s="1">
        <f t="shared" si="16"/>
        <v>10</v>
      </c>
      <c r="Z19">
        <f t="shared" si="18"/>
        <v>7</v>
      </c>
    </row>
    <row r="20" spans="1:26" ht="13">
      <c r="A20" s="7"/>
      <c r="B20" s="7"/>
      <c r="D20" s="21"/>
      <c r="E20" s="6"/>
      <c r="F20" s="21"/>
      <c r="H20" s="6"/>
      <c r="I20" s="18"/>
      <c r="K20" s="17"/>
      <c r="O20" s="6"/>
      <c r="P20" s="18"/>
      <c r="R20" s="17"/>
      <c r="T20" s="16"/>
      <c r="U20" s="17"/>
      <c r="V20" s="6"/>
      <c r="W20" s="17"/>
      <c r="X20" s="26"/>
      <c r="Y20" s="1"/>
    </row>
    <row r="21" spans="1:26" ht="13">
      <c r="A21" s="7"/>
      <c r="B21" s="7"/>
      <c r="D21" s="21"/>
      <c r="E21" s="6"/>
      <c r="F21" s="21"/>
      <c r="H21" s="6"/>
      <c r="I21" s="18"/>
      <c r="K21" s="17"/>
      <c r="O21" s="6"/>
      <c r="P21" s="18"/>
      <c r="R21" s="17"/>
      <c r="T21" s="16"/>
      <c r="U21" s="17"/>
      <c r="V21" s="6"/>
      <c r="W21" s="17"/>
      <c r="X21" s="26"/>
      <c r="Y21" s="1"/>
    </row>
    <row r="22" spans="1:26" ht="13">
      <c r="A22" s="7"/>
      <c r="B22" s="7"/>
      <c r="D22" s="21"/>
      <c r="E22" s="6"/>
      <c r="F22" s="21"/>
      <c r="H22" s="6"/>
      <c r="I22" s="18"/>
      <c r="K22" s="17"/>
      <c r="O22" s="6"/>
      <c r="P22" s="18"/>
      <c r="R22" s="17"/>
      <c r="T22" s="16"/>
      <c r="U22" s="17"/>
      <c r="V22" s="6"/>
      <c r="W22" s="17"/>
      <c r="X22" s="26"/>
      <c r="Y22" s="1"/>
    </row>
    <row r="23" spans="1:26" ht="13">
      <c r="A23" s="7"/>
      <c r="B23" s="7"/>
      <c r="D23" s="21"/>
      <c r="E23" s="6"/>
      <c r="F23" s="21"/>
      <c r="H23" s="6"/>
      <c r="I23" s="18"/>
      <c r="K23" s="17"/>
      <c r="O23" s="6"/>
      <c r="P23" s="18"/>
      <c r="R23" s="17"/>
      <c r="T23" s="16"/>
      <c r="U23" s="17"/>
      <c r="V23" s="6"/>
      <c r="W23" s="17"/>
      <c r="X23" s="26"/>
      <c r="Y23" s="1"/>
    </row>
    <row r="24" spans="1:26" ht="13">
      <c r="A24" s="7"/>
      <c r="B24" s="7"/>
      <c r="D24" s="21"/>
      <c r="E24" s="6"/>
      <c r="F24" s="21"/>
      <c r="H24" s="6"/>
      <c r="I24" s="18"/>
      <c r="K24" s="17"/>
      <c r="O24" s="6"/>
      <c r="P24" s="18"/>
      <c r="R24" s="17"/>
      <c r="T24" s="16"/>
      <c r="U24" s="17"/>
      <c r="V24" s="6"/>
      <c r="W24" s="17"/>
      <c r="X24" s="26"/>
      <c r="Y24" s="1"/>
    </row>
    <row r="25" spans="1:26" ht="13">
      <c r="A25" s="7"/>
      <c r="B25" s="7"/>
      <c r="D25" s="21"/>
      <c r="E25" s="6"/>
      <c r="F25" s="21"/>
      <c r="H25" s="6"/>
      <c r="I25" s="18"/>
      <c r="K25" s="17"/>
      <c r="O25" s="6"/>
      <c r="P25" s="18"/>
      <c r="R25" s="17"/>
      <c r="T25" s="16"/>
      <c r="U25" s="17"/>
      <c r="V25" s="6"/>
      <c r="W25" s="17"/>
      <c r="X25" s="26"/>
      <c r="Y25" s="1"/>
    </row>
    <row r="26" spans="1:26" ht="13">
      <c r="A26" s="7"/>
      <c r="B26" s="7"/>
      <c r="D26" s="21"/>
      <c r="E26" s="6"/>
      <c r="F26" s="21"/>
      <c r="H26" s="6"/>
      <c r="I26" s="18"/>
      <c r="K26" s="17"/>
      <c r="O26" s="6"/>
      <c r="P26" s="18"/>
      <c r="R26" s="17"/>
      <c r="T26" s="16"/>
      <c r="U26" s="17"/>
      <c r="V26" s="6"/>
      <c r="W26" s="17"/>
      <c r="X26" s="26"/>
      <c r="Y26" s="1"/>
    </row>
    <row r="27" spans="1:26" ht="13">
      <c r="A27" s="7"/>
      <c r="B27" s="7"/>
      <c r="D27" s="21"/>
      <c r="E27" s="6"/>
      <c r="F27" s="21"/>
      <c r="H27" s="6"/>
      <c r="I27" s="18"/>
      <c r="K27" s="17"/>
      <c r="O27" s="6"/>
      <c r="P27" s="18"/>
      <c r="R27" s="17"/>
      <c r="T27" s="16"/>
      <c r="U27" s="17"/>
      <c r="V27" s="6"/>
      <c r="W27" s="17"/>
      <c r="X27" s="26"/>
      <c r="Y27" s="1"/>
    </row>
    <row r="28" spans="1:26" ht="13">
      <c r="A28" s="7"/>
      <c r="B28" s="7"/>
      <c r="D28" s="21"/>
      <c r="E28" s="6"/>
      <c r="F28" s="21"/>
      <c r="H28" s="6"/>
      <c r="I28" s="18"/>
      <c r="K28" s="17"/>
      <c r="O28" s="6"/>
      <c r="P28" s="18"/>
      <c r="R28" s="17"/>
      <c r="T28" s="16"/>
      <c r="U28" s="17"/>
      <c r="V28" s="6"/>
      <c r="W28" s="17"/>
      <c r="X28" s="26"/>
      <c r="Y28" s="1"/>
    </row>
    <row r="29" spans="1:26" ht="13">
      <c r="A29" s="7"/>
      <c r="B29" s="7"/>
      <c r="D29" s="21"/>
      <c r="E29" s="6"/>
      <c r="F29" s="21"/>
      <c r="H29" s="6"/>
      <c r="I29" s="18"/>
      <c r="K29" s="17"/>
      <c r="O29" s="6"/>
      <c r="P29" s="18"/>
      <c r="R29" s="17"/>
      <c r="T29" s="16"/>
      <c r="U29" s="17"/>
      <c r="V29" s="6"/>
      <c r="W29" s="17"/>
      <c r="X29" s="26"/>
      <c r="Y29" s="1"/>
    </row>
    <row r="30" spans="1:26" ht="13">
      <c r="A30" s="7"/>
      <c r="B30" s="7"/>
      <c r="D30" s="21"/>
      <c r="E30" s="6"/>
      <c r="F30" s="21"/>
      <c r="H30" s="6"/>
      <c r="I30" s="18"/>
      <c r="K30" s="17"/>
      <c r="O30" s="6"/>
      <c r="P30" s="18"/>
      <c r="R30" s="17"/>
      <c r="T30" s="16"/>
      <c r="U30" s="17"/>
      <c r="V30" s="6"/>
      <c r="W30" s="17"/>
      <c r="X30" s="26"/>
      <c r="Y30" s="1"/>
    </row>
    <row r="31" spans="1:26" ht="13">
      <c r="A31" s="7"/>
      <c r="B31" s="7"/>
      <c r="D31" s="21"/>
      <c r="E31" s="6"/>
      <c r="F31" s="21"/>
      <c r="H31" s="6"/>
      <c r="I31" s="18"/>
      <c r="K31" s="17"/>
      <c r="O31" s="6"/>
      <c r="P31" s="18"/>
      <c r="R31" s="17"/>
      <c r="T31" s="16"/>
      <c r="U31" s="17"/>
      <c r="V31" s="6"/>
      <c r="W31" s="17"/>
      <c r="X31" s="26"/>
      <c r="Y31" s="1"/>
    </row>
    <row r="32" spans="1:26" ht="13">
      <c r="A32" s="7"/>
      <c r="B32" s="7"/>
      <c r="D32" s="21"/>
      <c r="E32" s="6"/>
      <c r="F32" s="21"/>
      <c r="H32" s="6"/>
      <c r="I32" s="18"/>
      <c r="K32" s="17"/>
      <c r="O32" s="6"/>
      <c r="P32" s="18"/>
      <c r="R32" s="17"/>
      <c r="T32" s="16"/>
      <c r="U32" s="17"/>
      <c r="V32" s="6"/>
      <c r="W32" s="17"/>
      <c r="X32" s="26"/>
      <c r="Y32" s="1"/>
    </row>
    <row r="33" spans="1:25" ht="13">
      <c r="A33" s="7"/>
      <c r="B33" s="7"/>
      <c r="D33" s="21"/>
      <c r="E33" s="6"/>
      <c r="F33" s="21"/>
      <c r="H33" s="6"/>
      <c r="I33" s="18"/>
      <c r="K33" s="17"/>
      <c r="O33" s="6"/>
      <c r="P33" s="18"/>
      <c r="R33" s="17"/>
      <c r="T33" s="16"/>
      <c r="U33" s="17"/>
      <c r="V33" s="6"/>
      <c r="W33" s="17"/>
      <c r="X33" s="26"/>
      <c r="Y33" s="1"/>
    </row>
    <row r="34" spans="1:25" ht="13">
      <c r="A34" s="7"/>
      <c r="B34" s="7"/>
      <c r="D34" s="21"/>
      <c r="E34" s="6"/>
      <c r="F34" s="21"/>
      <c r="H34" s="6"/>
      <c r="I34" s="18"/>
      <c r="K34" s="17"/>
      <c r="O34" s="6"/>
      <c r="P34" s="18"/>
      <c r="R34" s="17"/>
      <c r="T34" s="16"/>
      <c r="U34" s="17"/>
      <c r="V34" s="6"/>
      <c r="W34" s="17"/>
      <c r="X34" s="26"/>
      <c r="Y34" s="1"/>
    </row>
    <row r="35" spans="1:25" ht="13">
      <c r="A35" s="7"/>
      <c r="B35" s="7"/>
      <c r="D35" s="21"/>
      <c r="E35" s="6"/>
      <c r="F35" s="21"/>
      <c r="H35" s="6"/>
      <c r="I35" s="18"/>
      <c r="K35" s="17"/>
      <c r="O35" s="6"/>
      <c r="P35" s="18"/>
      <c r="R35" s="17"/>
      <c r="T35" s="16"/>
      <c r="U35" s="17"/>
      <c r="V35" s="6"/>
      <c r="W35" s="17"/>
      <c r="X35" s="26"/>
      <c r="Y35" s="1"/>
    </row>
    <row r="36" spans="1:25" ht="13">
      <c r="A36" s="7"/>
      <c r="B36" s="7"/>
      <c r="D36" s="21"/>
      <c r="E36" s="6"/>
      <c r="F36" s="21"/>
      <c r="H36" s="6"/>
      <c r="I36" s="18"/>
      <c r="K36" s="17"/>
      <c r="O36" s="6"/>
      <c r="P36" s="18"/>
      <c r="R36" s="17"/>
      <c r="T36" s="16"/>
      <c r="U36" s="17"/>
      <c r="V36" s="6"/>
      <c r="W36" s="17"/>
      <c r="X36" s="26"/>
      <c r="Y36" s="1"/>
    </row>
    <row r="37" spans="1:25" ht="13">
      <c r="A37" s="7"/>
      <c r="B37" s="7"/>
      <c r="D37" s="21"/>
      <c r="E37" s="6"/>
      <c r="F37" s="21"/>
      <c r="H37" s="6"/>
      <c r="I37" s="18"/>
      <c r="K37" s="17"/>
      <c r="O37" s="6"/>
      <c r="P37" s="18"/>
      <c r="R37" s="17"/>
      <c r="T37" s="16"/>
      <c r="U37" s="17"/>
      <c r="V37" s="6"/>
      <c r="W37" s="17"/>
      <c r="X37" s="26"/>
      <c r="Y37" s="1"/>
    </row>
    <row r="38" spans="1:25" ht="13">
      <c r="A38" s="7"/>
      <c r="B38" s="7"/>
      <c r="D38" s="21"/>
      <c r="E38" s="6"/>
      <c r="F38" s="21"/>
      <c r="H38" s="6"/>
      <c r="I38" s="18"/>
      <c r="K38" s="17"/>
      <c r="O38" s="6"/>
      <c r="P38" s="18"/>
      <c r="R38" s="17"/>
      <c r="T38" s="16"/>
      <c r="U38" s="17"/>
      <c r="V38" s="6"/>
      <c r="W38" s="17"/>
      <c r="X38" s="26"/>
      <c r="Y38" s="1"/>
    </row>
    <row r="39" spans="1:25" ht="13">
      <c r="A39" s="7"/>
      <c r="B39" s="7"/>
      <c r="D39" s="21"/>
      <c r="E39" s="6"/>
      <c r="F39" s="21"/>
      <c r="H39" s="6"/>
      <c r="I39" s="18"/>
      <c r="K39" s="17"/>
      <c r="O39" s="6"/>
      <c r="P39" s="18"/>
      <c r="R39" s="17"/>
      <c r="T39" s="16"/>
      <c r="U39" s="17"/>
      <c r="V39" s="6"/>
      <c r="X39" s="1"/>
      <c r="Y39" s="1"/>
    </row>
    <row r="40" spans="1:25" ht="13">
      <c r="A40" s="7"/>
      <c r="B40" s="7"/>
      <c r="D40" s="21"/>
      <c r="E40" s="6"/>
      <c r="F40" s="21"/>
      <c r="H40" s="6"/>
      <c r="I40" s="18"/>
      <c r="K40" s="17"/>
      <c r="O40" s="6"/>
      <c r="P40" s="18"/>
      <c r="R40" s="17"/>
      <c r="T40" s="16"/>
      <c r="U40" s="17"/>
      <c r="V40" s="6"/>
      <c r="X40" s="1"/>
      <c r="Y40" s="1"/>
    </row>
    <row r="41" spans="1:25" ht="13">
      <c r="A41" s="7"/>
      <c r="B41" s="7"/>
      <c r="D41" s="21"/>
      <c r="E41" s="6"/>
      <c r="F41" s="21"/>
      <c r="H41" s="6"/>
      <c r="I41" s="18"/>
      <c r="K41" s="17"/>
      <c r="O41" s="6"/>
      <c r="P41" s="18"/>
      <c r="R41" s="17"/>
      <c r="T41" s="16"/>
      <c r="U41" s="17"/>
      <c r="V41" s="6"/>
      <c r="X41" s="1"/>
      <c r="Y41" s="1"/>
    </row>
    <row r="42" spans="1:25" ht="13">
      <c r="A42" s="7"/>
      <c r="B42" s="7"/>
      <c r="D42" s="21"/>
      <c r="E42" s="6"/>
      <c r="F42" s="21"/>
      <c r="H42" s="6"/>
      <c r="I42" s="18"/>
      <c r="K42" s="17"/>
      <c r="O42" s="6"/>
      <c r="P42" s="18"/>
      <c r="R42" s="17"/>
      <c r="T42" s="16"/>
      <c r="U42" s="17"/>
      <c r="V42" s="6"/>
      <c r="X42" s="1"/>
      <c r="Y42" s="1"/>
    </row>
    <row r="43" spans="1:25" ht="13">
      <c r="A43" s="7"/>
      <c r="B43" s="7"/>
      <c r="D43" s="21"/>
      <c r="E43" s="6"/>
      <c r="F43" s="21"/>
      <c r="H43" s="6"/>
      <c r="I43" s="18"/>
      <c r="K43" s="17"/>
      <c r="O43" s="6"/>
      <c r="P43" s="18"/>
      <c r="R43" s="17"/>
      <c r="T43" s="16"/>
      <c r="U43" s="17"/>
      <c r="V43" s="6"/>
      <c r="X43" s="1"/>
      <c r="Y43" s="1"/>
    </row>
    <row r="44" spans="1:25" ht="13">
      <c r="A44" s="7"/>
      <c r="B44" s="7"/>
      <c r="D44" s="21"/>
      <c r="E44" s="6"/>
      <c r="F44" s="21"/>
      <c r="H44" s="6"/>
      <c r="I44" s="18"/>
      <c r="K44" s="17"/>
      <c r="O44" s="6"/>
      <c r="P44" s="18"/>
      <c r="R44" s="17"/>
      <c r="T44" s="16"/>
      <c r="U44" s="17"/>
      <c r="V44" s="6"/>
      <c r="X44" s="1"/>
      <c r="Y44" s="1"/>
    </row>
    <row r="45" spans="1:25" ht="13">
      <c r="A45" s="7"/>
      <c r="B45" s="7"/>
      <c r="D45" s="21"/>
      <c r="E45" s="6"/>
      <c r="F45" s="21"/>
      <c r="H45" s="6"/>
      <c r="I45" s="18"/>
      <c r="K45" s="17"/>
      <c r="O45" s="6"/>
      <c r="P45" s="18"/>
      <c r="R45" s="17"/>
      <c r="T45" s="16"/>
      <c r="U45" s="17"/>
      <c r="V45" s="6"/>
      <c r="X45" s="1"/>
      <c r="Y45" s="1"/>
    </row>
    <row r="46" spans="1:25" ht="13">
      <c r="A46" s="7"/>
      <c r="B46" s="7"/>
      <c r="D46" s="21"/>
      <c r="E46" s="6"/>
      <c r="F46" s="21"/>
      <c r="H46" s="6"/>
      <c r="I46" s="18"/>
      <c r="K46" s="17"/>
      <c r="O46" s="6"/>
      <c r="P46" s="18"/>
      <c r="R46" s="17"/>
      <c r="T46" s="16"/>
      <c r="U46" s="17"/>
      <c r="V46" s="6"/>
      <c r="X46" s="1"/>
      <c r="Y46" s="1"/>
    </row>
    <row r="47" spans="1:25" ht="12.75" customHeight="1">
      <c r="T47" s="16"/>
    </row>
    <row r="48" spans="1:25" ht="12.75" customHeight="1">
      <c r="T48" s="16"/>
    </row>
    <row r="49" spans="19:20" ht="12.75" customHeight="1">
      <c r="S49">
        <f t="shared" ref="S49:S70" si="19">(60*Q49)+R49</f>
        <v>0</v>
      </c>
      <c r="T49" s="16">
        <f t="shared" ref="T49:T70" si="20">1000 -(( ($S49-$S$4)*$U$4)*3)</f>
        <v>2799.9999999999995</v>
      </c>
    </row>
    <row r="50" spans="19:20" ht="12.75" customHeight="1">
      <c r="S50">
        <f t="shared" si="19"/>
        <v>0</v>
      </c>
      <c r="T50" s="16">
        <f t="shared" si="20"/>
        <v>2799.9999999999995</v>
      </c>
    </row>
    <row r="51" spans="19:20" ht="12.75" customHeight="1">
      <c r="S51">
        <f t="shared" si="19"/>
        <v>0</v>
      </c>
      <c r="T51" s="16">
        <f t="shared" si="20"/>
        <v>2799.9999999999995</v>
      </c>
    </row>
    <row r="52" spans="19:20" ht="12.75" customHeight="1">
      <c r="S52">
        <f t="shared" si="19"/>
        <v>0</v>
      </c>
      <c r="T52" s="16">
        <f t="shared" si="20"/>
        <v>2799.9999999999995</v>
      </c>
    </row>
    <row r="53" spans="19:20" ht="12.75" customHeight="1">
      <c r="S53">
        <f t="shared" si="19"/>
        <v>0</v>
      </c>
      <c r="T53" s="16">
        <f t="shared" si="20"/>
        <v>2799.9999999999995</v>
      </c>
    </row>
    <row r="54" spans="19:20" ht="12.75" customHeight="1">
      <c r="S54">
        <f t="shared" si="19"/>
        <v>0</v>
      </c>
      <c r="T54" s="16">
        <f t="shared" si="20"/>
        <v>2799.9999999999995</v>
      </c>
    </row>
    <row r="55" spans="19:20" ht="12.75" customHeight="1">
      <c r="S55">
        <f t="shared" si="19"/>
        <v>0</v>
      </c>
      <c r="T55" s="16">
        <f t="shared" si="20"/>
        <v>2799.9999999999995</v>
      </c>
    </row>
    <row r="56" spans="19:20" ht="12.75" customHeight="1">
      <c r="S56">
        <f t="shared" si="19"/>
        <v>0</v>
      </c>
      <c r="T56" s="16">
        <f t="shared" si="20"/>
        <v>2799.9999999999995</v>
      </c>
    </row>
    <row r="57" spans="19:20" ht="12.75" customHeight="1">
      <c r="S57">
        <f t="shared" si="19"/>
        <v>0</v>
      </c>
      <c r="T57" s="16">
        <f t="shared" si="20"/>
        <v>2799.9999999999995</v>
      </c>
    </row>
    <row r="58" spans="19:20" ht="12.75" customHeight="1">
      <c r="S58">
        <f t="shared" si="19"/>
        <v>0</v>
      </c>
      <c r="T58" s="16">
        <f t="shared" si="20"/>
        <v>2799.9999999999995</v>
      </c>
    </row>
    <row r="59" spans="19:20" ht="12.75" customHeight="1">
      <c r="S59">
        <f t="shared" si="19"/>
        <v>0</v>
      </c>
      <c r="T59" s="16">
        <f t="shared" si="20"/>
        <v>2799.9999999999995</v>
      </c>
    </row>
    <row r="60" spans="19:20" ht="12.75" customHeight="1">
      <c r="S60">
        <f t="shared" si="19"/>
        <v>0</v>
      </c>
      <c r="T60" s="16">
        <f t="shared" si="20"/>
        <v>2799.9999999999995</v>
      </c>
    </row>
    <row r="61" spans="19:20" ht="12.75" customHeight="1">
      <c r="S61">
        <f t="shared" si="19"/>
        <v>0</v>
      </c>
      <c r="T61" s="16">
        <f t="shared" si="20"/>
        <v>2799.9999999999995</v>
      </c>
    </row>
    <row r="62" spans="19:20" ht="12.75" customHeight="1">
      <c r="S62">
        <f t="shared" si="19"/>
        <v>0</v>
      </c>
      <c r="T62" s="16">
        <f t="shared" si="20"/>
        <v>2799.9999999999995</v>
      </c>
    </row>
    <row r="63" spans="19:20" ht="12.75" customHeight="1">
      <c r="S63">
        <f t="shared" si="19"/>
        <v>0</v>
      </c>
      <c r="T63" s="16">
        <f t="shared" si="20"/>
        <v>2799.9999999999995</v>
      </c>
    </row>
    <row r="64" spans="19:20" ht="12.75" customHeight="1">
      <c r="S64">
        <f t="shared" si="19"/>
        <v>0</v>
      </c>
      <c r="T64" s="16">
        <f t="shared" si="20"/>
        <v>2799.9999999999995</v>
      </c>
    </row>
    <row r="65" spans="19:20" ht="12.75" customHeight="1">
      <c r="S65">
        <f t="shared" si="19"/>
        <v>0</v>
      </c>
      <c r="T65" s="16">
        <f t="shared" si="20"/>
        <v>2799.9999999999995</v>
      </c>
    </row>
    <row r="66" spans="19:20" ht="12.75" customHeight="1">
      <c r="S66">
        <f t="shared" si="19"/>
        <v>0</v>
      </c>
      <c r="T66" s="16">
        <f t="shared" si="20"/>
        <v>2799.9999999999995</v>
      </c>
    </row>
    <row r="67" spans="19:20" ht="12.75" customHeight="1">
      <c r="S67">
        <f t="shared" si="19"/>
        <v>0</v>
      </c>
      <c r="T67" s="16">
        <f t="shared" si="20"/>
        <v>2799.9999999999995</v>
      </c>
    </row>
    <row r="68" spans="19:20" ht="12.75" customHeight="1">
      <c r="S68">
        <f t="shared" si="19"/>
        <v>0</v>
      </c>
      <c r="T68" s="16">
        <f t="shared" si="20"/>
        <v>2799.9999999999995</v>
      </c>
    </row>
    <row r="69" spans="19:20" ht="12.75" customHeight="1">
      <c r="S69">
        <f t="shared" si="19"/>
        <v>0</v>
      </c>
      <c r="T69" s="16">
        <f t="shared" si="20"/>
        <v>2799.9999999999995</v>
      </c>
    </row>
    <row r="70" spans="19:20" ht="12.75" customHeight="1">
      <c r="S70">
        <f t="shared" si="19"/>
        <v>0</v>
      </c>
      <c r="T70" s="16">
        <f t="shared" si="20"/>
        <v>2799.9999999999995</v>
      </c>
    </row>
    <row r="71" spans="19:20" ht="12.75" customHeight="1">
      <c r="S71">
        <f t="shared" ref="S71:S134" si="21">(60*Q71)+R71</f>
        <v>0</v>
      </c>
      <c r="T71" s="16">
        <f t="shared" ref="T71:T99" si="22">1000 -(( ($S71-$S$4)*$U$4)*3)</f>
        <v>2799.9999999999995</v>
      </c>
    </row>
    <row r="72" spans="19:20" ht="12.75" customHeight="1">
      <c r="S72">
        <f t="shared" si="21"/>
        <v>0</v>
      </c>
      <c r="T72" s="16">
        <f t="shared" si="22"/>
        <v>2799.9999999999995</v>
      </c>
    </row>
    <row r="73" spans="19:20" ht="12.75" customHeight="1">
      <c r="S73">
        <f t="shared" si="21"/>
        <v>0</v>
      </c>
      <c r="T73" s="16">
        <f t="shared" si="22"/>
        <v>2799.9999999999995</v>
      </c>
    </row>
    <row r="74" spans="19:20" ht="12.75" customHeight="1">
      <c r="S74">
        <f t="shared" si="21"/>
        <v>0</v>
      </c>
      <c r="T74" s="16">
        <f t="shared" si="22"/>
        <v>2799.9999999999995</v>
      </c>
    </row>
    <row r="75" spans="19:20" ht="12.75" customHeight="1">
      <c r="S75">
        <f t="shared" si="21"/>
        <v>0</v>
      </c>
      <c r="T75" s="16">
        <f t="shared" si="22"/>
        <v>2799.9999999999995</v>
      </c>
    </row>
    <row r="76" spans="19:20" ht="12.75" customHeight="1">
      <c r="S76">
        <f t="shared" si="21"/>
        <v>0</v>
      </c>
      <c r="T76" s="16">
        <f t="shared" si="22"/>
        <v>2799.9999999999995</v>
      </c>
    </row>
    <row r="77" spans="19:20" ht="12.75" customHeight="1">
      <c r="S77">
        <f t="shared" si="21"/>
        <v>0</v>
      </c>
      <c r="T77" s="16">
        <f t="shared" si="22"/>
        <v>2799.9999999999995</v>
      </c>
    </row>
    <row r="78" spans="19:20" ht="12.75" customHeight="1">
      <c r="S78">
        <f t="shared" si="21"/>
        <v>0</v>
      </c>
      <c r="T78" s="16">
        <f t="shared" si="22"/>
        <v>2799.9999999999995</v>
      </c>
    </row>
    <row r="79" spans="19:20" ht="12.75" customHeight="1">
      <c r="S79">
        <f t="shared" si="21"/>
        <v>0</v>
      </c>
      <c r="T79" s="16">
        <f t="shared" si="22"/>
        <v>2799.9999999999995</v>
      </c>
    </row>
    <row r="80" spans="19:20" ht="12.75" customHeight="1">
      <c r="S80">
        <f t="shared" si="21"/>
        <v>0</v>
      </c>
      <c r="T80" s="16">
        <f t="shared" si="22"/>
        <v>2799.9999999999995</v>
      </c>
    </row>
    <row r="81" spans="19:20" ht="12.75" customHeight="1">
      <c r="S81">
        <f t="shared" si="21"/>
        <v>0</v>
      </c>
      <c r="T81" s="16">
        <f t="shared" si="22"/>
        <v>2799.9999999999995</v>
      </c>
    </row>
    <row r="82" spans="19:20" ht="12.75" customHeight="1">
      <c r="S82">
        <f t="shared" si="21"/>
        <v>0</v>
      </c>
      <c r="T82" s="16">
        <f t="shared" si="22"/>
        <v>2799.9999999999995</v>
      </c>
    </row>
    <row r="83" spans="19:20" ht="12.75" customHeight="1">
      <c r="S83">
        <f t="shared" si="21"/>
        <v>0</v>
      </c>
      <c r="T83" s="16">
        <f t="shared" si="22"/>
        <v>2799.9999999999995</v>
      </c>
    </row>
    <row r="84" spans="19:20" ht="12.75" customHeight="1">
      <c r="S84">
        <f t="shared" si="21"/>
        <v>0</v>
      </c>
      <c r="T84" s="16">
        <f t="shared" si="22"/>
        <v>2799.9999999999995</v>
      </c>
    </row>
    <row r="85" spans="19:20" ht="12.75" customHeight="1">
      <c r="S85">
        <f t="shared" si="21"/>
        <v>0</v>
      </c>
      <c r="T85" s="16">
        <f t="shared" si="22"/>
        <v>2799.9999999999995</v>
      </c>
    </row>
    <row r="86" spans="19:20" ht="12.75" customHeight="1">
      <c r="S86">
        <f t="shared" si="21"/>
        <v>0</v>
      </c>
      <c r="T86" s="16">
        <f t="shared" si="22"/>
        <v>2799.9999999999995</v>
      </c>
    </row>
    <row r="87" spans="19:20" ht="12.75" customHeight="1">
      <c r="S87">
        <f t="shared" si="21"/>
        <v>0</v>
      </c>
      <c r="T87" s="16">
        <f t="shared" si="22"/>
        <v>2799.9999999999995</v>
      </c>
    </row>
    <row r="88" spans="19:20" ht="12.75" customHeight="1">
      <c r="S88">
        <f t="shared" si="21"/>
        <v>0</v>
      </c>
      <c r="T88" s="16">
        <f t="shared" si="22"/>
        <v>2799.9999999999995</v>
      </c>
    </row>
    <row r="89" spans="19:20" ht="12.75" customHeight="1">
      <c r="S89">
        <f t="shared" si="21"/>
        <v>0</v>
      </c>
      <c r="T89" s="16">
        <f t="shared" si="22"/>
        <v>2799.9999999999995</v>
      </c>
    </row>
    <row r="90" spans="19:20" ht="12.75" customHeight="1">
      <c r="S90">
        <f t="shared" si="21"/>
        <v>0</v>
      </c>
      <c r="T90" s="16">
        <f t="shared" si="22"/>
        <v>2799.9999999999995</v>
      </c>
    </row>
    <row r="91" spans="19:20" ht="12.75" customHeight="1">
      <c r="S91">
        <f t="shared" si="21"/>
        <v>0</v>
      </c>
      <c r="T91" s="16">
        <f t="shared" si="22"/>
        <v>2799.9999999999995</v>
      </c>
    </row>
    <row r="92" spans="19:20" ht="12.75" customHeight="1">
      <c r="S92">
        <f t="shared" si="21"/>
        <v>0</v>
      </c>
      <c r="T92" s="16">
        <f t="shared" si="22"/>
        <v>2799.9999999999995</v>
      </c>
    </row>
    <row r="93" spans="19:20" ht="12.75" customHeight="1">
      <c r="S93">
        <f t="shared" si="21"/>
        <v>0</v>
      </c>
      <c r="T93" s="16">
        <f t="shared" si="22"/>
        <v>2799.9999999999995</v>
      </c>
    </row>
    <row r="94" spans="19:20" ht="12.75" customHeight="1">
      <c r="S94">
        <f t="shared" si="21"/>
        <v>0</v>
      </c>
      <c r="T94" s="16">
        <f t="shared" si="22"/>
        <v>2799.9999999999995</v>
      </c>
    </row>
    <row r="95" spans="19:20" ht="12.75" customHeight="1">
      <c r="S95">
        <f t="shared" si="21"/>
        <v>0</v>
      </c>
      <c r="T95" s="16">
        <f t="shared" si="22"/>
        <v>2799.9999999999995</v>
      </c>
    </row>
    <row r="96" spans="19:20" ht="12.75" customHeight="1">
      <c r="S96">
        <f t="shared" si="21"/>
        <v>0</v>
      </c>
      <c r="T96" s="16">
        <f t="shared" si="22"/>
        <v>2799.9999999999995</v>
      </c>
    </row>
    <row r="97" spans="19:20" ht="12.75" customHeight="1">
      <c r="S97">
        <f t="shared" si="21"/>
        <v>0</v>
      </c>
      <c r="T97" s="16">
        <f t="shared" si="22"/>
        <v>2799.9999999999995</v>
      </c>
    </row>
    <row r="98" spans="19:20" ht="12.75" customHeight="1">
      <c r="S98">
        <f t="shared" si="21"/>
        <v>0</v>
      </c>
      <c r="T98" s="16">
        <f t="shared" si="22"/>
        <v>2799.9999999999995</v>
      </c>
    </row>
    <row r="99" spans="19:20" ht="12.75" customHeight="1">
      <c r="S99">
        <f t="shared" si="21"/>
        <v>0</v>
      </c>
      <c r="T99" s="16">
        <f t="shared" si="22"/>
        <v>2799.9999999999995</v>
      </c>
    </row>
    <row r="100" spans="19:20" ht="12.75" customHeight="1">
      <c r="S100">
        <f t="shared" si="21"/>
        <v>0</v>
      </c>
    </row>
    <row r="101" spans="19:20" ht="12.75" customHeight="1">
      <c r="S101">
        <f t="shared" si="21"/>
        <v>0</v>
      </c>
    </row>
    <row r="102" spans="19:20" ht="12.75" customHeight="1">
      <c r="S102">
        <f t="shared" si="21"/>
        <v>0</v>
      </c>
    </row>
    <row r="103" spans="19:20" ht="12.75" customHeight="1">
      <c r="S103">
        <f t="shared" si="21"/>
        <v>0</v>
      </c>
    </row>
    <row r="104" spans="19:20" ht="12.75" customHeight="1">
      <c r="S104">
        <f t="shared" si="21"/>
        <v>0</v>
      </c>
    </row>
    <row r="105" spans="19:20" ht="12.75" customHeight="1">
      <c r="S105">
        <f t="shared" si="21"/>
        <v>0</v>
      </c>
    </row>
    <row r="106" spans="19:20" ht="12.75" customHeight="1">
      <c r="S106">
        <f t="shared" si="21"/>
        <v>0</v>
      </c>
    </row>
    <row r="107" spans="19:20" ht="12.75" customHeight="1">
      <c r="S107">
        <f t="shared" si="21"/>
        <v>0</v>
      </c>
    </row>
    <row r="108" spans="19:20" ht="12.75" customHeight="1">
      <c r="S108">
        <f t="shared" si="21"/>
        <v>0</v>
      </c>
    </row>
    <row r="109" spans="19:20" ht="12.75" customHeight="1">
      <c r="S109">
        <f t="shared" si="21"/>
        <v>0</v>
      </c>
    </row>
    <row r="110" spans="19:20" ht="12.75" customHeight="1">
      <c r="S110">
        <f t="shared" si="21"/>
        <v>0</v>
      </c>
    </row>
    <row r="111" spans="19:20" ht="12.75" customHeight="1">
      <c r="S111">
        <f t="shared" si="21"/>
        <v>0</v>
      </c>
    </row>
    <row r="112" spans="19:20" ht="12.75" customHeight="1">
      <c r="S112">
        <f t="shared" si="21"/>
        <v>0</v>
      </c>
    </row>
    <row r="113" spans="19:19" ht="12.75" customHeight="1">
      <c r="S113">
        <f t="shared" si="21"/>
        <v>0</v>
      </c>
    </row>
    <row r="114" spans="19:19" ht="12.75" customHeight="1">
      <c r="S114">
        <f t="shared" si="21"/>
        <v>0</v>
      </c>
    </row>
    <row r="115" spans="19:19" ht="12.75" customHeight="1">
      <c r="S115">
        <f t="shared" si="21"/>
        <v>0</v>
      </c>
    </row>
    <row r="116" spans="19:19" ht="12.75" customHeight="1">
      <c r="S116">
        <f t="shared" si="21"/>
        <v>0</v>
      </c>
    </row>
    <row r="117" spans="19:19" ht="12.75" customHeight="1">
      <c r="S117">
        <f t="shared" si="21"/>
        <v>0</v>
      </c>
    </row>
    <row r="118" spans="19:19" ht="12.75" customHeight="1">
      <c r="S118">
        <f t="shared" si="21"/>
        <v>0</v>
      </c>
    </row>
    <row r="119" spans="19:19" ht="12.75" customHeight="1">
      <c r="S119">
        <f t="shared" si="21"/>
        <v>0</v>
      </c>
    </row>
    <row r="120" spans="19:19" ht="12.75" customHeight="1">
      <c r="S120">
        <f t="shared" si="21"/>
        <v>0</v>
      </c>
    </row>
    <row r="121" spans="19:19" ht="12.75" customHeight="1">
      <c r="S121">
        <f t="shared" si="21"/>
        <v>0</v>
      </c>
    </row>
    <row r="122" spans="19:19" ht="12.75" customHeight="1">
      <c r="S122">
        <f t="shared" si="21"/>
        <v>0</v>
      </c>
    </row>
    <row r="123" spans="19:19" ht="12.75" customHeight="1">
      <c r="S123">
        <f t="shared" si="21"/>
        <v>0</v>
      </c>
    </row>
    <row r="124" spans="19:19" ht="12.75" customHeight="1">
      <c r="S124">
        <f t="shared" si="21"/>
        <v>0</v>
      </c>
    </row>
    <row r="125" spans="19:19" ht="12.75" customHeight="1">
      <c r="S125">
        <f t="shared" si="21"/>
        <v>0</v>
      </c>
    </row>
    <row r="126" spans="19:19" ht="12.75" customHeight="1">
      <c r="S126">
        <f t="shared" si="21"/>
        <v>0</v>
      </c>
    </row>
    <row r="127" spans="19:19" ht="12.75" customHeight="1">
      <c r="S127">
        <f t="shared" si="21"/>
        <v>0</v>
      </c>
    </row>
    <row r="128" spans="19:19" ht="12.75" customHeight="1">
      <c r="S128">
        <f t="shared" si="21"/>
        <v>0</v>
      </c>
    </row>
    <row r="129" spans="19:19" ht="12.75" customHeight="1">
      <c r="S129">
        <f t="shared" si="21"/>
        <v>0</v>
      </c>
    </row>
    <row r="130" spans="19:19" ht="12.75" customHeight="1">
      <c r="S130">
        <f t="shared" si="21"/>
        <v>0</v>
      </c>
    </row>
    <row r="131" spans="19:19" ht="12.75" customHeight="1">
      <c r="S131">
        <f t="shared" si="21"/>
        <v>0</v>
      </c>
    </row>
    <row r="132" spans="19:19" ht="12.75" customHeight="1">
      <c r="S132">
        <f t="shared" si="21"/>
        <v>0</v>
      </c>
    </row>
    <row r="133" spans="19:19" ht="12.75" customHeight="1">
      <c r="S133">
        <f t="shared" si="21"/>
        <v>0</v>
      </c>
    </row>
    <row r="134" spans="19:19" ht="12.75" customHeight="1">
      <c r="S134">
        <f t="shared" si="21"/>
        <v>0</v>
      </c>
    </row>
    <row r="135" spans="19:19" ht="12.75" customHeight="1">
      <c r="S135">
        <f t="shared" ref="S135:S192" si="23">(60*Q135)+R135</f>
        <v>0</v>
      </c>
    </row>
    <row r="136" spans="19:19" ht="12.75" customHeight="1">
      <c r="S136">
        <f t="shared" si="23"/>
        <v>0</v>
      </c>
    </row>
    <row r="137" spans="19:19" ht="12.75" customHeight="1">
      <c r="S137">
        <f t="shared" si="23"/>
        <v>0</v>
      </c>
    </row>
    <row r="138" spans="19:19" ht="12.75" customHeight="1">
      <c r="S138">
        <f t="shared" si="23"/>
        <v>0</v>
      </c>
    </row>
    <row r="139" spans="19:19" ht="12.75" customHeight="1">
      <c r="S139">
        <f t="shared" si="23"/>
        <v>0</v>
      </c>
    </row>
    <row r="140" spans="19:19" ht="12.75" customHeight="1">
      <c r="S140">
        <f t="shared" si="23"/>
        <v>0</v>
      </c>
    </row>
    <row r="141" spans="19:19" ht="12.75" customHeight="1">
      <c r="S141">
        <f t="shared" si="23"/>
        <v>0</v>
      </c>
    </row>
    <row r="142" spans="19:19" ht="12.75" customHeight="1">
      <c r="S142">
        <f t="shared" si="23"/>
        <v>0</v>
      </c>
    </row>
    <row r="143" spans="19:19" ht="12.75" customHeight="1">
      <c r="S143">
        <f t="shared" si="23"/>
        <v>0</v>
      </c>
    </row>
    <row r="144" spans="19:19" ht="12.75" customHeight="1">
      <c r="S144">
        <f t="shared" si="23"/>
        <v>0</v>
      </c>
    </row>
    <row r="145" spans="19:19" ht="12.75" customHeight="1">
      <c r="S145">
        <f t="shared" si="23"/>
        <v>0</v>
      </c>
    </row>
    <row r="146" spans="19:19" ht="12.75" customHeight="1">
      <c r="S146">
        <f t="shared" si="23"/>
        <v>0</v>
      </c>
    </row>
    <row r="147" spans="19:19" ht="12.75" customHeight="1">
      <c r="S147">
        <f t="shared" si="23"/>
        <v>0</v>
      </c>
    </row>
    <row r="148" spans="19:19" ht="12.75" customHeight="1">
      <c r="S148">
        <f t="shared" si="23"/>
        <v>0</v>
      </c>
    </row>
    <row r="149" spans="19:19" ht="12.75" customHeight="1">
      <c r="S149">
        <f t="shared" si="23"/>
        <v>0</v>
      </c>
    </row>
    <row r="150" spans="19:19" ht="12.75" customHeight="1">
      <c r="S150">
        <f t="shared" si="23"/>
        <v>0</v>
      </c>
    </row>
    <row r="151" spans="19:19" ht="12.75" customHeight="1">
      <c r="S151">
        <f t="shared" si="23"/>
        <v>0</v>
      </c>
    </row>
    <row r="152" spans="19:19" ht="12.75" customHeight="1">
      <c r="S152">
        <f t="shared" si="23"/>
        <v>0</v>
      </c>
    </row>
    <row r="153" spans="19:19" ht="12.75" customHeight="1">
      <c r="S153">
        <f t="shared" si="23"/>
        <v>0</v>
      </c>
    </row>
    <row r="154" spans="19:19" ht="12.75" customHeight="1">
      <c r="S154">
        <f t="shared" si="23"/>
        <v>0</v>
      </c>
    </row>
    <row r="155" spans="19:19" ht="12.75" customHeight="1">
      <c r="S155">
        <f t="shared" si="23"/>
        <v>0</v>
      </c>
    </row>
    <row r="156" spans="19:19" ht="12.75" customHeight="1">
      <c r="S156">
        <f t="shared" si="23"/>
        <v>0</v>
      </c>
    </row>
    <row r="157" spans="19:19" ht="12.75" customHeight="1">
      <c r="S157">
        <f t="shared" si="23"/>
        <v>0</v>
      </c>
    </row>
    <row r="158" spans="19:19" ht="12.75" customHeight="1">
      <c r="S158">
        <f t="shared" si="23"/>
        <v>0</v>
      </c>
    </row>
    <row r="159" spans="19:19" ht="12.75" customHeight="1">
      <c r="S159">
        <f t="shared" si="23"/>
        <v>0</v>
      </c>
    </row>
    <row r="160" spans="19:19" ht="12.75" customHeight="1">
      <c r="S160">
        <f t="shared" si="23"/>
        <v>0</v>
      </c>
    </row>
    <row r="161" spans="19:19" ht="12.75" customHeight="1">
      <c r="S161">
        <f t="shared" si="23"/>
        <v>0</v>
      </c>
    </row>
    <row r="162" spans="19:19" ht="12.75" customHeight="1">
      <c r="S162">
        <f t="shared" si="23"/>
        <v>0</v>
      </c>
    </row>
    <row r="163" spans="19:19" ht="12.75" customHeight="1">
      <c r="S163">
        <f t="shared" si="23"/>
        <v>0</v>
      </c>
    </row>
    <row r="164" spans="19:19" ht="12.75" customHeight="1">
      <c r="S164">
        <f t="shared" si="23"/>
        <v>0</v>
      </c>
    </row>
    <row r="165" spans="19:19" ht="12.75" customHeight="1">
      <c r="S165">
        <f t="shared" si="23"/>
        <v>0</v>
      </c>
    </row>
    <row r="166" spans="19:19" ht="12.75" customHeight="1">
      <c r="S166">
        <f t="shared" si="23"/>
        <v>0</v>
      </c>
    </row>
    <row r="167" spans="19:19" ht="12.75" customHeight="1">
      <c r="S167">
        <f t="shared" si="23"/>
        <v>0</v>
      </c>
    </row>
    <row r="168" spans="19:19" ht="12.75" customHeight="1">
      <c r="S168">
        <f t="shared" si="23"/>
        <v>0</v>
      </c>
    </row>
    <row r="169" spans="19:19" ht="12.75" customHeight="1">
      <c r="S169">
        <f t="shared" si="23"/>
        <v>0</v>
      </c>
    </row>
    <row r="170" spans="19:19" ht="12.75" customHeight="1">
      <c r="S170">
        <f t="shared" si="23"/>
        <v>0</v>
      </c>
    </row>
    <row r="171" spans="19:19" ht="12.75" customHeight="1">
      <c r="S171">
        <f t="shared" si="23"/>
        <v>0</v>
      </c>
    </row>
    <row r="172" spans="19:19" ht="12.75" customHeight="1">
      <c r="S172">
        <f t="shared" si="23"/>
        <v>0</v>
      </c>
    </row>
    <row r="173" spans="19:19" ht="12.75" customHeight="1">
      <c r="S173">
        <f t="shared" si="23"/>
        <v>0</v>
      </c>
    </row>
    <row r="174" spans="19:19" ht="12.75" customHeight="1">
      <c r="S174">
        <f t="shared" si="23"/>
        <v>0</v>
      </c>
    </row>
    <row r="175" spans="19:19" ht="12.75" customHeight="1">
      <c r="S175">
        <f t="shared" si="23"/>
        <v>0</v>
      </c>
    </row>
    <row r="176" spans="19:19" ht="12.75" customHeight="1">
      <c r="S176">
        <f t="shared" si="23"/>
        <v>0</v>
      </c>
    </row>
    <row r="177" spans="19:19" ht="12.75" customHeight="1">
      <c r="S177">
        <f t="shared" si="23"/>
        <v>0</v>
      </c>
    </row>
    <row r="178" spans="19:19" ht="12.75" customHeight="1">
      <c r="S178">
        <f t="shared" si="23"/>
        <v>0</v>
      </c>
    </row>
    <row r="179" spans="19:19" ht="12.75" customHeight="1">
      <c r="S179">
        <f t="shared" si="23"/>
        <v>0</v>
      </c>
    </row>
    <row r="180" spans="19:19" ht="12.75" customHeight="1">
      <c r="S180">
        <f t="shared" si="23"/>
        <v>0</v>
      </c>
    </row>
    <row r="181" spans="19:19" ht="12.75" customHeight="1">
      <c r="S181">
        <f t="shared" si="23"/>
        <v>0</v>
      </c>
    </row>
    <row r="182" spans="19:19" ht="12.75" customHeight="1">
      <c r="S182">
        <f t="shared" si="23"/>
        <v>0</v>
      </c>
    </row>
    <row r="183" spans="19:19" ht="12.75" customHeight="1">
      <c r="S183">
        <f t="shared" si="23"/>
        <v>0</v>
      </c>
    </row>
    <row r="184" spans="19:19" ht="12.75" customHeight="1">
      <c r="S184">
        <f t="shared" si="23"/>
        <v>0</v>
      </c>
    </row>
    <row r="185" spans="19:19" ht="12.75" customHeight="1">
      <c r="S185">
        <f t="shared" si="23"/>
        <v>0</v>
      </c>
    </row>
    <row r="186" spans="19:19" ht="12.75" customHeight="1">
      <c r="S186">
        <f t="shared" si="23"/>
        <v>0</v>
      </c>
    </row>
    <row r="187" spans="19:19" ht="12.75" customHeight="1">
      <c r="S187">
        <f t="shared" si="23"/>
        <v>0</v>
      </c>
    </row>
    <row r="188" spans="19:19" ht="12.75" customHeight="1">
      <c r="S188">
        <f t="shared" si="23"/>
        <v>0</v>
      </c>
    </row>
    <row r="189" spans="19:19" ht="12.75" customHeight="1">
      <c r="S189">
        <f t="shared" si="23"/>
        <v>0</v>
      </c>
    </row>
    <row r="190" spans="19:19" ht="12.75" customHeight="1">
      <c r="S190">
        <f t="shared" si="23"/>
        <v>0</v>
      </c>
    </row>
    <row r="191" spans="19:19" ht="12.75" customHeight="1">
      <c r="S191">
        <f t="shared" si="23"/>
        <v>0</v>
      </c>
    </row>
    <row r="192" spans="19:19" ht="12.75" customHeight="1">
      <c r="S192">
        <f t="shared" si="23"/>
        <v>0</v>
      </c>
    </row>
  </sheetData>
  <sortState ref="A7:Y19">
    <sortCondition ref="B7:B19"/>
    <sortCondition ref="Y7:Y19"/>
  </sortState>
  <mergeCells count="5">
    <mergeCell ref="D1:E1"/>
    <mergeCell ref="F1:H1"/>
    <mergeCell ref="I1:O1"/>
    <mergeCell ref="P1:V1"/>
    <mergeCell ref="X1:Y1"/>
  </mergeCells>
  <conditionalFormatting sqref="C19:C46">
    <cfRule type="containsText" dxfId="1" priority="1" stopIfTrue="1" operator="containsText" text="O">
      <formula>NOT(ISERROR(SEARCH("O", C19)))</formula>
    </cfRule>
    <cfRule type="containsText" dxfId="0" priority="2" stopIfTrue="1" operator="containsText" text="C">
      <formula>NOT(ISERROR(SEARCH("C", C19)))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amelia newland</cp:lastModifiedBy>
  <dcterms:created xsi:type="dcterms:W3CDTF">2012-11-24T11:36:45Z</dcterms:created>
  <dcterms:modified xsi:type="dcterms:W3CDTF">2012-11-25T10:55:23Z</dcterms:modified>
</cp:coreProperties>
</file>