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ТКМ\"/>
    </mc:Choice>
  </mc:AlternateContent>
  <xr:revisionPtr revIDLastSave="0" documentId="13_ncr:1_{57F6CF60-FC31-4F97-95E2-58C51933DC53}" xr6:coauthVersionLast="45" xr6:coauthVersionMax="45" xr10:uidLastSave="{00000000-0000-0000-0000-000000000000}"/>
  <bookViews>
    <workbookView xWindow="-120" yWindow="-120" windowWidth="20730" windowHeight="11160" xr2:uid="{58FF0012-9975-4CFD-81EF-7332E0811315}"/>
  </bookViews>
  <sheets>
    <sheet name="Лист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18" i="2" s="1"/>
  <c r="F19" i="2" s="1"/>
  <c r="F22" i="2" s="1"/>
  <c r="F8" i="2"/>
  <c r="F9" i="2"/>
  <c r="F10" i="2"/>
  <c r="F11" i="2"/>
  <c r="F12" i="2"/>
  <c r="F13" i="2"/>
  <c r="F14" i="2"/>
  <c r="F15" i="2"/>
  <c r="F16" i="2"/>
  <c r="F17" i="2"/>
  <c r="F3" i="2"/>
  <c r="C18" i="2"/>
  <c r="C19" i="2" s="1"/>
  <c r="I24" i="2" s="1"/>
  <c r="D18" i="2"/>
  <c r="D19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E18" i="2" l="1"/>
  <c r="E19" i="2" s="1"/>
  <c r="G18" i="2"/>
  <c r="G19" i="2" s="1"/>
  <c r="F21" i="2"/>
  <c r="F23" i="2" s="1"/>
  <c r="C23" i="2"/>
  <c r="F25" i="2" l="1"/>
  <c r="I21" i="2"/>
  <c r="C28" i="2"/>
  <c r="C24" i="2"/>
  <c r="H7" i="2" l="1"/>
  <c r="I25" i="2"/>
  <c r="H9" i="2"/>
  <c r="H3" i="2"/>
  <c r="J3" i="2" s="1"/>
  <c r="H12" i="2"/>
  <c r="H15" i="2"/>
  <c r="I15" i="2" s="1"/>
  <c r="I12" i="2"/>
  <c r="J12" i="2"/>
  <c r="J15" i="2"/>
  <c r="I9" i="2"/>
  <c r="J9" i="2"/>
  <c r="I7" i="2"/>
  <c r="J7" i="2"/>
  <c r="H8" i="2"/>
  <c r="H11" i="2"/>
  <c r="H5" i="2"/>
  <c r="H13" i="2"/>
  <c r="H17" i="2"/>
  <c r="H6" i="2"/>
  <c r="H14" i="2"/>
  <c r="H10" i="2"/>
  <c r="H4" i="2"/>
  <c r="H16" i="2"/>
  <c r="I3" i="2" l="1"/>
  <c r="I6" i="2"/>
  <c r="J6" i="2"/>
  <c r="I11" i="2"/>
  <c r="J11" i="2"/>
  <c r="I14" i="2"/>
  <c r="J14" i="2"/>
  <c r="I16" i="2"/>
  <c r="J16" i="2"/>
  <c r="I17" i="2"/>
  <c r="J17" i="2"/>
  <c r="I8" i="2"/>
  <c r="J8" i="2"/>
  <c r="I5" i="2"/>
  <c r="J5" i="2"/>
  <c r="I4" i="2"/>
  <c r="I18" i="2" s="1"/>
  <c r="J4" i="2"/>
  <c r="H18" i="2"/>
  <c r="H19" i="2" s="1"/>
  <c r="I10" i="2"/>
  <c r="J10" i="2"/>
  <c r="I13" i="2"/>
  <c r="J13" i="2"/>
  <c r="J18" i="2" l="1"/>
  <c r="F27" i="2"/>
  <c r="F28" i="2" s="1"/>
  <c r="J19" i="2"/>
  <c r="I19" i="2"/>
  <c r="C26" i="2" s="1"/>
</calcChain>
</file>

<file path=xl/sharedStrings.xml><?xml version="1.0" encoding="utf-8"?>
<sst xmlns="http://schemas.openxmlformats.org/spreadsheetml/2006/main" count="30" uniqueCount="30">
  <si>
    <t>x</t>
  </si>
  <si>
    <t>y</t>
  </si>
  <si>
    <t>x^2</t>
  </si>
  <si>
    <t>xy</t>
  </si>
  <si>
    <t>n =</t>
  </si>
  <si>
    <t>a0</t>
  </si>
  <si>
    <t>y'=ax+a0</t>
  </si>
  <si>
    <t>y'</t>
  </si>
  <si>
    <t>|(y-y')/y|</t>
  </si>
  <si>
    <t>Aср</t>
  </si>
  <si>
    <t>Среднее</t>
  </si>
  <si>
    <t>Э</t>
  </si>
  <si>
    <t>a1</t>
  </si>
  <si>
    <t>бх</t>
  </si>
  <si>
    <t>бу</t>
  </si>
  <si>
    <t>y^2</t>
  </si>
  <si>
    <t>r</t>
  </si>
  <si>
    <t>tкр</t>
  </si>
  <si>
    <t>t</t>
  </si>
  <si>
    <t>t &gt; tкр</t>
  </si>
  <si>
    <t>tрасч</t>
  </si>
  <si>
    <t>(y-y')^2</t>
  </si>
  <si>
    <t>Сумма</t>
  </si>
  <si>
    <t>ma1</t>
  </si>
  <si>
    <t>tрасч &gt; tкр</t>
  </si>
  <si>
    <t>Fрасч</t>
  </si>
  <si>
    <t>Fкр</t>
  </si>
  <si>
    <t>Fрасч &gt; Fкр</t>
  </si>
  <si>
    <t>хр</t>
  </si>
  <si>
    <t>yp'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</si>
</sst>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Лист1!$C$3:$C$17</c:f>
              <c:numCache>
                <c:formatCode>General</c:formatCode>
                <c:ptCount val="15"/>
                <c:pt idx="0">
                  <c:v>33</c:v>
                </c:pt>
                <c:pt idx="1">
                  <c:v>40</c:v>
                </c:pt>
                <c:pt idx="2">
                  <c:v>36</c:v>
                </c:pt>
                <c:pt idx="3">
                  <c:v>60</c:v>
                </c:pt>
                <c:pt idx="4">
                  <c:v>55</c:v>
                </c:pt>
                <c:pt idx="5">
                  <c:v>80</c:v>
                </c:pt>
                <c:pt idx="6">
                  <c:v>95</c:v>
                </c:pt>
                <c:pt idx="7">
                  <c:v>70</c:v>
                </c:pt>
                <c:pt idx="8">
                  <c:v>48</c:v>
                </c:pt>
                <c:pt idx="9">
                  <c:v>53</c:v>
                </c:pt>
                <c:pt idx="10">
                  <c:v>95</c:v>
                </c:pt>
                <c:pt idx="11">
                  <c:v>75</c:v>
                </c:pt>
                <c:pt idx="12">
                  <c:v>63</c:v>
                </c:pt>
                <c:pt idx="13">
                  <c:v>112</c:v>
                </c:pt>
                <c:pt idx="14">
                  <c:v>70</c:v>
                </c:pt>
              </c:numCache>
            </c:numRef>
          </c:xVal>
          <c:yVal>
            <c:numRef>
              <c:f>Лист1!$D$3:$D$17</c:f>
              <c:numCache>
                <c:formatCode>General</c:formatCode>
                <c:ptCount val="15"/>
                <c:pt idx="0">
                  <c:v>13.8</c:v>
                </c:pt>
                <c:pt idx="1">
                  <c:v>13.8</c:v>
                </c:pt>
                <c:pt idx="2">
                  <c:v>14</c:v>
                </c:pt>
                <c:pt idx="3">
                  <c:v>22.5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20.9</c:v>
                </c:pt>
                <c:pt idx="8">
                  <c:v>22</c:v>
                </c:pt>
                <c:pt idx="9">
                  <c:v>21.5</c:v>
                </c:pt>
                <c:pt idx="10">
                  <c:v>32</c:v>
                </c:pt>
                <c:pt idx="11">
                  <c:v>35</c:v>
                </c:pt>
                <c:pt idx="12">
                  <c:v>24</c:v>
                </c:pt>
                <c:pt idx="13">
                  <c:v>37.5</c:v>
                </c:pt>
                <c:pt idx="14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8-451D-A5FB-A1B93233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03832"/>
        <c:axId val="444507112"/>
      </c:scatterChart>
      <c:valAx>
        <c:axId val="44450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507112"/>
        <c:crosses val="autoZero"/>
        <c:crossBetween val="midCat"/>
      </c:valAx>
      <c:valAx>
        <c:axId val="44450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50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</xdr:row>
      <xdr:rowOff>42862</xdr:rowOff>
    </xdr:from>
    <xdr:to>
      <xdr:col>19</xdr:col>
      <xdr:colOff>152400</xdr:colOff>
      <xdr:row>15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2BFC15-87A0-41D1-84B1-36EAD361B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4CB6-B176-4F0A-AD7C-8835E45B8D03}">
  <dimension ref="B2:J29"/>
  <sheetViews>
    <sheetView tabSelected="1" workbookViewId="0"/>
  </sheetViews>
  <sheetFormatPr defaultRowHeight="15" x14ac:dyDescent="0.25"/>
  <cols>
    <col min="6" max="6" width="10.7109375" customWidth="1"/>
    <col min="9" max="9" width="11" customWidth="1"/>
    <col min="13" max="13" width="9.85546875" customWidth="1"/>
  </cols>
  <sheetData>
    <row r="2" spans="2:10" x14ac:dyDescent="0.25">
      <c r="C2" t="s">
        <v>0</v>
      </c>
      <c r="D2" t="s">
        <v>1</v>
      </c>
      <c r="E2" t="s">
        <v>2</v>
      </c>
      <c r="F2" t="s">
        <v>15</v>
      </c>
      <c r="G2" t="s">
        <v>3</v>
      </c>
      <c r="H2" t="s">
        <v>7</v>
      </c>
      <c r="I2" t="s">
        <v>8</v>
      </c>
      <c r="J2" t="s">
        <v>21</v>
      </c>
    </row>
    <row r="3" spans="2:10" x14ac:dyDescent="0.25">
      <c r="B3">
        <v>1</v>
      </c>
      <c r="C3">
        <v>33</v>
      </c>
      <c r="D3">
        <v>13.8</v>
      </c>
      <c r="E3">
        <f>C3*C3</f>
        <v>1089</v>
      </c>
      <c r="F3">
        <f>D3*D3</f>
        <v>190.44000000000003</v>
      </c>
      <c r="G3">
        <f t="shared" ref="G3:G17" si="0">C3*D3</f>
        <v>455.40000000000003</v>
      </c>
      <c r="H3">
        <f t="shared" ref="H3:H17" si="1">$C$23*C3+$C$24</f>
        <v>14.788944723618082</v>
      </c>
      <c r="I3">
        <f t="shared" ref="I3:I17" si="2">ABS((D3-H3)/D3)</f>
        <v>7.1662661131745006E-2</v>
      </c>
      <c r="J3">
        <f>(D3-H3)^2</f>
        <v>0.97801166637204273</v>
      </c>
    </row>
    <row r="4" spans="2:10" x14ac:dyDescent="0.25">
      <c r="B4">
        <v>2</v>
      </c>
      <c r="C4">
        <v>40</v>
      </c>
      <c r="D4">
        <v>13.8</v>
      </c>
      <c r="E4">
        <f t="shared" ref="E4:E17" si="3">C4*C4</f>
        <v>1600</v>
      </c>
      <c r="F4">
        <f t="shared" ref="F4:F17" si="4">D4*D4</f>
        <v>190.44000000000003</v>
      </c>
      <c r="G4">
        <f t="shared" si="0"/>
        <v>552</v>
      </c>
      <c r="H4">
        <f t="shared" si="1"/>
        <v>16.88417085427135</v>
      </c>
      <c r="I4">
        <f t="shared" si="2"/>
        <v>0.22349064161386586</v>
      </c>
      <c r="J4">
        <f t="shared" ref="J4:J17" si="5">(D4-H4)^2</f>
        <v>9.5121098583368635</v>
      </c>
    </row>
    <row r="5" spans="2:10" x14ac:dyDescent="0.25">
      <c r="B5">
        <v>3</v>
      </c>
      <c r="C5">
        <v>36</v>
      </c>
      <c r="D5">
        <v>14</v>
      </c>
      <c r="E5">
        <f t="shared" si="3"/>
        <v>1296</v>
      </c>
      <c r="F5">
        <f t="shared" si="4"/>
        <v>196</v>
      </c>
      <c r="G5">
        <f t="shared" si="0"/>
        <v>504</v>
      </c>
      <c r="H5">
        <f t="shared" si="1"/>
        <v>15.686898779612338</v>
      </c>
      <c r="I5">
        <f t="shared" si="2"/>
        <v>0.12049276997230988</v>
      </c>
      <c r="J5">
        <f t="shared" si="5"/>
        <v>2.8456274926575968</v>
      </c>
    </row>
    <row r="6" spans="2:10" x14ac:dyDescent="0.25">
      <c r="B6">
        <v>4</v>
      </c>
      <c r="C6">
        <v>60</v>
      </c>
      <c r="D6">
        <v>22.5</v>
      </c>
      <c r="E6">
        <f t="shared" si="3"/>
        <v>3600</v>
      </c>
      <c r="F6">
        <f t="shared" si="4"/>
        <v>506.25</v>
      </c>
      <c r="G6">
        <f t="shared" si="0"/>
        <v>1350</v>
      </c>
      <c r="H6">
        <f t="shared" si="1"/>
        <v>22.870531227566399</v>
      </c>
      <c r="I6">
        <f t="shared" si="2"/>
        <v>1.6468054558506633E-2</v>
      </c>
      <c r="J6">
        <f t="shared" si="5"/>
        <v>0.13729339060186274</v>
      </c>
    </row>
    <row r="7" spans="2:10" x14ac:dyDescent="0.25">
      <c r="B7">
        <v>5</v>
      </c>
      <c r="C7">
        <v>55</v>
      </c>
      <c r="D7">
        <v>24</v>
      </c>
      <c r="E7">
        <f t="shared" si="3"/>
        <v>3025</v>
      </c>
      <c r="F7">
        <f t="shared" si="4"/>
        <v>576</v>
      </c>
      <c r="G7">
        <f t="shared" si="0"/>
        <v>1320</v>
      </c>
      <c r="H7">
        <f t="shared" si="1"/>
        <v>21.373941134242639</v>
      </c>
      <c r="I7">
        <f t="shared" si="2"/>
        <v>0.10941911940655673</v>
      </c>
      <c r="J7">
        <f t="shared" si="5"/>
        <v>6.8961851664228391</v>
      </c>
    </row>
    <row r="8" spans="2:10" x14ac:dyDescent="0.25">
      <c r="B8">
        <v>6</v>
      </c>
      <c r="C8">
        <v>80</v>
      </c>
      <c r="D8">
        <v>28</v>
      </c>
      <c r="E8">
        <f t="shared" si="3"/>
        <v>6400</v>
      </c>
      <c r="F8">
        <f t="shared" si="4"/>
        <v>784</v>
      </c>
      <c r="G8">
        <f t="shared" si="0"/>
        <v>2240</v>
      </c>
      <c r="H8">
        <f t="shared" si="1"/>
        <v>28.856891600861452</v>
      </c>
      <c r="I8">
        <f t="shared" si="2"/>
        <v>3.060327145933758E-2</v>
      </c>
      <c r="J8">
        <f t="shared" si="5"/>
        <v>0.73426321562690233</v>
      </c>
    </row>
    <row r="9" spans="2:10" x14ac:dyDescent="0.25">
      <c r="B9">
        <v>7</v>
      </c>
      <c r="C9">
        <v>95</v>
      </c>
      <c r="D9">
        <v>32</v>
      </c>
      <c r="E9">
        <f t="shared" si="3"/>
        <v>9025</v>
      </c>
      <c r="F9">
        <f t="shared" si="4"/>
        <v>1024</v>
      </c>
      <c r="G9">
        <f t="shared" si="0"/>
        <v>3040</v>
      </c>
      <c r="H9">
        <f t="shared" si="1"/>
        <v>33.346661880832741</v>
      </c>
      <c r="I9">
        <f t="shared" si="2"/>
        <v>4.2083183776023159E-2</v>
      </c>
      <c r="J9">
        <f t="shared" si="5"/>
        <v>1.8134982212879758</v>
      </c>
    </row>
    <row r="10" spans="2:10" x14ac:dyDescent="0.25">
      <c r="B10">
        <v>8</v>
      </c>
      <c r="C10">
        <v>70</v>
      </c>
      <c r="D10">
        <v>20.9</v>
      </c>
      <c r="E10">
        <f t="shared" si="3"/>
        <v>4900</v>
      </c>
      <c r="F10">
        <f t="shared" si="4"/>
        <v>436.80999999999995</v>
      </c>
      <c r="G10">
        <f t="shared" si="0"/>
        <v>1463</v>
      </c>
      <c r="H10">
        <f t="shared" si="1"/>
        <v>25.863711414213927</v>
      </c>
      <c r="I10">
        <f t="shared" si="2"/>
        <v>0.23749815379014017</v>
      </c>
      <c r="J10">
        <f t="shared" si="5"/>
        <v>24.638431003597642</v>
      </c>
    </row>
    <row r="11" spans="2:10" x14ac:dyDescent="0.25">
      <c r="B11">
        <v>9</v>
      </c>
      <c r="C11">
        <v>48</v>
      </c>
      <c r="D11">
        <v>22</v>
      </c>
      <c r="E11">
        <f t="shared" si="3"/>
        <v>2304</v>
      </c>
      <c r="F11">
        <f t="shared" si="4"/>
        <v>484</v>
      </c>
      <c r="G11">
        <f t="shared" si="0"/>
        <v>1056</v>
      </c>
      <c r="H11">
        <f t="shared" si="1"/>
        <v>19.278715003589369</v>
      </c>
      <c r="I11">
        <f t="shared" si="2"/>
        <v>0.12369477256411959</v>
      </c>
      <c r="J11">
        <f t="shared" si="5"/>
        <v>7.4053920316896091</v>
      </c>
    </row>
    <row r="12" spans="2:10" x14ac:dyDescent="0.25">
      <c r="B12">
        <v>10</v>
      </c>
      <c r="C12">
        <v>53</v>
      </c>
      <c r="D12">
        <v>21.5</v>
      </c>
      <c r="E12">
        <f t="shared" si="3"/>
        <v>2809</v>
      </c>
      <c r="F12">
        <f t="shared" si="4"/>
        <v>462.25</v>
      </c>
      <c r="G12">
        <f t="shared" si="0"/>
        <v>1139.5</v>
      </c>
      <c r="H12">
        <f t="shared" si="1"/>
        <v>20.775305096913133</v>
      </c>
      <c r="I12">
        <f t="shared" si="2"/>
        <v>3.3706739678458934E-2</v>
      </c>
      <c r="J12">
        <f t="shared" si="5"/>
        <v>0.52518270256008359</v>
      </c>
    </row>
    <row r="13" spans="2:10" x14ac:dyDescent="0.25">
      <c r="B13">
        <v>11</v>
      </c>
      <c r="C13">
        <v>95</v>
      </c>
      <c r="D13">
        <v>32</v>
      </c>
      <c r="E13">
        <f t="shared" si="3"/>
        <v>9025</v>
      </c>
      <c r="F13">
        <f t="shared" si="4"/>
        <v>1024</v>
      </c>
      <c r="G13">
        <f t="shared" si="0"/>
        <v>3040</v>
      </c>
      <c r="H13">
        <f t="shared" si="1"/>
        <v>33.346661880832741</v>
      </c>
      <c r="I13">
        <f t="shared" si="2"/>
        <v>4.2083183776023159E-2</v>
      </c>
      <c r="J13">
        <f t="shared" si="5"/>
        <v>1.8134982212879758</v>
      </c>
    </row>
    <row r="14" spans="2:10" x14ac:dyDescent="0.25">
      <c r="B14">
        <v>12</v>
      </c>
      <c r="C14">
        <v>75</v>
      </c>
      <c r="D14">
        <v>35</v>
      </c>
      <c r="E14">
        <f t="shared" si="3"/>
        <v>5625</v>
      </c>
      <c r="F14">
        <f t="shared" si="4"/>
        <v>1225</v>
      </c>
      <c r="G14">
        <f t="shared" si="0"/>
        <v>2625</v>
      </c>
      <c r="H14">
        <f t="shared" si="1"/>
        <v>27.360301507537688</v>
      </c>
      <c r="I14">
        <f t="shared" si="2"/>
        <v>0.2182770997846375</v>
      </c>
      <c r="J14">
        <f t="shared" si="5"/>
        <v>58.36499305573092</v>
      </c>
    </row>
    <row r="15" spans="2:10" x14ac:dyDescent="0.25">
      <c r="B15">
        <v>13</v>
      </c>
      <c r="C15">
        <v>63</v>
      </c>
      <c r="D15">
        <v>24</v>
      </c>
      <c r="E15">
        <f t="shared" si="3"/>
        <v>3969</v>
      </c>
      <c r="F15">
        <f t="shared" si="4"/>
        <v>576</v>
      </c>
      <c r="G15">
        <f t="shared" si="0"/>
        <v>1512</v>
      </c>
      <c r="H15">
        <f t="shared" si="1"/>
        <v>23.768485283560658</v>
      </c>
      <c r="I15">
        <f t="shared" si="2"/>
        <v>9.6464465183059289E-3</v>
      </c>
      <c r="J15">
        <f t="shared" si="5"/>
        <v>5.359906392798907E-2</v>
      </c>
    </row>
    <row r="16" spans="2:10" x14ac:dyDescent="0.25">
      <c r="B16">
        <v>14</v>
      </c>
      <c r="C16">
        <v>112</v>
      </c>
      <c r="D16">
        <v>37.5</v>
      </c>
      <c r="E16">
        <f t="shared" si="3"/>
        <v>12544</v>
      </c>
      <c r="F16">
        <f t="shared" si="4"/>
        <v>1406.25</v>
      </c>
      <c r="G16">
        <f t="shared" si="0"/>
        <v>4200</v>
      </c>
      <c r="H16">
        <f t="shared" si="1"/>
        <v>38.435068198133536</v>
      </c>
      <c r="I16">
        <f t="shared" si="2"/>
        <v>2.4935151950227614E-2</v>
      </c>
      <c r="J16">
        <f t="shared" si="5"/>
        <v>0.874352535160697</v>
      </c>
    </row>
    <row r="17" spans="2:10" x14ac:dyDescent="0.25">
      <c r="B17">
        <v>15</v>
      </c>
      <c r="C17">
        <v>70</v>
      </c>
      <c r="D17">
        <v>27.5</v>
      </c>
      <c r="E17">
        <f t="shared" si="3"/>
        <v>4900</v>
      </c>
      <c r="F17">
        <f t="shared" si="4"/>
        <v>756.25</v>
      </c>
      <c r="G17">
        <f t="shared" si="0"/>
        <v>1925</v>
      </c>
      <c r="H17">
        <f t="shared" si="1"/>
        <v>25.863711414213927</v>
      </c>
      <c r="I17">
        <f t="shared" si="2"/>
        <v>5.9501403119493548E-2</v>
      </c>
      <c r="J17">
        <f t="shared" si="5"/>
        <v>2.6774403359737851</v>
      </c>
    </row>
    <row r="18" spans="2:10" x14ac:dyDescent="0.25">
      <c r="B18" t="s">
        <v>22</v>
      </c>
      <c r="C18">
        <f>SUM(C3:C17)</f>
        <v>985</v>
      </c>
      <c r="D18">
        <f t="shared" ref="D18:J18" si="6">SUM(D3:D17)</f>
        <v>368.5</v>
      </c>
      <c r="E18">
        <f t="shared" si="6"/>
        <v>72111</v>
      </c>
      <c r="F18">
        <f t="shared" si="6"/>
        <v>9837.69</v>
      </c>
      <c r="G18">
        <f t="shared" si="6"/>
        <v>26421.9</v>
      </c>
      <c r="H18">
        <f t="shared" si="6"/>
        <v>368.5</v>
      </c>
      <c r="I18">
        <f t="shared" si="6"/>
        <v>1.3635626530997513</v>
      </c>
      <c r="J18">
        <f t="shared" si="6"/>
        <v>119.26987796123478</v>
      </c>
    </row>
    <row r="19" spans="2:10" x14ac:dyDescent="0.25">
      <c r="B19" t="s">
        <v>10</v>
      </c>
      <c r="C19">
        <f t="shared" ref="C19:J19" si="7">C18/$D$21</f>
        <v>65.666666666666671</v>
      </c>
      <c r="D19">
        <f t="shared" si="7"/>
        <v>24.566666666666666</v>
      </c>
      <c r="E19">
        <f t="shared" si="7"/>
        <v>4807.3999999999996</v>
      </c>
      <c r="F19">
        <f t="shared" si="7"/>
        <v>655.846</v>
      </c>
      <c r="G19">
        <f t="shared" si="7"/>
        <v>1761.46</v>
      </c>
      <c r="H19">
        <f t="shared" si="7"/>
        <v>24.566666666666666</v>
      </c>
      <c r="I19">
        <f t="shared" si="7"/>
        <v>9.0904176873316755E-2</v>
      </c>
      <c r="J19">
        <f t="shared" si="7"/>
        <v>7.9513251974156525</v>
      </c>
    </row>
    <row r="21" spans="2:10" x14ac:dyDescent="0.25">
      <c r="B21" t="s">
        <v>6</v>
      </c>
      <c r="C21" s="1" t="s">
        <v>4</v>
      </c>
      <c r="D21" s="2">
        <v>15</v>
      </c>
      <c r="E21" t="s">
        <v>13</v>
      </c>
      <c r="F21">
        <f>SQRT(E19-C19^2)</f>
        <v>22.255086809286734</v>
      </c>
      <c r="H21" t="s">
        <v>25</v>
      </c>
      <c r="I21">
        <f>F23^2/(1-F23^2)*(D21-2)</f>
        <v>72.548451191084254</v>
      </c>
    </row>
    <row r="22" spans="2:10" x14ac:dyDescent="0.25">
      <c r="E22" t="s">
        <v>14</v>
      </c>
      <c r="F22">
        <f>SQRT(F19-D19^2)</f>
        <v>7.2335944653324979</v>
      </c>
      <c r="H22" t="s">
        <v>26</v>
      </c>
      <c r="I22">
        <v>4.67</v>
      </c>
    </row>
    <row r="23" spans="2:10" x14ac:dyDescent="0.25">
      <c r="B23" t="s">
        <v>12</v>
      </c>
      <c r="C23">
        <f>(G19-C19*D19)/(E19-C19^2)</f>
        <v>0.29931801866475255</v>
      </c>
      <c r="E23" t="s">
        <v>16</v>
      </c>
      <c r="F23">
        <f>(G19-C19*D19)/(F21*F22)</f>
        <v>0.92089050898453695</v>
      </c>
      <c r="I23" t="s">
        <v>27</v>
      </c>
    </row>
    <row r="24" spans="2:10" x14ac:dyDescent="0.25">
      <c r="B24" t="s">
        <v>5</v>
      </c>
      <c r="C24">
        <f>D19-C23*C19</f>
        <v>4.9114501076812473</v>
      </c>
      <c r="E24" t="s">
        <v>17</v>
      </c>
      <c r="F24">
        <v>2.16</v>
      </c>
      <c r="H24" t="s">
        <v>28</v>
      </c>
      <c r="I24">
        <f>C19*1.2</f>
        <v>78.8</v>
      </c>
    </row>
    <row r="25" spans="2:10" x14ac:dyDescent="0.25">
      <c r="E25" t="s">
        <v>18</v>
      </c>
      <c r="F25">
        <f>ABS(F23)/SQRT((1-F23^2)/(D21-2))</f>
        <v>8.5175378596801234</v>
      </c>
      <c r="H25" t="s">
        <v>29</v>
      </c>
      <c r="I25">
        <f>C24+C23*I24</f>
        <v>28.497709978463746</v>
      </c>
    </row>
    <row r="26" spans="2:10" x14ac:dyDescent="0.25">
      <c r="B26" t="s">
        <v>9</v>
      </c>
      <c r="C26" s="3">
        <f>I19</f>
        <v>9.0904176873316755E-2</v>
      </c>
      <c r="F26" t="s">
        <v>19</v>
      </c>
    </row>
    <row r="27" spans="2:10" x14ac:dyDescent="0.25">
      <c r="E27" t="s">
        <v>23</v>
      </c>
      <c r="F27">
        <f>SQRT(J18/((D21-2)*F21^2*D21))</f>
        <v>3.5141378130133988E-2</v>
      </c>
    </row>
    <row r="28" spans="2:10" x14ac:dyDescent="0.25">
      <c r="B28" t="s">
        <v>11</v>
      </c>
      <c r="C28">
        <f>C23*C19/D19</f>
        <v>0.80007665776060055</v>
      </c>
      <c r="E28" t="s">
        <v>20</v>
      </c>
      <c r="F28">
        <f>C23/F27</f>
        <v>8.5175378596801572</v>
      </c>
    </row>
    <row r="29" spans="2:10" x14ac:dyDescent="0.25">
      <c r="F29" t="s">
        <v>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2020-05-11T06:26:39Z</dcterms:created>
  <dcterms:modified xsi:type="dcterms:W3CDTF">2020-05-25T09:22:48Z</dcterms:modified>
</cp:coreProperties>
</file>