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F86260ED-18AD-46C0-94FA-5B02FEB13AE6}" xr6:coauthVersionLast="45" xr6:coauthVersionMax="45" xr10:uidLastSave="{00000000-0000-0000-0000-000000000000}"/>
  <bookViews>
    <workbookView xWindow="-120" yWindow="-120" windowWidth="20730" windowHeight="11160" xr2:uid="{4E0A8F68-BC29-448D-8640-49ED6EA09B24}"/>
  </bookViews>
  <sheets>
    <sheet name="Задание 1" sheetId="1" r:id="rId1"/>
    <sheet name="Задание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2" l="1"/>
  <c r="E48" i="2"/>
  <c r="F48" i="2"/>
  <c r="C48" i="2"/>
  <c r="D47" i="2"/>
  <c r="E47" i="2"/>
  <c r="F47" i="2"/>
  <c r="C47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C25" i="2"/>
  <c r="G4" i="2" s="1"/>
  <c r="C24" i="2"/>
  <c r="F4" i="2" s="1"/>
  <c r="D22" i="2"/>
  <c r="E12" i="2"/>
  <c r="E13" i="2"/>
  <c r="E14" i="2"/>
  <c r="E15" i="2"/>
  <c r="E16" i="2"/>
  <c r="E17" i="2"/>
  <c r="E18" i="2"/>
  <c r="E19" i="2"/>
  <c r="E20" i="2"/>
  <c r="E21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E11" i="2"/>
  <c r="E10" i="2"/>
  <c r="E9" i="2"/>
  <c r="E8" i="2"/>
  <c r="E7" i="2"/>
  <c r="E6" i="2"/>
  <c r="E5" i="2"/>
  <c r="E4" i="2"/>
  <c r="G22" i="1"/>
  <c r="G26" i="1"/>
  <c r="J19" i="1"/>
  <c r="G19" i="1" s="1"/>
  <c r="J18" i="1"/>
  <c r="D28" i="1"/>
  <c r="E28" i="1"/>
  <c r="F28" i="1"/>
  <c r="C28" i="1"/>
  <c r="F27" i="1"/>
  <c r="F19" i="1"/>
  <c r="F20" i="1"/>
  <c r="F21" i="1"/>
  <c r="F22" i="1"/>
  <c r="F23" i="1"/>
  <c r="F24" i="1"/>
  <c r="F25" i="1"/>
  <c r="F26" i="1"/>
  <c r="F18" i="1"/>
  <c r="E27" i="1"/>
  <c r="E19" i="1"/>
  <c r="E20" i="1"/>
  <c r="E21" i="1"/>
  <c r="E22" i="1"/>
  <c r="E23" i="1"/>
  <c r="E24" i="1"/>
  <c r="E25" i="1"/>
  <c r="E26" i="1"/>
  <c r="E18" i="1"/>
  <c r="D27" i="1"/>
  <c r="C27" i="1"/>
  <c r="F14" i="1"/>
  <c r="I11" i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4" i="1"/>
  <c r="J4" i="1" s="1"/>
  <c r="J12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H11" i="1" s="1"/>
  <c r="F4" i="1"/>
  <c r="I4" i="1" s="1"/>
  <c r="I12" i="1" s="1"/>
  <c r="C15" i="1"/>
  <c r="C14" i="1"/>
  <c r="D12" i="1"/>
  <c r="E12" i="1"/>
  <c r="E5" i="1"/>
  <c r="E6" i="1"/>
  <c r="E7" i="1"/>
  <c r="E8" i="1"/>
  <c r="E9" i="1"/>
  <c r="E10" i="1"/>
  <c r="E11" i="1"/>
  <c r="E4" i="1"/>
  <c r="I4" i="2" l="1"/>
  <c r="H4" i="2"/>
  <c r="F11" i="2"/>
  <c r="F12" i="2"/>
  <c r="I12" i="2" s="1"/>
  <c r="F13" i="2"/>
  <c r="I13" i="2" s="1"/>
  <c r="F21" i="2"/>
  <c r="I21" i="2" s="1"/>
  <c r="F18" i="2"/>
  <c r="I18" i="2" s="1"/>
  <c r="F17" i="2"/>
  <c r="I17" i="2" s="1"/>
  <c r="F14" i="2"/>
  <c r="I14" i="2" s="1"/>
  <c r="F20" i="2"/>
  <c r="I20" i="2" s="1"/>
  <c r="F15" i="2"/>
  <c r="I15" i="2" s="1"/>
  <c r="F19" i="2"/>
  <c r="I19" i="2" s="1"/>
  <c r="F16" i="2"/>
  <c r="I16" i="2" s="1"/>
  <c r="E22" i="2"/>
  <c r="F10" i="2"/>
  <c r="F8" i="2"/>
  <c r="F6" i="2"/>
  <c r="F9" i="2"/>
  <c r="F7" i="2"/>
  <c r="F5" i="2"/>
  <c r="G25" i="1"/>
  <c r="G21" i="1"/>
  <c r="G24" i="1"/>
  <c r="G20" i="1"/>
  <c r="G27" i="1" s="1"/>
  <c r="G18" i="1"/>
  <c r="G23" i="1"/>
  <c r="H4" i="1"/>
  <c r="H8" i="1"/>
  <c r="H7" i="1"/>
  <c r="H10" i="1"/>
  <c r="H6" i="1"/>
  <c r="H9" i="1"/>
  <c r="H5" i="1"/>
  <c r="J28" i="2" l="1"/>
  <c r="J29" i="2" s="1"/>
  <c r="G39" i="2" s="1"/>
  <c r="G43" i="2"/>
  <c r="G38" i="2"/>
  <c r="G42" i="2"/>
  <c r="G44" i="2"/>
  <c r="G37" i="2"/>
  <c r="G41" i="2"/>
  <c r="G40" i="2"/>
  <c r="G13" i="2"/>
  <c r="G10" i="2"/>
  <c r="J13" i="2"/>
  <c r="H13" i="2"/>
  <c r="G19" i="2"/>
  <c r="G17" i="2"/>
  <c r="G7" i="2"/>
  <c r="J7" i="2" s="1"/>
  <c r="G14" i="2"/>
  <c r="G16" i="2"/>
  <c r="G18" i="2"/>
  <c r="G12" i="2"/>
  <c r="G20" i="2"/>
  <c r="G21" i="2"/>
  <c r="G15" i="2"/>
  <c r="G9" i="2"/>
  <c r="J9" i="2" s="1"/>
  <c r="G6" i="2"/>
  <c r="J6" i="2" s="1"/>
  <c r="G8" i="2"/>
  <c r="J8" i="2" s="1"/>
  <c r="G5" i="2"/>
  <c r="J5" i="2" s="1"/>
  <c r="J10" i="2"/>
  <c r="G11" i="2"/>
  <c r="J11" i="2" s="1"/>
  <c r="G35" i="2"/>
  <c r="G31" i="2"/>
  <c r="G34" i="2"/>
  <c r="G36" i="2"/>
  <c r="G32" i="2"/>
  <c r="G30" i="2"/>
  <c r="G28" i="2"/>
  <c r="G33" i="2"/>
  <c r="G29" i="2"/>
  <c r="I9" i="2"/>
  <c r="H5" i="2"/>
  <c r="I5" i="2"/>
  <c r="I7" i="2"/>
  <c r="I6" i="2"/>
  <c r="I8" i="2"/>
  <c r="I11" i="2"/>
  <c r="I10" i="2"/>
  <c r="H12" i="1"/>
  <c r="G45" i="2" l="1"/>
  <c r="G46" i="2"/>
  <c r="G47" i="2"/>
  <c r="H9" i="2"/>
  <c r="H11" i="2"/>
  <c r="H7" i="2"/>
  <c r="J15" i="2"/>
  <c r="H15" i="2"/>
  <c r="J21" i="2"/>
  <c r="H21" i="2"/>
  <c r="J16" i="2"/>
  <c r="H16" i="2"/>
  <c r="J19" i="2"/>
  <c r="H19" i="2"/>
  <c r="J18" i="2"/>
  <c r="H18" i="2"/>
  <c r="J20" i="2"/>
  <c r="H20" i="2"/>
  <c r="J14" i="2"/>
  <c r="H14" i="2"/>
  <c r="J17" i="2"/>
  <c r="H17" i="2"/>
  <c r="H12" i="2"/>
  <c r="J12" i="2"/>
  <c r="H8" i="2"/>
  <c r="H6" i="2"/>
  <c r="I22" i="2"/>
  <c r="H10" i="2"/>
  <c r="J4" i="2"/>
  <c r="J22" i="2" s="1"/>
  <c r="H22" i="2" l="1"/>
  <c r="F24" i="2" s="1"/>
</calcChain>
</file>

<file path=xl/sharedStrings.xml><?xml version="1.0" encoding="utf-8"?>
<sst xmlns="http://schemas.openxmlformats.org/spreadsheetml/2006/main" count="61" uniqueCount="25">
  <si>
    <t>Год</t>
  </si>
  <si>
    <t>Валовой сбор</t>
  </si>
  <si>
    <t>y[t-1]</t>
  </si>
  <si>
    <t>-</t>
  </si>
  <si>
    <t>Сумма</t>
  </si>
  <si>
    <t>y1</t>
  </si>
  <si>
    <t>y2</t>
  </si>
  <si>
    <t>yt-y1</t>
  </si>
  <si>
    <t>y[t-1]-y2</t>
  </si>
  <si>
    <t>(yt - y1) * (y[t -1] - y2)</t>
  </si>
  <si>
    <t>(yt-y1)^2</t>
  </si>
  <si>
    <t>(y[t-1]-y2)^2</t>
  </si>
  <si>
    <t>№ п/п</t>
  </si>
  <si>
    <t>r1</t>
  </si>
  <si>
    <t>y</t>
  </si>
  <si>
    <t>t</t>
  </si>
  <si>
    <t>y*t</t>
  </si>
  <si>
    <t>t^2</t>
  </si>
  <si>
    <t>y[t]</t>
  </si>
  <si>
    <t>Среднее</t>
  </si>
  <si>
    <t>b</t>
  </si>
  <si>
    <t>a</t>
  </si>
  <si>
    <t>y[t] = a + bt</t>
  </si>
  <si>
    <t>Валовой сбор сахарной свеклы</t>
  </si>
  <si>
    <t>Вывод. В среднем ежегодно валовый сбор сахарной свеклы за 1980-1998 гг. повышался на 4,39 у.е.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</si>
</sst>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168" fontId="0" fillId="0" borderId="0" xfId="0" applyNumberFormat="1"/>
    <xf numFmtId="168" fontId="0" fillId="0" borderId="1" xfId="0" applyNumberFormat="1" applyBorder="1"/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временного ряда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1'!$C$3:$C$11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'Задание 1'!$D$3:$D$11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3-4A13-A4CE-033563AD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94304"/>
        <c:axId val="407096928"/>
      </c:scatterChart>
      <c:valAx>
        <c:axId val="4070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096928"/>
        <c:crosses val="autoZero"/>
        <c:crossBetween val="midCat"/>
      </c:valAx>
      <c:valAx>
        <c:axId val="4070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0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временного ряда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2'!$C$3:$C$21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'Задание 2'!$D$3:$D$21</c:f>
              <c:numCache>
                <c:formatCode>General</c:formatCode>
                <c:ptCount val="19"/>
                <c:pt idx="0">
                  <c:v>237</c:v>
                </c:pt>
                <c:pt idx="1">
                  <c:v>175</c:v>
                </c:pt>
                <c:pt idx="2">
                  <c:v>324</c:v>
                </c:pt>
                <c:pt idx="3">
                  <c:v>264</c:v>
                </c:pt>
                <c:pt idx="4">
                  <c:v>316</c:v>
                </c:pt>
                <c:pt idx="5">
                  <c:v>271</c:v>
                </c:pt>
                <c:pt idx="6">
                  <c:v>225</c:v>
                </c:pt>
                <c:pt idx="7">
                  <c:v>289</c:v>
                </c:pt>
                <c:pt idx="8">
                  <c:v>307</c:v>
                </c:pt>
                <c:pt idx="9">
                  <c:v>380</c:v>
                </c:pt>
                <c:pt idx="10">
                  <c:v>336</c:v>
                </c:pt>
                <c:pt idx="11">
                  <c:v>298</c:v>
                </c:pt>
                <c:pt idx="12">
                  <c:v>250</c:v>
                </c:pt>
                <c:pt idx="13">
                  <c:v>278</c:v>
                </c:pt>
                <c:pt idx="14">
                  <c:v>187</c:v>
                </c:pt>
                <c:pt idx="15">
                  <c:v>259</c:v>
                </c:pt>
                <c:pt idx="16">
                  <c:v>309</c:v>
                </c:pt>
                <c:pt idx="17">
                  <c:v>336</c:v>
                </c:pt>
                <c:pt idx="18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2-4508-B78F-5B574E13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94304"/>
        <c:axId val="407096928"/>
      </c:scatterChart>
      <c:valAx>
        <c:axId val="407094304"/>
        <c:scaling>
          <c:orientation val="minMax"/>
          <c:max val="2000"/>
          <c:min val="19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096928"/>
        <c:crosses val="autoZero"/>
        <c:crossBetween val="midCat"/>
      </c:valAx>
      <c:valAx>
        <c:axId val="4070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0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185737</xdr:rowOff>
    </xdr:from>
    <xdr:to>
      <xdr:col>18</xdr:col>
      <xdr:colOff>600075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C94CA9-ACBC-4AFB-91D9-B690E141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4762</xdr:rowOff>
    </xdr:from>
    <xdr:to>
      <xdr:col>18</xdr:col>
      <xdr:colOff>323850</xdr:colOff>
      <xdr:row>12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F289F8-203B-4C7C-988D-1D2456BF7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DD1B-4B95-466A-AE32-811EA3A05B9C}">
  <dimension ref="B2:J28"/>
  <sheetViews>
    <sheetView tabSelected="1" workbookViewId="0"/>
  </sheetViews>
  <sheetFormatPr defaultRowHeight="15" x14ac:dyDescent="0.25"/>
  <cols>
    <col min="4" max="4" width="13.42578125" customWidth="1"/>
    <col min="8" max="8" width="11.42578125" customWidth="1"/>
    <col min="10" max="10" width="11.85546875" customWidth="1"/>
  </cols>
  <sheetData>
    <row r="2" spans="2:10" ht="30" x14ac:dyDescent="0.25">
      <c r="B2" s="2" t="s">
        <v>12</v>
      </c>
      <c r="C2" s="2" t="s">
        <v>0</v>
      </c>
      <c r="D2" s="1" t="s">
        <v>1</v>
      </c>
      <c r="E2" s="2" t="s">
        <v>2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2:10" x14ac:dyDescent="0.25">
      <c r="B3" s="6">
        <v>1</v>
      </c>
      <c r="C3">
        <v>1992</v>
      </c>
      <c r="D3">
        <v>246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</row>
    <row r="4" spans="2:10" x14ac:dyDescent="0.25">
      <c r="B4" s="6">
        <v>2</v>
      </c>
      <c r="C4">
        <v>1993</v>
      </c>
      <c r="D4">
        <v>229</v>
      </c>
      <c r="E4">
        <f>D3</f>
        <v>246</v>
      </c>
      <c r="F4">
        <f>D4-$C$14</f>
        <v>65.5</v>
      </c>
      <c r="G4">
        <f>E4-$C$15</f>
        <v>71.75</v>
      </c>
      <c r="H4">
        <f>F4*G4</f>
        <v>4699.625</v>
      </c>
      <c r="I4">
        <f>F4^2</f>
        <v>4290.25</v>
      </c>
      <c r="J4">
        <f>G4^2</f>
        <v>5148.0625</v>
      </c>
    </row>
    <row r="5" spans="2:10" x14ac:dyDescent="0.25">
      <c r="B5" s="6">
        <v>3</v>
      </c>
      <c r="C5">
        <v>1994</v>
      </c>
      <c r="D5">
        <v>152</v>
      </c>
      <c r="E5">
        <f t="shared" ref="E5:E11" si="0">D4</f>
        <v>229</v>
      </c>
      <c r="F5">
        <f>D5-$C$14</f>
        <v>-11.5</v>
      </c>
      <c r="G5">
        <f>E5-$C$15</f>
        <v>54.75</v>
      </c>
      <c r="H5">
        <f t="shared" ref="H5:H11" si="1">F5*G5</f>
        <v>-629.625</v>
      </c>
      <c r="I5">
        <f t="shared" ref="I5:I11" si="2">F5^2</f>
        <v>132.25</v>
      </c>
      <c r="J5">
        <f t="shared" ref="J5:J11" si="3">G5^2</f>
        <v>2997.5625</v>
      </c>
    </row>
    <row r="6" spans="2:10" x14ac:dyDescent="0.25">
      <c r="B6" s="6">
        <v>4</v>
      </c>
      <c r="C6">
        <v>1995</v>
      </c>
      <c r="D6">
        <v>155</v>
      </c>
      <c r="E6">
        <f t="shared" si="0"/>
        <v>152</v>
      </c>
      <c r="F6">
        <f>D6-$C$14</f>
        <v>-8.5</v>
      </c>
      <c r="G6">
        <f>E6-$C$15</f>
        <v>-22.25</v>
      </c>
      <c r="H6">
        <f t="shared" si="1"/>
        <v>189.125</v>
      </c>
      <c r="I6">
        <f t="shared" si="2"/>
        <v>72.25</v>
      </c>
      <c r="J6">
        <f t="shared" si="3"/>
        <v>495.0625</v>
      </c>
    </row>
    <row r="7" spans="2:10" x14ac:dyDescent="0.25">
      <c r="B7" s="6">
        <v>5</v>
      </c>
      <c r="C7">
        <v>1996</v>
      </c>
      <c r="D7">
        <v>190</v>
      </c>
      <c r="E7">
        <f t="shared" si="0"/>
        <v>155</v>
      </c>
      <c r="F7">
        <f>D7-$C$14</f>
        <v>26.5</v>
      </c>
      <c r="G7">
        <f>E7-$C$15</f>
        <v>-19.25</v>
      </c>
      <c r="H7">
        <f t="shared" si="1"/>
        <v>-510.125</v>
      </c>
      <c r="I7">
        <f t="shared" si="2"/>
        <v>702.25</v>
      </c>
      <c r="J7">
        <f t="shared" si="3"/>
        <v>370.5625</v>
      </c>
    </row>
    <row r="8" spans="2:10" x14ac:dyDescent="0.25">
      <c r="B8" s="6">
        <v>6</v>
      </c>
      <c r="C8">
        <v>1997</v>
      </c>
      <c r="D8">
        <v>160</v>
      </c>
      <c r="E8">
        <f t="shared" si="0"/>
        <v>190</v>
      </c>
      <c r="F8">
        <f>D8-$C$14</f>
        <v>-3.5</v>
      </c>
      <c r="G8">
        <f>E8-$C$15</f>
        <v>15.75</v>
      </c>
      <c r="H8">
        <f t="shared" si="1"/>
        <v>-55.125</v>
      </c>
      <c r="I8">
        <f t="shared" si="2"/>
        <v>12.25</v>
      </c>
      <c r="J8">
        <f t="shared" si="3"/>
        <v>248.0625</v>
      </c>
    </row>
    <row r="9" spans="2:10" x14ac:dyDescent="0.25">
      <c r="B9" s="6">
        <v>7</v>
      </c>
      <c r="C9">
        <v>1998</v>
      </c>
      <c r="D9">
        <v>107</v>
      </c>
      <c r="E9">
        <f t="shared" si="0"/>
        <v>160</v>
      </c>
      <c r="F9">
        <f>D9-$C$14</f>
        <v>-56.5</v>
      </c>
      <c r="G9">
        <f>E9-$C$15</f>
        <v>-14.25</v>
      </c>
      <c r="H9">
        <f t="shared" si="1"/>
        <v>805.125</v>
      </c>
      <c r="I9">
        <f t="shared" si="2"/>
        <v>3192.25</v>
      </c>
      <c r="J9">
        <f t="shared" si="3"/>
        <v>203.0625</v>
      </c>
    </row>
    <row r="10" spans="2:10" x14ac:dyDescent="0.25">
      <c r="B10" s="6">
        <v>8</v>
      </c>
      <c r="C10">
        <v>1999</v>
      </c>
      <c r="D10">
        <v>155</v>
      </c>
      <c r="E10">
        <f t="shared" si="0"/>
        <v>107</v>
      </c>
      <c r="F10">
        <f>D10-$C$14</f>
        <v>-8.5</v>
      </c>
      <c r="G10">
        <f>E10-$C$15</f>
        <v>-67.25</v>
      </c>
      <c r="H10">
        <f t="shared" si="1"/>
        <v>571.625</v>
      </c>
      <c r="I10">
        <f t="shared" si="2"/>
        <v>72.25</v>
      </c>
      <c r="J10">
        <f t="shared" si="3"/>
        <v>4522.5625</v>
      </c>
    </row>
    <row r="11" spans="2:10" x14ac:dyDescent="0.25">
      <c r="B11" s="6">
        <v>9</v>
      </c>
      <c r="C11">
        <v>2000</v>
      </c>
      <c r="D11" s="4">
        <v>160</v>
      </c>
      <c r="E11" s="4">
        <f t="shared" si="0"/>
        <v>155</v>
      </c>
      <c r="F11">
        <f>D11-$C$14</f>
        <v>-3.5</v>
      </c>
      <c r="G11">
        <f>E11-$C$15</f>
        <v>-19.25</v>
      </c>
      <c r="H11">
        <f t="shared" si="1"/>
        <v>67.375</v>
      </c>
      <c r="I11">
        <f t="shared" si="2"/>
        <v>12.25</v>
      </c>
      <c r="J11">
        <f t="shared" si="3"/>
        <v>370.5625</v>
      </c>
    </row>
    <row r="12" spans="2:10" x14ac:dyDescent="0.25">
      <c r="B12" s="7" t="s">
        <v>4</v>
      </c>
      <c r="C12" s="5"/>
      <c r="D12" s="5">
        <f t="shared" ref="D12:E12" si="4">SUM(D3:D11)</f>
        <v>1554</v>
      </c>
      <c r="E12" s="5">
        <f t="shared" si="4"/>
        <v>1394</v>
      </c>
      <c r="F12" s="5"/>
      <c r="G12" s="5"/>
      <c r="H12" s="5">
        <f t="shared" ref="H12" si="5">SUM(H3:H11)</f>
        <v>5138</v>
      </c>
      <c r="I12" s="5">
        <f t="shared" ref="I12" si="6">SUM(I3:I11)</f>
        <v>8486</v>
      </c>
      <c r="J12" s="5">
        <f t="shared" ref="J12" si="7">SUM(J3:J11)</f>
        <v>14355.5</v>
      </c>
    </row>
    <row r="14" spans="2:10" x14ac:dyDescent="0.25">
      <c r="B14" s="6" t="s">
        <v>5</v>
      </c>
      <c r="C14">
        <f>(D12-D3)/8</f>
        <v>163.5</v>
      </c>
      <c r="E14" t="s">
        <v>13</v>
      </c>
      <c r="F14">
        <f>H12/SQRT(I12*J12)</f>
        <v>0.46551472657902798</v>
      </c>
    </row>
    <row r="15" spans="2:10" x14ac:dyDescent="0.25">
      <c r="B15" s="6" t="s">
        <v>6</v>
      </c>
      <c r="C15">
        <f>E12/8</f>
        <v>174.25</v>
      </c>
    </row>
    <row r="17" spans="2:10" x14ac:dyDescent="0.25">
      <c r="B17" s="2" t="s">
        <v>12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J17" t="s">
        <v>22</v>
      </c>
    </row>
    <row r="18" spans="2:10" x14ac:dyDescent="0.25">
      <c r="B18" s="6">
        <v>1</v>
      </c>
      <c r="C18">
        <v>246</v>
      </c>
      <c r="D18">
        <v>1</v>
      </c>
      <c r="E18">
        <f>C18*D18</f>
        <v>246</v>
      </c>
      <c r="F18">
        <f>D18^2</f>
        <v>1</v>
      </c>
      <c r="G18">
        <f>$J$19+$J$18*D18</f>
        <v>216.06666666666661</v>
      </c>
      <c r="I18" t="s">
        <v>20</v>
      </c>
      <c r="J18">
        <f>(E28-C28*D28)/(F28-D28^2)</f>
        <v>-10.849999999999987</v>
      </c>
    </row>
    <row r="19" spans="2:10" x14ac:dyDescent="0.25">
      <c r="B19" s="6">
        <v>2</v>
      </c>
      <c r="C19">
        <v>229</v>
      </c>
      <c r="D19">
        <v>2</v>
      </c>
      <c r="E19">
        <f t="shared" ref="E19:E26" si="8">C19*D19</f>
        <v>458</v>
      </c>
      <c r="F19">
        <f t="shared" ref="F19:F26" si="9">D19^2</f>
        <v>4</v>
      </c>
      <c r="G19">
        <f>$J$19+$J$18*D19</f>
        <v>205.21666666666664</v>
      </c>
      <c r="I19" t="s">
        <v>21</v>
      </c>
      <c r="J19">
        <f>C28-J18*D28</f>
        <v>226.9166666666666</v>
      </c>
    </row>
    <row r="20" spans="2:10" x14ac:dyDescent="0.25">
      <c r="B20" s="6">
        <v>3</v>
      </c>
      <c r="C20">
        <v>152</v>
      </c>
      <c r="D20">
        <v>3</v>
      </c>
      <c r="E20">
        <f t="shared" si="8"/>
        <v>456</v>
      </c>
      <c r="F20">
        <f t="shared" si="9"/>
        <v>9</v>
      </c>
      <c r="G20">
        <f>$J$19+$J$18*D20</f>
        <v>194.36666666666665</v>
      </c>
    </row>
    <row r="21" spans="2:10" x14ac:dyDescent="0.25">
      <c r="B21" s="6">
        <v>4</v>
      </c>
      <c r="C21">
        <v>155</v>
      </c>
      <c r="D21">
        <v>4</v>
      </c>
      <c r="E21">
        <f t="shared" si="8"/>
        <v>620</v>
      </c>
      <c r="F21">
        <f t="shared" si="9"/>
        <v>16</v>
      </c>
      <c r="G21">
        <f>$J$19+$J$18*D21</f>
        <v>183.51666666666665</v>
      </c>
    </row>
    <row r="22" spans="2:10" x14ac:dyDescent="0.25">
      <c r="B22" s="6">
        <v>5</v>
      </c>
      <c r="C22">
        <v>190</v>
      </c>
      <c r="D22">
        <v>5</v>
      </c>
      <c r="E22">
        <f t="shared" si="8"/>
        <v>950</v>
      </c>
      <c r="F22">
        <f t="shared" si="9"/>
        <v>25</v>
      </c>
      <c r="G22">
        <f>$J$19+$J$18*D22</f>
        <v>172.66666666666666</v>
      </c>
    </row>
    <row r="23" spans="2:10" x14ac:dyDescent="0.25">
      <c r="B23" s="6">
        <v>6</v>
      </c>
      <c r="C23">
        <v>160</v>
      </c>
      <c r="D23">
        <v>6</v>
      </c>
      <c r="E23">
        <f t="shared" si="8"/>
        <v>960</v>
      </c>
      <c r="F23">
        <f t="shared" si="9"/>
        <v>36</v>
      </c>
      <c r="G23">
        <f>$J$19+$J$18*D23</f>
        <v>161.81666666666666</v>
      </c>
    </row>
    <row r="24" spans="2:10" x14ac:dyDescent="0.25">
      <c r="B24" s="6">
        <v>7</v>
      </c>
      <c r="C24">
        <v>107</v>
      </c>
      <c r="D24">
        <v>7</v>
      </c>
      <c r="E24">
        <f t="shared" si="8"/>
        <v>749</v>
      </c>
      <c r="F24">
        <f t="shared" si="9"/>
        <v>49</v>
      </c>
      <c r="G24">
        <f>$J$19+$J$18*D24</f>
        <v>150.9666666666667</v>
      </c>
    </row>
    <row r="25" spans="2:10" x14ac:dyDescent="0.25">
      <c r="B25" s="6">
        <v>8</v>
      </c>
      <c r="C25">
        <v>155</v>
      </c>
      <c r="D25">
        <v>8</v>
      </c>
      <c r="E25">
        <f t="shared" si="8"/>
        <v>1240</v>
      </c>
      <c r="F25">
        <f t="shared" si="9"/>
        <v>64</v>
      </c>
      <c r="G25">
        <f>$J$19+$J$18*D25</f>
        <v>140.1166666666667</v>
      </c>
    </row>
    <row r="26" spans="2:10" x14ac:dyDescent="0.25">
      <c r="B26" s="6">
        <v>9</v>
      </c>
      <c r="C26" s="4">
        <v>160</v>
      </c>
      <c r="D26">
        <v>9</v>
      </c>
      <c r="E26">
        <f t="shared" si="8"/>
        <v>1440</v>
      </c>
      <c r="F26">
        <f t="shared" si="9"/>
        <v>81</v>
      </c>
      <c r="G26">
        <f>$J$19+$J$18*D26</f>
        <v>129.26666666666671</v>
      </c>
    </row>
    <row r="27" spans="2:10" x14ac:dyDescent="0.25">
      <c r="B27" s="7" t="s">
        <v>4</v>
      </c>
      <c r="C27" s="5">
        <f>SUM(C18:C26)</f>
        <v>1554</v>
      </c>
      <c r="D27" s="5">
        <f>SUM(D18:D26)</f>
        <v>45</v>
      </c>
      <c r="E27" s="5">
        <f>SUM(E18:E26)</f>
        <v>7119</v>
      </c>
      <c r="F27" s="5">
        <f>SUM(F18:F26)</f>
        <v>285</v>
      </c>
      <c r="G27" s="5">
        <f>SUM(G18:G26)</f>
        <v>1554</v>
      </c>
    </row>
    <row r="28" spans="2:10" x14ac:dyDescent="0.25">
      <c r="B28" s="6" t="s">
        <v>19</v>
      </c>
      <c r="C28">
        <f>C27/9</f>
        <v>172.66666666666666</v>
      </c>
      <c r="D28">
        <f t="shared" ref="D28:F28" si="10">D27/9</f>
        <v>5</v>
      </c>
      <c r="E28">
        <f t="shared" si="10"/>
        <v>791</v>
      </c>
      <c r="F28">
        <f t="shared" si="10"/>
        <v>31.666666666666668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C96A-C280-49CB-A56E-A9B4ED1C9C81}">
  <dimension ref="B2:S48"/>
  <sheetViews>
    <sheetView workbookViewId="0"/>
  </sheetViews>
  <sheetFormatPr defaultRowHeight="15" x14ac:dyDescent="0.25"/>
  <cols>
    <col min="4" max="4" width="13.42578125" customWidth="1"/>
    <col min="6" max="7" width="9.28515625" bestFit="1" customWidth="1"/>
    <col min="8" max="8" width="11.42578125" customWidth="1"/>
    <col min="9" max="9" width="9.5703125" bestFit="1" customWidth="1"/>
    <col min="10" max="10" width="11.85546875" customWidth="1"/>
  </cols>
  <sheetData>
    <row r="2" spans="2:19" ht="60" x14ac:dyDescent="0.25">
      <c r="B2" s="2" t="s">
        <v>12</v>
      </c>
      <c r="C2" s="2" t="s">
        <v>0</v>
      </c>
      <c r="D2" s="2" t="s">
        <v>23</v>
      </c>
      <c r="E2" s="2" t="s">
        <v>2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2:19" x14ac:dyDescent="0.25">
      <c r="B3" s="6">
        <v>1</v>
      </c>
      <c r="C3">
        <v>1980</v>
      </c>
      <c r="D3">
        <v>237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</row>
    <row r="4" spans="2:19" x14ac:dyDescent="0.25">
      <c r="B4" s="6">
        <v>2</v>
      </c>
      <c r="C4">
        <v>1981</v>
      </c>
      <c r="D4">
        <v>175</v>
      </c>
      <c r="E4">
        <f>D3</f>
        <v>237</v>
      </c>
      <c r="F4" s="9">
        <f>D4-$C$24</f>
        <v>-116.44444444444446</v>
      </c>
      <c r="G4" s="9">
        <f>E4-$C$25</f>
        <v>-24.388888888888914</v>
      </c>
      <c r="H4" s="9">
        <f>F4*G4</f>
        <v>2839.9506172839538</v>
      </c>
      <c r="I4" s="9">
        <f>F4^2</f>
        <v>13559.308641975311</v>
      </c>
      <c r="J4" s="9">
        <f>G4^2</f>
        <v>594.81790123456915</v>
      </c>
    </row>
    <row r="5" spans="2:19" x14ac:dyDescent="0.25">
      <c r="B5" s="6">
        <v>3</v>
      </c>
      <c r="C5">
        <v>1982</v>
      </c>
      <c r="D5">
        <v>324</v>
      </c>
      <c r="E5">
        <f t="shared" ref="E5:E21" si="0">D4</f>
        <v>175</v>
      </c>
      <c r="F5" s="9">
        <f>D5-$C$24</f>
        <v>32.555555555555543</v>
      </c>
      <c r="G5" s="9">
        <f>E5-$C$25</f>
        <v>-86.388888888888914</v>
      </c>
      <c r="H5" s="9">
        <f t="shared" ref="H5:H11" si="1">F5*G5</f>
        <v>-2812.4382716049381</v>
      </c>
      <c r="I5" s="9">
        <f t="shared" ref="I5:J11" si="2">F5^2</f>
        <v>1059.8641975308633</v>
      </c>
      <c r="J5" s="9">
        <f t="shared" si="2"/>
        <v>7463.0401234567944</v>
      </c>
    </row>
    <row r="6" spans="2:19" x14ac:dyDescent="0.25">
      <c r="B6" s="6">
        <v>4</v>
      </c>
      <c r="C6">
        <v>1983</v>
      </c>
      <c r="D6">
        <v>264</v>
      </c>
      <c r="E6">
        <f t="shared" si="0"/>
        <v>324</v>
      </c>
      <c r="F6" s="9">
        <f>D6-$C$24</f>
        <v>-27.444444444444457</v>
      </c>
      <c r="G6" s="9">
        <f>E6-$C$25</f>
        <v>62.611111111111086</v>
      </c>
      <c r="H6" s="9">
        <f t="shared" si="1"/>
        <v>-1718.3271604938273</v>
      </c>
      <c r="I6" s="9">
        <f t="shared" si="2"/>
        <v>753.19753086419826</v>
      </c>
      <c r="J6" s="9">
        <f t="shared" si="2"/>
        <v>3920.151234567898</v>
      </c>
    </row>
    <row r="7" spans="2:19" x14ac:dyDescent="0.25">
      <c r="B7" s="6">
        <v>5</v>
      </c>
      <c r="C7">
        <v>1984</v>
      </c>
      <c r="D7">
        <v>316</v>
      </c>
      <c r="E7">
        <f t="shared" si="0"/>
        <v>264</v>
      </c>
      <c r="F7" s="9">
        <f>D7-$C$24</f>
        <v>24.555555555555543</v>
      </c>
      <c r="G7" s="9">
        <f>E7-$C$25</f>
        <v>2.6111111111110858</v>
      </c>
      <c r="H7" s="9">
        <f t="shared" si="1"/>
        <v>64.117283950616624</v>
      </c>
      <c r="I7" s="9">
        <f t="shared" si="2"/>
        <v>602.97530864197472</v>
      </c>
      <c r="J7" s="9">
        <f t="shared" si="2"/>
        <v>6.8179012345677696</v>
      </c>
    </row>
    <row r="8" spans="2:19" x14ac:dyDescent="0.25">
      <c r="B8" s="6">
        <v>6</v>
      </c>
      <c r="C8">
        <v>1985</v>
      </c>
      <c r="D8">
        <v>271</v>
      </c>
      <c r="E8">
        <f t="shared" si="0"/>
        <v>316</v>
      </c>
      <c r="F8" s="9">
        <f>D8-$C$24</f>
        <v>-20.444444444444457</v>
      </c>
      <c r="G8" s="9">
        <f>E8-$C$25</f>
        <v>54.611111111111086</v>
      </c>
      <c r="H8" s="9">
        <f t="shared" si="1"/>
        <v>-1116.493827160494</v>
      </c>
      <c r="I8" s="9">
        <f t="shared" si="2"/>
        <v>417.9753086419758</v>
      </c>
      <c r="J8" s="9">
        <f t="shared" si="2"/>
        <v>2982.3734567901206</v>
      </c>
    </row>
    <row r="9" spans="2:19" x14ac:dyDescent="0.25">
      <c r="B9" s="6">
        <v>7</v>
      </c>
      <c r="C9">
        <v>1986</v>
      </c>
      <c r="D9">
        <v>225</v>
      </c>
      <c r="E9">
        <f t="shared" si="0"/>
        <v>271</v>
      </c>
      <c r="F9" s="9">
        <f>D9-$C$24</f>
        <v>-66.444444444444457</v>
      </c>
      <c r="G9" s="9">
        <f>E9-$C$25</f>
        <v>9.6111111111110858</v>
      </c>
      <c r="H9" s="9">
        <f t="shared" si="1"/>
        <v>-638.60493827160337</v>
      </c>
      <c r="I9" s="9">
        <f t="shared" si="2"/>
        <v>4414.8641975308656</v>
      </c>
      <c r="J9" s="9">
        <f t="shared" si="2"/>
        <v>92.373456790122972</v>
      </c>
    </row>
    <row r="10" spans="2:19" x14ac:dyDescent="0.25">
      <c r="B10" s="6">
        <v>8</v>
      </c>
      <c r="C10">
        <v>1987</v>
      </c>
      <c r="D10">
        <v>289</v>
      </c>
      <c r="E10">
        <f t="shared" si="0"/>
        <v>225</v>
      </c>
      <c r="F10" s="9">
        <f>D10-$C$24</f>
        <v>-2.4444444444444571</v>
      </c>
      <c r="G10" s="9">
        <f>E10-$C$25</f>
        <v>-36.388888888888914</v>
      </c>
      <c r="H10" s="9">
        <f t="shared" si="1"/>
        <v>88.950617283951132</v>
      </c>
      <c r="I10" s="9">
        <f t="shared" si="2"/>
        <v>5.9753086419753707</v>
      </c>
      <c r="J10" s="9">
        <f t="shared" si="2"/>
        <v>1324.151234567903</v>
      </c>
    </row>
    <row r="11" spans="2:19" x14ac:dyDescent="0.25">
      <c r="B11" s="6">
        <v>9</v>
      </c>
      <c r="C11">
        <v>1988</v>
      </c>
      <c r="D11" s="4">
        <v>307</v>
      </c>
      <c r="E11" s="4">
        <f t="shared" si="0"/>
        <v>289</v>
      </c>
      <c r="F11" s="9">
        <f>D11-$C$24</f>
        <v>15.555555555555543</v>
      </c>
      <c r="G11" s="9">
        <f>E11-$C$25</f>
        <v>27.611111111111086</v>
      </c>
      <c r="H11" s="9">
        <f t="shared" si="1"/>
        <v>429.50617283950544</v>
      </c>
      <c r="I11" s="9">
        <f t="shared" si="2"/>
        <v>241.97530864197492</v>
      </c>
      <c r="J11" s="9">
        <f t="shared" si="2"/>
        <v>762.37345679012208</v>
      </c>
    </row>
    <row r="12" spans="2:19" x14ac:dyDescent="0.25">
      <c r="B12" s="6">
        <v>10</v>
      </c>
      <c r="C12">
        <v>1989</v>
      </c>
      <c r="D12" s="8">
        <v>380</v>
      </c>
      <c r="E12" s="4">
        <f t="shared" si="0"/>
        <v>307</v>
      </c>
      <c r="F12" s="9">
        <f>D12-$C$24</f>
        <v>88.555555555555543</v>
      </c>
      <c r="G12" s="9">
        <f t="shared" ref="G12:G21" si="3">E12-$C$25</f>
        <v>45.611111111111086</v>
      </c>
      <c r="H12" s="9">
        <f t="shared" ref="H12:H21" si="4">F12*G12</f>
        <v>4039.1172839506144</v>
      </c>
      <c r="I12" s="9">
        <f t="shared" ref="I12:I21" si="5">F12^2</f>
        <v>7842.0864197530846</v>
      </c>
      <c r="J12" s="9">
        <f t="shared" ref="J12:J21" si="6">G12^2</f>
        <v>2080.3734567901211</v>
      </c>
    </row>
    <row r="13" spans="2:19" x14ac:dyDescent="0.25">
      <c r="B13" s="6">
        <v>11</v>
      </c>
      <c r="C13">
        <v>1990</v>
      </c>
      <c r="D13" s="8">
        <v>336</v>
      </c>
      <c r="E13" s="4">
        <f t="shared" si="0"/>
        <v>380</v>
      </c>
      <c r="F13" s="9">
        <f t="shared" ref="F12:F21" si="7">D13-$C$24</f>
        <v>44.555555555555543</v>
      </c>
      <c r="G13" s="9">
        <f t="shared" si="3"/>
        <v>118.61111111111109</v>
      </c>
      <c r="H13" s="9">
        <f t="shared" si="4"/>
        <v>5284.7839506172813</v>
      </c>
      <c r="I13" s="9">
        <f t="shared" si="5"/>
        <v>1985.1975308641963</v>
      </c>
      <c r="J13" s="9">
        <f t="shared" si="6"/>
        <v>14068.59567901234</v>
      </c>
    </row>
    <row r="14" spans="2:19" x14ac:dyDescent="0.25">
      <c r="B14" s="6">
        <v>12</v>
      </c>
      <c r="C14">
        <v>1991</v>
      </c>
      <c r="D14" s="8">
        <v>298</v>
      </c>
      <c r="E14" s="4">
        <f t="shared" si="0"/>
        <v>336</v>
      </c>
      <c r="F14" s="9">
        <f t="shared" si="7"/>
        <v>6.5555555555555429</v>
      </c>
      <c r="G14" s="9">
        <f t="shared" si="3"/>
        <v>74.611111111111086</v>
      </c>
      <c r="H14" s="9">
        <f t="shared" si="4"/>
        <v>489.11728395061618</v>
      </c>
      <c r="I14" s="9">
        <f t="shared" si="5"/>
        <v>42.97530864197514</v>
      </c>
      <c r="J14" s="9">
        <f t="shared" si="6"/>
        <v>5566.8179012345645</v>
      </c>
      <c r="L14" s="11" t="s">
        <v>24</v>
      </c>
      <c r="M14" s="11"/>
      <c r="N14" s="11"/>
      <c r="O14" s="11"/>
      <c r="P14" s="11"/>
      <c r="Q14" s="11"/>
      <c r="R14" s="11"/>
      <c r="S14" s="11"/>
    </row>
    <row r="15" spans="2:19" x14ac:dyDescent="0.25">
      <c r="B15" s="6">
        <v>13</v>
      </c>
      <c r="C15">
        <v>1992</v>
      </c>
      <c r="D15" s="8">
        <v>250</v>
      </c>
      <c r="E15" s="4">
        <f t="shared" si="0"/>
        <v>298</v>
      </c>
      <c r="F15" s="9">
        <f t="shared" si="7"/>
        <v>-41.444444444444457</v>
      </c>
      <c r="G15" s="9">
        <f t="shared" si="3"/>
        <v>36.611111111111086</v>
      </c>
      <c r="H15" s="9">
        <f t="shared" si="4"/>
        <v>-1517.3271604938266</v>
      </c>
      <c r="I15" s="9">
        <f t="shared" si="5"/>
        <v>1717.6419753086429</v>
      </c>
      <c r="J15" s="9">
        <f t="shared" si="6"/>
        <v>1340.3734567901215</v>
      </c>
      <c r="L15" s="11"/>
      <c r="M15" s="11"/>
      <c r="N15" s="11"/>
      <c r="O15" s="11"/>
      <c r="P15" s="11"/>
      <c r="Q15" s="11"/>
      <c r="R15" s="11"/>
      <c r="S15" s="11"/>
    </row>
    <row r="16" spans="2:19" x14ac:dyDescent="0.25">
      <c r="B16" s="6">
        <v>14</v>
      </c>
      <c r="C16">
        <v>1993</v>
      </c>
      <c r="D16" s="8">
        <v>278</v>
      </c>
      <c r="E16" s="4">
        <f t="shared" si="0"/>
        <v>250</v>
      </c>
      <c r="F16" s="9">
        <f t="shared" si="7"/>
        <v>-13.444444444444457</v>
      </c>
      <c r="G16" s="9">
        <f t="shared" si="3"/>
        <v>-11.388888888888914</v>
      </c>
      <c r="H16" s="9">
        <f t="shared" si="4"/>
        <v>153.11728395061778</v>
      </c>
      <c r="I16" s="9">
        <f t="shared" si="5"/>
        <v>180.75308641975343</v>
      </c>
      <c r="J16" s="9">
        <f t="shared" si="6"/>
        <v>129.70679012345735</v>
      </c>
    </row>
    <row r="17" spans="2:10" x14ac:dyDescent="0.25">
      <c r="B17" s="6">
        <v>15</v>
      </c>
      <c r="C17">
        <v>1994</v>
      </c>
      <c r="D17" s="8">
        <v>187</v>
      </c>
      <c r="E17" s="4">
        <f t="shared" si="0"/>
        <v>278</v>
      </c>
      <c r="F17" s="9">
        <f t="shared" si="7"/>
        <v>-104.44444444444446</v>
      </c>
      <c r="G17" s="9">
        <f t="shared" si="3"/>
        <v>16.611111111111086</v>
      </c>
      <c r="H17" s="9">
        <f t="shared" si="4"/>
        <v>-1734.9382716049358</v>
      </c>
      <c r="I17" s="9">
        <f t="shared" si="5"/>
        <v>10908.641975308645</v>
      </c>
      <c r="J17" s="9">
        <f t="shared" si="6"/>
        <v>275.92901234567819</v>
      </c>
    </row>
    <row r="18" spans="2:10" x14ac:dyDescent="0.25">
      <c r="B18" s="6">
        <v>16</v>
      </c>
      <c r="C18">
        <v>1995</v>
      </c>
      <c r="D18" s="8">
        <v>259</v>
      </c>
      <c r="E18" s="4">
        <f t="shared" si="0"/>
        <v>187</v>
      </c>
      <c r="F18" s="9">
        <f t="shared" si="7"/>
        <v>-32.444444444444457</v>
      </c>
      <c r="G18" s="9">
        <f t="shared" si="3"/>
        <v>-74.388888888888914</v>
      </c>
      <c r="H18" s="9">
        <f t="shared" si="4"/>
        <v>2413.5061728395081</v>
      </c>
      <c r="I18" s="9">
        <f t="shared" si="5"/>
        <v>1052.6419753086427</v>
      </c>
      <c r="J18" s="9">
        <f t="shared" si="6"/>
        <v>5533.7067901234605</v>
      </c>
    </row>
    <row r="19" spans="2:10" x14ac:dyDescent="0.25">
      <c r="B19" s="6">
        <v>17</v>
      </c>
      <c r="C19">
        <v>1996</v>
      </c>
      <c r="D19" s="8">
        <v>309</v>
      </c>
      <c r="E19" s="4">
        <f t="shared" si="0"/>
        <v>259</v>
      </c>
      <c r="F19" s="9">
        <f t="shared" si="7"/>
        <v>17.555555555555543</v>
      </c>
      <c r="G19" s="9">
        <f t="shared" si="3"/>
        <v>-2.3888888888889142</v>
      </c>
      <c r="H19" s="9">
        <f t="shared" si="4"/>
        <v>-41.938271604938684</v>
      </c>
      <c r="I19" s="9">
        <f t="shared" si="5"/>
        <v>308.19753086419706</v>
      </c>
      <c r="J19" s="9">
        <f t="shared" si="6"/>
        <v>5.7067901234569112</v>
      </c>
    </row>
    <row r="20" spans="2:10" x14ac:dyDescent="0.25">
      <c r="B20" s="6">
        <v>18</v>
      </c>
      <c r="C20">
        <v>1997</v>
      </c>
      <c r="D20" s="8">
        <v>336</v>
      </c>
      <c r="E20" s="4">
        <f t="shared" si="0"/>
        <v>309</v>
      </c>
      <c r="F20" s="9">
        <f t="shared" si="7"/>
        <v>44.555555555555543</v>
      </c>
      <c r="G20" s="9">
        <f t="shared" si="3"/>
        <v>47.611111111111086</v>
      </c>
      <c r="H20" s="9">
        <f t="shared" si="4"/>
        <v>2121.3395061728379</v>
      </c>
      <c r="I20" s="9">
        <f t="shared" si="5"/>
        <v>1985.1975308641963</v>
      </c>
      <c r="J20" s="9">
        <f t="shared" si="6"/>
        <v>2266.8179012345654</v>
      </c>
    </row>
    <row r="21" spans="2:10" x14ac:dyDescent="0.25">
      <c r="B21" s="6">
        <v>19</v>
      </c>
      <c r="C21">
        <v>1998</v>
      </c>
      <c r="D21" s="8">
        <v>442</v>
      </c>
      <c r="E21" s="4">
        <f t="shared" si="0"/>
        <v>336</v>
      </c>
      <c r="F21" s="9">
        <f t="shared" si="7"/>
        <v>150.55555555555554</v>
      </c>
      <c r="G21" s="9">
        <f t="shared" si="3"/>
        <v>74.611111111111086</v>
      </c>
      <c r="H21" s="9">
        <f t="shared" si="4"/>
        <v>11233.117283950613</v>
      </c>
      <c r="I21" s="9">
        <f t="shared" si="5"/>
        <v>22666.975308641973</v>
      </c>
      <c r="J21" s="9">
        <f t="shared" si="6"/>
        <v>5566.8179012345645</v>
      </c>
    </row>
    <row r="22" spans="2:10" x14ac:dyDescent="0.25">
      <c r="B22" s="7" t="s">
        <v>4</v>
      </c>
      <c r="C22" s="5"/>
      <c r="D22" s="5">
        <f>SUM(D3:D21)</f>
        <v>5483</v>
      </c>
      <c r="E22" s="5">
        <f>SUM(E3:E20)</f>
        <v>4705</v>
      </c>
      <c r="F22" s="10"/>
      <c r="G22" s="10"/>
      <c r="H22" s="10">
        <f>SUM(H3:H20)</f>
        <v>8343.4382716049404</v>
      </c>
      <c r="I22" s="10">
        <f>SUM(I3:I20)</f>
        <v>47079.469135802487</v>
      </c>
      <c r="J22" s="10">
        <f>SUM(J3:J20)</f>
        <v>48414.126543209859</v>
      </c>
    </row>
    <row r="24" spans="2:10" x14ac:dyDescent="0.25">
      <c r="B24" s="6" t="s">
        <v>5</v>
      </c>
      <c r="C24">
        <f>(D22-D3)/18</f>
        <v>291.44444444444446</v>
      </c>
      <c r="E24" t="s">
        <v>13</v>
      </c>
      <c r="F24">
        <f>H22/SQRT(I22*J22)</f>
        <v>0.17476047969828526</v>
      </c>
    </row>
    <row r="25" spans="2:10" x14ac:dyDescent="0.25">
      <c r="B25" s="6" t="s">
        <v>6</v>
      </c>
      <c r="C25">
        <f>E22/18</f>
        <v>261.38888888888891</v>
      </c>
    </row>
    <row r="27" spans="2:10" x14ac:dyDescent="0.25">
      <c r="B27" s="2" t="s">
        <v>12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18</v>
      </c>
      <c r="J27" t="s">
        <v>22</v>
      </c>
    </row>
    <row r="28" spans="2:10" x14ac:dyDescent="0.25">
      <c r="B28" s="6">
        <v>1</v>
      </c>
      <c r="C28">
        <v>237</v>
      </c>
      <c r="D28" s="6">
        <v>1</v>
      </c>
      <c r="E28">
        <f>C28*D28</f>
        <v>237</v>
      </c>
      <c r="F28">
        <f>D28^2</f>
        <v>1</v>
      </c>
      <c r="G28">
        <f>$J$29+$J$28*D28</f>
        <v>249.05789473684206</v>
      </c>
      <c r="I28" t="s">
        <v>20</v>
      </c>
      <c r="J28">
        <f>(E48-C48*D48)/(F48-D48^2)</f>
        <v>4.3912280701754449</v>
      </c>
    </row>
    <row r="29" spans="2:10" x14ac:dyDescent="0.25">
      <c r="B29" s="6">
        <v>2</v>
      </c>
      <c r="C29">
        <v>175</v>
      </c>
      <c r="D29" s="6">
        <v>2</v>
      </c>
      <c r="E29">
        <f t="shared" ref="E29:E36" si="8">C29*D29</f>
        <v>350</v>
      </c>
      <c r="F29">
        <f t="shared" ref="F29:F36" si="9">D29^2</f>
        <v>4</v>
      </c>
      <c r="G29">
        <f>$J$29+$J$28*D29</f>
        <v>253.44912280701749</v>
      </c>
      <c r="I29" t="s">
        <v>21</v>
      </c>
      <c r="J29">
        <f>C48-J28*D48</f>
        <v>244.6666666666666</v>
      </c>
    </row>
    <row r="30" spans="2:10" x14ac:dyDescent="0.25">
      <c r="B30" s="6">
        <v>3</v>
      </c>
      <c r="C30">
        <v>324</v>
      </c>
      <c r="D30" s="6">
        <v>3</v>
      </c>
      <c r="E30">
        <f t="shared" si="8"/>
        <v>972</v>
      </c>
      <c r="F30">
        <f t="shared" si="9"/>
        <v>9</v>
      </c>
      <c r="G30">
        <f>$J$29+$J$28*D30</f>
        <v>257.84035087719292</v>
      </c>
    </row>
    <row r="31" spans="2:10" x14ac:dyDescent="0.25">
      <c r="B31" s="6">
        <v>4</v>
      </c>
      <c r="C31">
        <v>264</v>
      </c>
      <c r="D31" s="6">
        <v>4</v>
      </c>
      <c r="E31">
        <f t="shared" si="8"/>
        <v>1056</v>
      </c>
      <c r="F31">
        <f t="shared" si="9"/>
        <v>16</v>
      </c>
      <c r="G31">
        <f>$J$29+$J$28*D31</f>
        <v>262.2315789473684</v>
      </c>
    </row>
    <row r="32" spans="2:10" x14ac:dyDescent="0.25">
      <c r="B32" s="6">
        <v>5</v>
      </c>
      <c r="C32">
        <v>316</v>
      </c>
      <c r="D32" s="6">
        <v>5</v>
      </c>
      <c r="E32">
        <f t="shared" si="8"/>
        <v>1580</v>
      </c>
      <c r="F32">
        <f t="shared" si="9"/>
        <v>25</v>
      </c>
      <c r="G32">
        <f>$J$29+$J$28*D32</f>
        <v>266.62280701754383</v>
      </c>
    </row>
    <row r="33" spans="2:7" x14ac:dyDescent="0.25">
      <c r="B33" s="6">
        <v>6</v>
      </c>
      <c r="C33">
        <v>271</v>
      </c>
      <c r="D33" s="6">
        <v>6</v>
      </c>
      <c r="E33">
        <f t="shared" si="8"/>
        <v>1626</v>
      </c>
      <c r="F33">
        <f t="shared" si="9"/>
        <v>36</v>
      </c>
      <c r="G33">
        <f>$J$29+$J$28*D33</f>
        <v>271.01403508771926</v>
      </c>
    </row>
    <row r="34" spans="2:7" x14ac:dyDescent="0.25">
      <c r="B34" s="6">
        <v>7</v>
      </c>
      <c r="C34">
        <v>225</v>
      </c>
      <c r="D34" s="6">
        <v>7</v>
      </c>
      <c r="E34">
        <f t="shared" si="8"/>
        <v>1575</v>
      </c>
      <c r="F34">
        <f t="shared" si="9"/>
        <v>49</v>
      </c>
      <c r="G34">
        <f>$J$29+$J$28*D34</f>
        <v>275.40526315789469</v>
      </c>
    </row>
    <row r="35" spans="2:7" x14ac:dyDescent="0.25">
      <c r="B35" s="6">
        <v>8</v>
      </c>
      <c r="C35">
        <v>289</v>
      </c>
      <c r="D35" s="6">
        <v>8</v>
      </c>
      <c r="E35">
        <f t="shared" si="8"/>
        <v>2312</v>
      </c>
      <c r="F35">
        <f t="shared" si="9"/>
        <v>64</v>
      </c>
      <c r="G35">
        <f>$J$29+$J$28*D35</f>
        <v>279.79649122807018</v>
      </c>
    </row>
    <row r="36" spans="2:7" x14ac:dyDescent="0.25">
      <c r="B36" s="6">
        <v>9</v>
      </c>
      <c r="C36" s="4">
        <v>307</v>
      </c>
      <c r="D36" s="6">
        <v>9</v>
      </c>
      <c r="E36">
        <f t="shared" si="8"/>
        <v>2763</v>
      </c>
      <c r="F36">
        <f t="shared" si="9"/>
        <v>81</v>
      </c>
      <c r="G36">
        <f>$J$29+$J$28*D36</f>
        <v>284.18771929824561</v>
      </c>
    </row>
    <row r="37" spans="2:7" x14ac:dyDescent="0.25">
      <c r="B37" s="6">
        <v>10</v>
      </c>
      <c r="C37" s="8">
        <v>380</v>
      </c>
      <c r="D37" s="6">
        <v>10</v>
      </c>
      <c r="E37">
        <f t="shared" ref="E37:E46" si="10">C37*D37</f>
        <v>3800</v>
      </c>
      <c r="F37">
        <f t="shared" ref="F37:F46" si="11">D37^2</f>
        <v>100</v>
      </c>
      <c r="G37">
        <f t="shared" ref="G37:G46" si="12">$J$29+$J$28*D37</f>
        <v>288.57894736842104</v>
      </c>
    </row>
    <row r="38" spans="2:7" x14ac:dyDescent="0.25">
      <c r="B38" s="6">
        <v>11</v>
      </c>
      <c r="C38" s="8">
        <v>336</v>
      </c>
      <c r="D38" s="6">
        <v>11</v>
      </c>
      <c r="E38">
        <f t="shared" si="10"/>
        <v>3696</v>
      </c>
      <c r="F38">
        <f t="shared" si="11"/>
        <v>121</v>
      </c>
      <c r="G38">
        <f t="shared" si="12"/>
        <v>292.97017543859647</v>
      </c>
    </row>
    <row r="39" spans="2:7" x14ac:dyDescent="0.25">
      <c r="B39" s="6">
        <v>12</v>
      </c>
      <c r="C39" s="8">
        <v>298</v>
      </c>
      <c r="D39" s="6">
        <v>12</v>
      </c>
      <c r="E39">
        <f t="shared" si="10"/>
        <v>3576</v>
      </c>
      <c r="F39">
        <f t="shared" si="11"/>
        <v>144</v>
      </c>
      <c r="G39">
        <f t="shared" si="12"/>
        <v>297.36140350877196</v>
      </c>
    </row>
    <row r="40" spans="2:7" x14ac:dyDescent="0.25">
      <c r="B40" s="6">
        <v>13</v>
      </c>
      <c r="C40" s="8">
        <v>250</v>
      </c>
      <c r="D40" s="6">
        <v>13</v>
      </c>
      <c r="E40">
        <f t="shared" si="10"/>
        <v>3250</v>
      </c>
      <c r="F40">
        <f t="shared" si="11"/>
        <v>169</v>
      </c>
      <c r="G40">
        <f t="shared" si="12"/>
        <v>301.75263157894739</v>
      </c>
    </row>
    <row r="41" spans="2:7" x14ac:dyDescent="0.25">
      <c r="B41" s="6">
        <v>14</v>
      </c>
      <c r="C41" s="8">
        <v>278</v>
      </c>
      <c r="D41" s="6">
        <v>14</v>
      </c>
      <c r="E41">
        <f t="shared" si="10"/>
        <v>3892</v>
      </c>
      <c r="F41">
        <f t="shared" si="11"/>
        <v>196</v>
      </c>
      <c r="G41">
        <f t="shared" si="12"/>
        <v>306.14385964912282</v>
      </c>
    </row>
    <row r="42" spans="2:7" x14ac:dyDescent="0.25">
      <c r="B42" s="6">
        <v>15</v>
      </c>
      <c r="C42" s="8">
        <v>187</v>
      </c>
      <c r="D42" s="6">
        <v>15</v>
      </c>
      <c r="E42">
        <f t="shared" si="10"/>
        <v>2805</v>
      </c>
      <c r="F42">
        <f t="shared" si="11"/>
        <v>225</v>
      </c>
      <c r="G42">
        <f t="shared" si="12"/>
        <v>310.5350877192983</v>
      </c>
    </row>
    <row r="43" spans="2:7" x14ac:dyDescent="0.25">
      <c r="B43" s="6">
        <v>16</v>
      </c>
      <c r="C43" s="8">
        <v>259</v>
      </c>
      <c r="D43" s="6">
        <v>16</v>
      </c>
      <c r="E43">
        <f t="shared" si="10"/>
        <v>4144</v>
      </c>
      <c r="F43">
        <f t="shared" si="11"/>
        <v>256</v>
      </c>
      <c r="G43">
        <f t="shared" si="12"/>
        <v>314.92631578947373</v>
      </c>
    </row>
    <row r="44" spans="2:7" x14ac:dyDescent="0.25">
      <c r="B44" s="6">
        <v>17</v>
      </c>
      <c r="C44" s="8">
        <v>309</v>
      </c>
      <c r="D44" s="6">
        <v>17</v>
      </c>
      <c r="E44">
        <f t="shared" si="10"/>
        <v>5253</v>
      </c>
      <c r="F44">
        <f t="shared" si="11"/>
        <v>289</v>
      </c>
      <c r="G44">
        <f t="shared" si="12"/>
        <v>319.31754385964916</v>
      </c>
    </row>
    <row r="45" spans="2:7" x14ac:dyDescent="0.25">
      <c r="B45" s="6">
        <v>18</v>
      </c>
      <c r="C45" s="8">
        <v>336</v>
      </c>
      <c r="D45" s="6">
        <v>18</v>
      </c>
      <c r="E45">
        <f t="shared" si="10"/>
        <v>6048</v>
      </c>
      <c r="F45">
        <f t="shared" si="11"/>
        <v>324</v>
      </c>
      <c r="G45">
        <f t="shared" si="12"/>
        <v>323.70877192982459</v>
      </c>
    </row>
    <row r="46" spans="2:7" x14ac:dyDescent="0.25">
      <c r="B46" s="6">
        <v>19</v>
      </c>
      <c r="C46" s="8">
        <v>442</v>
      </c>
      <c r="D46" s="6">
        <v>19</v>
      </c>
      <c r="E46">
        <f t="shared" si="10"/>
        <v>8398</v>
      </c>
      <c r="F46">
        <f t="shared" si="11"/>
        <v>361</v>
      </c>
      <c r="G46">
        <f t="shared" si="12"/>
        <v>328.1</v>
      </c>
    </row>
    <row r="47" spans="2:7" x14ac:dyDescent="0.25">
      <c r="B47" s="7" t="s">
        <v>4</v>
      </c>
      <c r="C47" s="5">
        <f>SUM(C28:C46)</f>
        <v>5483</v>
      </c>
      <c r="D47" s="5">
        <f t="shared" ref="D47:G47" si="13">SUM(D28:D46)</f>
        <v>190</v>
      </c>
      <c r="E47" s="5">
        <f t="shared" si="13"/>
        <v>57333</v>
      </c>
      <c r="F47" s="5">
        <f t="shared" si="13"/>
        <v>2470</v>
      </c>
      <c r="G47" s="5">
        <f t="shared" si="13"/>
        <v>5483.0000000000009</v>
      </c>
    </row>
    <row r="48" spans="2:7" x14ac:dyDescent="0.25">
      <c r="B48" s="6" t="s">
        <v>19</v>
      </c>
      <c r="C48">
        <f>C47/19</f>
        <v>288.57894736842104</v>
      </c>
      <c r="D48">
        <f t="shared" ref="D48:F48" si="14">D47/19</f>
        <v>10</v>
      </c>
      <c r="E48">
        <f t="shared" si="14"/>
        <v>3017.5263157894738</v>
      </c>
      <c r="F48">
        <f t="shared" si="14"/>
        <v>130</v>
      </c>
    </row>
  </sheetData>
  <mergeCells count="1">
    <mergeCell ref="L14:S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2020-05-25T12:11:10Z</dcterms:created>
  <dcterms:modified xsi:type="dcterms:W3CDTF">2020-05-25T13:52:24Z</dcterms:modified>
</cp:coreProperties>
</file>