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Физика\"/>
    </mc:Choice>
  </mc:AlternateContent>
  <xr:revisionPtr revIDLastSave="0" documentId="13_ncr:1_{90FA02EC-97CE-4803-A838-A9404E1F68F2}" xr6:coauthVersionLast="43" xr6:coauthVersionMax="43" xr10:uidLastSave="{00000000-0000-0000-0000-000000000000}"/>
  <bookViews>
    <workbookView xWindow="-120" yWindow="-120" windowWidth="20730" windowHeight="11160" xr2:uid="{D5DDBDB7-F26E-404A-8F10-6877D771621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9" i="1"/>
  <c r="D21" i="1"/>
  <c r="F21" i="1" s="1"/>
  <c r="D20" i="1"/>
  <c r="F20" i="1" s="1"/>
  <c r="D19" i="1"/>
  <c r="F19" i="1" s="1"/>
  <c r="G19" i="1" s="1"/>
  <c r="D18" i="1"/>
  <c r="D17" i="1"/>
  <c r="D16" i="1"/>
  <c r="D15" i="1"/>
  <c r="F15" i="1" s="1"/>
  <c r="G15" i="1" s="1"/>
  <c r="D14" i="1"/>
  <c r="F14" i="1" s="1"/>
  <c r="G14" i="1" s="1"/>
  <c r="D13" i="1"/>
  <c r="D12" i="1"/>
  <c r="F12" i="1" s="1"/>
  <c r="D11" i="1"/>
  <c r="F17" i="1"/>
  <c r="G17" i="1" s="1"/>
  <c r="D10" i="1"/>
  <c r="F10" i="1" s="1"/>
  <c r="G10" i="1" s="1"/>
  <c r="D9" i="1"/>
  <c r="F9" i="1" s="1"/>
  <c r="K22" i="1"/>
  <c r="N22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  <c r="L10" i="1"/>
  <c r="L11" i="1"/>
  <c r="L12" i="1"/>
  <c r="L13" i="1"/>
  <c r="H13" i="1" s="1"/>
  <c r="L14" i="1"/>
  <c r="L15" i="1"/>
  <c r="L16" i="1"/>
  <c r="L17" i="1"/>
  <c r="H17" i="1" s="1"/>
  <c r="L18" i="1"/>
  <c r="L19" i="1"/>
  <c r="L20" i="1"/>
  <c r="L21" i="1"/>
  <c r="H21" i="1" s="1"/>
  <c r="L9" i="1"/>
  <c r="F13" i="1"/>
  <c r="G13" i="1" s="1"/>
  <c r="F16" i="1"/>
  <c r="F18" i="1"/>
  <c r="G18" i="1" s="1"/>
  <c r="F11" i="1"/>
  <c r="E22" i="1"/>
  <c r="H19" i="1" l="1"/>
  <c r="H15" i="1"/>
  <c r="H11" i="1"/>
  <c r="G11" i="1"/>
  <c r="O22" i="1"/>
  <c r="H20" i="1"/>
  <c r="H16" i="1"/>
  <c r="H12" i="1"/>
  <c r="G20" i="1"/>
  <c r="G16" i="1"/>
  <c r="G12" i="1"/>
  <c r="G22" i="1"/>
  <c r="H9" i="1"/>
  <c r="H18" i="1"/>
  <c r="H14" i="1"/>
  <c r="H10" i="1"/>
  <c r="L22" i="1"/>
  <c r="F22" i="1"/>
  <c r="Q13" i="1" l="1"/>
  <c r="Q17" i="1"/>
  <c r="Q21" i="1"/>
  <c r="Q10" i="1"/>
  <c r="Q14" i="1"/>
  <c r="Q18" i="1"/>
  <c r="Q9" i="1"/>
  <c r="Q20" i="1"/>
  <c r="Q11" i="1"/>
  <c r="Q15" i="1"/>
  <c r="Q19" i="1"/>
  <c r="Q12" i="1"/>
  <c r="Q16" i="1"/>
  <c r="H22" i="1"/>
  <c r="Q22" i="1" l="1"/>
  <c r="S22" i="1" s="1"/>
  <c r="R11" i="1"/>
  <c r="R15" i="1"/>
  <c r="R19" i="1"/>
  <c r="R18" i="1"/>
  <c r="R12" i="1"/>
  <c r="R16" i="1"/>
  <c r="R20" i="1"/>
  <c r="R14" i="1"/>
  <c r="R9" i="1"/>
  <c r="R13" i="1"/>
  <c r="R17" i="1"/>
  <c r="R21" i="1"/>
  <c r="R10" i="1"/>
  <c r="R22" i="1" l="1"/>
  <c r="T22" i="1" s="1"/>
</calcChain>
</file>

<file path=xl/sharedStrings.xml><?xml version="1.0" encoding="utf-8"?>
<sst xmlns="http://schemas.openxmlformats.org/spreadsheetml/2006/main" count="25" uniqueCount="18">
  <si>
    <t>Работа №3. Определение циклической частоты колебания тела на пружине</t>
  </si>
  <si>
    <t>№ п/п</t>
  </si>
  <si>
    <t>m, кг</t>
  </si>
  <si>
    <t>xi, м</t>
  </si>
  <si>
    <t>k, Н/м</t>
  </si>
  <si>
    <t>ω, 1/с</t>
  </si>
  <si>
    <t>ω', 1/с</t>
  </si>
  <si>
    <t>Среднее 
значение</t>
  </si>
  <si>
    <t>t, c</t>
  </si>
  <si>
    <t>N</t>
  </si>
  <si>
    <t>ω', 1/c</t>
  </si>
  <si>
    <t>Измерения частоты экспериментально</t>
  </si>
  <si>
    <t>Определение погрешностей</t>
  </si>
  <si>
    <t>Абсолютная</t>
  </si>
  <si>
    <t>Основные измерения</t>
  </si>
  <si>
    <t>Относительная</t>
  </si>
  <si>
    <t>Вспомогательные формулы:</t>
  </si>
  <si>
    <t>m чаши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</si>
</sst>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wrapText="1"/>
    </xf>
    <xf numFmtId="0" fontId="0" fillId="2" borderId="1" xfId="0" applyFill="1" applyBorder="1"/>
    <xf numFmtId="0" fontId="2" fillId="2" borderId="1" xfId="0" applyFont="1" applyFill="1" applyBorder="1"/>
    <xf numFmtId="0" fontId="2" fillId="0" borderId="0" xfId="0" applyFont="1"/>
    <xf numFmtId="0" fontId="0" fillId="0" borderId="5" xfId="0" applyBorder="1"/>
    <xf numFmtId="0" fontId="0" fillId="0" borderId="4" xfId="0" applyBorder="1"/>
    <xf numFmtId="0" fontId="2" fillId="2" borderId="2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3" fillId="0" borderId="0" xfId="0" applyFont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</xdr:row>
      <xdr:rowOff>33337</xdr:rowOff>
    </xdr:from>
    <xdr:ext cx="1129155" cy="1944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65B6EA-DBFE-4DA1-B2E3-9757A1100A81}"/>
                </a:ext>
              </a:extLst>
            </xdr:cNvPr>
            <xdr:cNvSpPr txBox="1"/>
          </xdr:nvSpPr>
          <xdr:spPr>
            <a:xfrm>
              <a:off x="9896475" y="223837"/>
              <a:ext cx="1129155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ru-RU" sz="1100" i="1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𝑐𝑝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65B6EA-DBFE-4DA1-B2E3-9757A1100A81}"/>
                </a:ext>
              </a:extLst>
            </xdr:cNvPr>
            <xdr:cNvSpPr txBox="1"/>
          </xdr:nvSpPr>
          <xdr:spPr>
            <a:xfrm>
              <a:off x="9896475" y="223837"/>
              <a:ext cx="1129155" cy="194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|Δ𝐴_𝑖 |=|𝐴_</a:t>
              </a:r>
              <a:r>
                <a:rPr lang="en-US" sz="1100" b="0" i="0">
                  <a:latin typeface="Cambria Math" panose="02040503050406030204" pitchFamily="18" charset="0"/>
                </a:rPr>
                <a:t>𝑐𝑝</a:t>
              </a:r>
              <a:r>
                <a:rPr lang="ru-RU" sz="1100" i="0">
                  <a:latin typeface="Cambria Math" panose="02040503050406030204" pitchFamily="18" charset="0"/>
                </a:rPr>
                <a:t>−𝐴_𝑖 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123825</xdr:colOff>
      <xdr:row>2</xdr:row>
      <xdr:rowOff>138112</xdr:rowOff>
    </xdr:from>
    <xdr:ext cx="1624034" cy="327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EFA9988-3CFE-4BA2-876E-0B5B6D0C0598}"/>
                </a:ext>
              </a:extLst>
            </xdr:cNvPr>
            <xdr:cNvSpPr txBox="1"/>
          </xdr:nvSpPr>
          <xdr:spPr>
            <a:xfrm>
              <a:off x="9410700" y="566737"/>
              <a:ext cx="162403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+…+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ru-RU" sz="110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EFA9988-3CFE-4BA2-876E-0B5B6D0C0598}"/>
                </a:ext>
              </a:extLst>
            </xdr:cNvPr>
            <xdr:cNvSpPr txBox="1"/>
          </xdr:nvSpPr>
          <xdr:spPr>
            <a:xfrm>
              <a:off x="9410700" y="566737"/>
              <a:ext cx="162403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Δ𝐴_𝑐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i="0">
                  <a:latin typeface="Cambria Math" panose="02040503050406030204" pitchFamily="18" charset="0"/>
                </a:rPr>
                <a:t>=(|Δ𝐴_1 |+…+|Δ𝐴_𝑛 |)/𝑛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2</xdr:row>
      <xdr:rowOff>166687</xdr:rowOff>
    </xdr:from>
    <xdr:ext cx="1123834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8E7FAB-A42D-4516-8A44-4E86A91F3C42}"/>
                </a:ext>
              </a:extLst>
            </xdr:cNvPr>
            <xdr:cNvSpPr txBox="1"/>
          </xdr:nvSpPr>
          <xdr:spPr>
            <a:xfrm>
              <a:off x="11172825" y="595312"/>
              <a:ext cx="112383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ru-RU" sz="1100" i="0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∙100%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8E7FAB-A42D-4516-8A44-4E86A91F3C42}"/>
                </a:ext>
              </a:extLst>
            </xdr:cNvPr>
            <xdr:cNvSpPr txBox="1"/>
          </xdr:nvSpPr>
          <xdr:spPr>
            <a:xfrm>
              <a:off x="11172825" y="595312"/>
              <a:ext cx="1123834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𝐸_𝐴=(Δ𝐴_𝑐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ru-RU" sz="1100" i="0">
                  <a:latin typeface="Cambria Math" panose="02040503050406030204" pitchFamily="18" charset="0"/>
                </a:rPr>
                <a:t>𝐴_𝑐</a:t>
              </a:r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3</xdr:row>
      <xdr:rowOff>23812</xdr:rowOff>
    </xdr:from>
    <xdr:ext cx="632033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5F61289-DD45-4D16-AE55-3FA8A5EB5F70}"/>
                </a:ext>
              </a:extLst>
            </xdr:cNvPr>
            <xdr:cNvSpPr txBox="1"/>
          </xdr:nvSpPr>
          <xdr:spPr>
            <a:xfrm>
              <a:off x="6858000" y="642937"/>
              <a:ext cx="632033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𝜔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𝜋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5F61289-DD45-4D16-AE55-3FA8A5EB5F70}"/>
                </a:ext>
              </a:extLst>
            </xdr:cNvPr>
            <xdr:cNvSpPr txBox="1"/>
          </xdr:nvSpPr>
          <xdr:spPr>
            <a:xfrm>
              <a:off x="6858000" y="642937"/>
              <a:ext cx="632033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𝜔^′=2𝜋𝑁/𝑡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2</xdr:row>
      <xdr:rowOff>100012</xdr:rowOff>
    </xdr:from>
    <xdr:ext cx="549574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536910D-DB1A-4C39-8FBA-741E460E7DA6}"/>
                </a:ext>
              </a:extLst>
            </xdr:cNvPr>
            <xdr:cNvSpPr txBox="1"/>
          </xdr:nvSpPr>
          <xdr:spPr>
            <a:xfrm>
              <a:off x="3829050" y="528637"/>
              <a:ext cx="54957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𝜔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536910D-DB1A-4C39-8FBA-741E460E7DA6}"/>
                </a:ext>
              </a:extLst>
            </xdr:cNvPr>
            <xdr:cNvSpPr txBox="1"/>
          </xdr:nvSpPr>
          <xdr:spPr>
            <a:xfrm>
              <a:off x="3829050" y="528637"/>
              <a:ext cx="54957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𝜔=√(𝑘/𝑚)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590550</xdr:colOff>
      <xdr:row>3</xdr:row>
      <xdr:rowOff>42862</xdr:rowOff>
    </xdr:from>
    <xdr:ext cx="504562" cy="289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58F35F0-0B8C-43BC-A2CC-972B8D516788}"/>
                </a:ext>
              </a:extLst>
            </xdr:cNvPr>
            <xdr:cNvSpPr txBox="1"/>
          </xdr:nvSpPr>
          <xdr:spPr>
            <a:xfrm>
              <a:off x="3171825" y="661987"/>
              <a:ext cx="50456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58F35F0-0B8C-43BC-A2CC-972B8D516788}"/>
                </a:ext>
              </a:extLst>
            </xdr:cNvPr>
            <xdr:cNvSpPr txBox="1"/>
          </xdr:nvSpPr>
          <xdr:spPr>
            <a:xfrm>
              <a:off x="3171825" y="661987"/>
              <a:ext cx="504562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𝑘=𝑚𝑔/𝑥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D5AB-CA6C-4F96-822B-B82745B27DF9}">
  <dimension ref="B2:T23"/>
  <sheetViews>
    <sheetView tabSelected="1" topLeftCell="A3" workbookViewId="0">
      <selection activeCell="I15" sqref="I15"/>
    </sheetView>
  </sheetViews>
  <sheetFormatPr defaultRowHeight="15" x14ac:dyDescent="0.25"/>
  <cols>
    <col min="2" max="2" width="10.140625" customWidth="1"/>
    <col min="3" max="3" width="10.28515625" customWidth="1"/>
  </cols>
  <sheetData>
    <row r="2" spans="2:20" ht="18.75" x14ac:dyDescent="0.3">
      <c r="C2" s="16" t="s">
        <v>0</v>
      </c>
      <c r="D2" s="16"/>
      <c r="E2" s="16"/>
      <c r="F2" s="16"/>
      <c r="G2" s="16"/>
      <c r="H2" s="16"/>
      <c r="I2" s="16"/>
      <c r="J2" s="16"/>
      <c r="K2" s="16"/>
      <c r="L2" s="16"/>
    </row>
    <row r="4" spans="2:20" x14ac:dyDescent="0.25">
      <c r="B4" s="15" t="s">
        <v>16</v>
      </c>
      <c r="G4" s="7"/>
      <c r="L4" s="7"/>
    </row>
    <row r="6" spans="2:20" x14ac:dyDescent="0.25">
      <c r="Q6" s="14" t="s">
        <v>12</v>
      </c>
    </row>
    <row r="7" spans="2:20" x14ac:dyDescent="0.25">
      <c r="D7" s="14" t="s">
        <v>14</v>
      </c>
      <c r="J7" s="14" t="s">
        <v>11</v>
      </c>
      <c r="Q7" s="17" t="s">
        <v>13</v>
      </c>
      <c r="S7" s="17" t="s">
        <v>15</v>
      </c>
    </row>
    <row r="8" spans="2:20" x14ac:dyDescent="0.25">
      <c r="B8" s="5" t="s">
        <v>1</v>
      </c>
      <c r="D8" s="5" t="s">
        <v>2</v>
      </c>
      <c r="E8" s="5" t="s">
        <v>3</v>
      </c>
      <c r="F8" s="5" t="s">
        <v>4</v>
      </c>
      <c r="G8" s="6" t="s">
        <v>5</v>
      </c>
      <c r="H8" s="10" t="s">
        <v>6</v>
      </c>
      <c r="J8" s="6" t="s">
        <v>8</v>
      </c>
      <c r="K8" s="6" t="s">
        <v>9</v>
      </c>
      <c r="L8" s="10" t="s">
        <v>10</v>
      </c>
      <c r="M8" s="6" t="s">
        <v>9</v>
      </c>
      <c r="N8" s="6" t="s">
        <v>8</v>
      </c>
      <c r="O8" s="6" t="s">
        <v>10</v>
      </c>
      <c r="Q8" s="6" t="s">
        <v>5</v>
      </c>
      <c r="R8" s="6" t="s">
        <v>6</v>
      </c>
      <c r="S8" s="6" t="s">
        <v>5</v>
      </c>
      <c r="T8" s="6" t="s">
        <v>6</v>
      </c>
    </row>
    <row r="9" spans="2:20" x14ac:dyDescent="0.25">
      <c r="B9" s="18">
        <v>1</v>
      </c>
      <c r="D9" s="2">
        <f>0+$D$22</f>
        <v>0.13320000000000001</v>
      </c>
      <c r="E9" s="2">
        <v>0.11</v>
      </c>
      <c r="F9" s="3">
        <f>D9*9.8/E9</f>
        <v>11.866909090909093</v>
      </c>
      <c r="G9" s="3">
        <f>SQRT(F9/D9)</f>
        <v>9.4387980744853888</v>
      </c>
      <c r="H9" s="2">
        <f>AVERAGE(L9,O9)</f>
        <v>11.853470742967643</v>
      </c>
      <c r="J9" s="2">
        <v>20</v>
      </c>
      <c r="K9" s="8">
        <v>37</v>
      </c>
      <c r="L9" s="2">
        <f>2*PI()*K9/$J$9</f>
        <v>11.623892818282235</v>
      </c>
      <c r="M9" s="12">
        <v>25</v>
      </c>
      <c r="N9" s="2">
        <v>13</v>
      </c>
      <c r="O9" s="2">
        <f>2*PI()*$M$9/N9</f>
        <v>12.083048667653051</v>
      </c>
      <c r="Q9" s="2">
        <f>ABS($G$22-G9)</f>
        <v>0.93728908417088519</v>
      </c>
      <c r="R9" s="2">
        <f>ABS($H$22-H9)</f>
        <v>1.4177090135954167</v>
      </c>
      <c r="S9" s="2"/>
      <c r="T9" s="2"/>
    </row>
    <row r="10" spans="2:20" x14ac:dyDescent="0.25">
      <c r="B10" s="19">
        <v>2</v>
      </c>
      <c r="D10" s="3">
        <f>0.02+$D$22</f>
        <v>0.1532</v>
      </c>
      <c r="E10" s="3">
        <v>0.121</v>
      </c>
      <c r="F10" s="3">
        <f>D10*9.8/E10</f>
        <v>12.40793388429752</v>
      </c>
      <c r="G10" s="3">
        <f>SQRT(F10/D10)</f>
        <v>8.9995408514651505</v>
      </c>
      <c r="H10" s="3">
        <f t="shared" ref="H10:H21" si="0">AVERAGE(L10,O10)</f>
        <v>11.346157815573573</v>
      </c>
      <c r="J10" s="3"/>
      <c r="K10" s="9">
        <v>36</v>
      </c>
      <c r="L10" s="3">
        <f t="shared" ref="L10:L21" si="1">2*PI()*K10/$J$9</f>
        <v>11.309733552923255</v>
      </c>
      <c r="M10" s="13"/>
      <c r="N10" s="3">
        <v>13.8</v>
      </c>
      <c r="O10" s="3">
        <f t="shared" ref="O10:O21" si="2">2*PI()*$M$9/N10</f>
        <v>11.382582078223889</v>
      </c>
      <c r="Q10" s="3">
        <f t="shared" ref="Q10:Q21" si="3">ABS($G$22-G10)</f>
        <v>0.4980318611506469</v>
      </c>
      <c r="R10" s="3">
        <f t="shared" ref="R10:R21" si="4">ABS($H$22-H10)</f>
        <v>0.91039608620134693</v>
      </c>
      <c r="S10" s="3"/>
      <c r="T10" s="3"/>
    </row>
    <row r="11" spans="2:20" x14ac:dyDescent="0.25">
      <c r="B11" s="19">
        <v>3</v>
      </c>
      <c r="D11" s="3">
        <f>0.04+D22</f>
        <v>0.17320000000000002</v>
      </c>
      <c r="E11" s="3">
        <v>0.13</v>
      </c>
      <c r="F11" s="3">
        <f>D11*9.8/E11</f>
        <v>13.056615384615387</v>
      </c>
      <c r="G11" s="3">
        <f>SQRT(F11/D11)</f>
        <v>8.6824314212445923</v>
      </c>
      <c r="H11" s="3">
        <f t="shared" si="0"/>
        <v>10.833002360035852</v>
      </c>
      <c r="J11" s="3"/>
      <c r="K11" s="9">
        <v>34</v>
      </c>
      <c r="L11" s="3">
        <f t="shared" si="1"/>
        <v>10.681415022205297</v>
      </c>
      <c r="M11" s="13"/>
      <c r="N11" s="3">
        <v>14.3</v>
      </c>
      <c r="O11" s="3">
        <f t="shared" si="2"/>
        <v>10.98458969786641</v>
      </c>
      <c r="Q11" s="3">
        <f t="shared" si="3"/>
        <v>0.18092243093008875</v>
      </c>
      <c r="R11" s="3">
        <f t="shared" si="4"/>
        <v>0.39724063066362625</v>
      </c>
      <c r="S11" s="3"/>
      <c r="T11" s="3"/>
    </row>
    <row r="12" spans="2:20" x14ac:dyDescent="0.25">
      <c r="B12" s="19">
        <v>4</v>
      </c>
      <c r="D12" s="3">
        <f>0.06+D22</f>
        <v>0.19320000000000001</v>
      </c>
      <c r="E12" s="3">
        <v>0.14000000000000001</v>
      </c>
      <c r="F12" s="3">
        <f>D12*9.8/E12</f>
        <v>13.523999999999999</v>
      </c>
      <c r="G12" s="3">
        <f>SQRT(F12/D12)</f>
        <v>8.3666002653407539</v>
      </c>
      <c r="H12" s="3">
        <f t="shared" si="0"/>
        <v>10.061151857265774</v>
      </c>
      <c r="J12" s="3"/>
      <c r="K12" s="9">
        <v>32</v>
      </c>
      <c r="L12" s="3">
        <f t="shared" si="1"/>
        <v>10.053096491487338</v>
      </c>
      <c r="M12" s="13"/>
      <c r="N12" s="3">
        <v>15.6</v>
      </c>
      <c r="O12" s="3">
        <f t="shared" si="2"/>
        <v>10.069207223044209</v>
      </c>
      <c r="Q12" s="3">
        <f t="shared" si="3"/>
        <v>0.13490872497374973</v>
      </c>
      <c r="R12" s="3">
        <f t="shared" si="4"/>
        <v>0.37460987210645236</v>
      </c>
      <c r="S12" s="3"/>
      <c r="T12" s="3"/>
    </row>
    <row r="13" spans="2:20" x14ac:dyDescent="0.25">
      <c r="B13" s="19">
        <v>5</v>
      </c>
      <c r="D13" s="3">
        <f>0.08+$D$22</f>
        <v>0.2132</v>
      </c>
      <c r="E13" s="3">
        <v>0.151</v>
      </c>
      <c r="F13" s="3">
        <f>D13*9.8/E13</f>
        <v>13.836821192052982</v>
      </c>
      <c r="G13" s="3">
        <f>SQRT(F13/D13)</f>
        <v>8.0560947270781043</v>
      </c>
      <c r="H13" s="3">
        <f t="shared" si="0"/>
        <v>9.8090797036141684</v>
      </c>
      <c r="J13" s="3"/>
      <c r="K13" s="9">
        <v>31</v>
      </c>
      <c r="L13" s="3">
        <f t="shared" si="1"/>
        <v>9.7389372261283587</v>
      </c>
      <c r="M13" s="13"/>
      <c r="N13" s="3">
        <v>15.9</v>
      </c>
      <c r="O13" s="3">
        <f t="shared" si="2"/>
        <v>9.8792221810999781</v>
      </c>
      <c r="Q13" s="3">
        <f t="shared" si="3"/>
        <v>0.44541426323639932</v>
      </c>
      <c r="R13" s="3">
        <f t="shared" si="4"/>
        <v>0.62668202575805765</v>
      </c>
      <c r="S13" s="3"/>
      <c r="T13" s="3"/>
    </row>
    <row r="14" spans="2:20" x14ac:dyDescent="0.25">
      <c r="B14" s="19">
        <v>6</v>
      </c>
      <c r="D14" s="3">
        <f>0.1+$D$22</f>
        <v>0.23320000000000002</v>
      </c>
      <c r="E14" s="3">
        <v>0.16</v>
      </c>
      <c r="F14" s="3">
        <f>D14*9.8/E14</f>
        <v>14.283500000000002</v>
      </c>
      <c r="G14" s="3">
        <f>SQRT(F14/D14)</f>
        <v>7.8262379212492643</v>
      </c>
      <c r="H14" s="3">
        <f t="shared" si="0"/>
        <v>9.0690918959663982</v>
      </c>
      <c r="J14" s="3"/>
      <c r="K14" s="9">
        <v>29</v>
      </c>
      <c r="L14" s="3">
        <f t="shared" si="1"/>
        <v>9.1106186954104</v>
      </c>
      <c r="M14" s="13"/>
      <c r="N14" s="3">
        <v>17.399999999999999</v>
      </c>
      <c r="O14" s="3">
        <f t="shared" si="2"/>
        <v>9.0275650965223946</v>
      </c>
      <c r="Q14" s="3">
        <f t="shared" si="3"/>
        <v>0.67527106906523926</v>
      </c>
      <c r="R14" s="3">
        <f t="shared" si="4"/>
        <v>1.3666698334058278</v>
      </c>
      <c r="S14" s="3"/>
      <c r="T14" s="3"/>
    </row>
    <row r="15" spans="2:20" x14ac:dyDescent="0.25">
      <c r="B15" s="19">
        <v>7</v>
      </c>
      <c r="D15" s="3">
        <f>0.12+$D$22</f>
        <v>0.25319999999999998</v>
      </c>
      <c r="E15" s="3">
        <v>0.17100000000000001</v>
      </c>
      <c r="F15" s="3">
        <f>D15*9.8/E15</f>
        <v>14.510877192982456</v>
      </c>
      <c r="G15" s="3">
        <f>SQRT(F15/D15)</f>
        <v>7.5703329861022519</v>
      </c>
      <c r="H15" s="3">
        <f t="shared" si="0"/>
        <v>8.8355074743333279</v>
      </c>
      <c r="J15" s="3"/>
      <c r="K15" s="9">
        <v>28</v>
      </c>
      <c r="L15" s="3">
        <f t="shared" si="1"/>
        <v>8.7964594300514207</v>
      </c>
      <c r="M15" s="13"/>
      <c r="N15" s="3">
        <v>17.7</v>
      </c>
      <c r="O15" s="3">
        <f t="shared" si="2"/>
        <v>8.8745555186152352</v>
      </c>
      <c r="Q15" s="3">
        <f t="shared" si="3"/>
        <v>0.93117600421225166</v>
      </c>
      <c r="R15" s="3">
        <f t="shared" si="4"/>
        <v>1.6002542550388981</v>
      </c>
      <c r="S15" s="3"/>
      <c r="T15" s="3"/>
    </row>
    <row r="16" spans="2:20" x14ac:dyDescent="0.25">
      <c r="B16" s="19">
        <v>8</v>
      </c>
      <c r="D16" s="3">
        <f>0.1+$D$22</f>
        <v>0.23320000000000002</v>
      </c>
      <c r="E16" s="3">
        <v>0.159</v>
      </c>
      <c r="F16" s="3">
        <f>D16*9.8/E16</f>
        <v>14.373333333333335</v>
      </c>
      <c r="G16" s="3">
        <f>SQRT(F16/D16)</f>
        <v>7.8508101572886195</v>
      </c>
      <c r="H16" s="3">
        <f t="shared" si="0"/>
        <v>9.5014021718325452</v>
      </c>
      <c r="J16" s="3"/>
      <c r="K16" s="9">
        <v>30</v>
      </c>
      <c r="L16" s="3">
        <f t="shared" si="1"/>
        <v>9.4247779607693793</v>
      </c>
      <c r="M16" s="13"/>
      <c r="N16" s="3">
        <v>16.399999999999999</v>
      </c>
      <c r="O16" s="3">
        <f t="shared" si="2"/>
        <v>9.5780263828957128</v>
      </c>
      <c r="Q16" s="3">
        <f t="shared" si="3"/>
        <v>0.65069883302588405</v>
      </c>
      <c r="R16" s="3">
        <f t="shared" si="4"/>
        <v>0.93435955753968081</v>
      </c>
      <c r="S16" s="3"/>
      <c r="T16" s="3"/>
    </row>
    <row r="17" spans="2:20" x14ac:dyDescent="0.25">
      <c r="B17" s="19">
        <v>9</v>
      </c>
      <c r="D17" s="3">
        <f>0.08+$D$22</f>
        <v>0.2132</v>
      </c>
      <c r="E17" s="3">
        <v>0.14899999999999999</v>
      </c>
      <c r="F17" s="3">
        <f>D17*9.8/E17</f>
        <v>14.022550335570472</v>
      </c>
      <c r="G17" s="3">
        <f>SQRT(F17/D17)</f>
        <v>8.1099822490888922</v>
      </c>
      <c r="H17" s="3">
        <f t="shared" si="0"/>
        <v>9.7782071342982313</v>
      </c>
      <c r="J17" s="3"/>
      <c r="K17" s="9">
        <v>31</v>
      </c>
      <c r="L17" s="3">
        <f t="shared" si="1"/>
        <v>9.7389372261283587</v>
      </c>
      <c r="M17" s="13"/>
      <c r="N17" s="3">
        <v>16</v>
      </c>
      <c r="O17" s="3">
        <f t="shared" si="2"/>
        <v>9.8174770424681039</v>
      </c>
      <c r="Q17" s="3">
        <f t="shared" si="3"/>
        <v>0.39152674122561137</v>
      </c>
      <c r="R17" s="3">
        <f t="shared" si="4"/>
        <v>0.65755459507399472</v>
      </c>
      <c r="S17" s="3"/>
      <c r="T17" s="3"/>
    </row>
    <row r="18" spans="2:20" x14ac:dyDescent="0.25">
      <c r="B18" s="19">
        <v>10</v>
      </c>
      <c r="D18" s="3">
        <f>0.06+$D$22</f>
        <v>0.19320000000000001</v>
      </c>
      <c r="E18" s="3">
        <v>0.13800000000000001</v>
      </c>
      <c r="F18" s="3">
        <f>D18*9.8/E18</f>
        <v>13.72</v>
      </c>
      <c r="G18" s="3">
        <f>SQRT(F18/D18)</f>
        <v>8.4270097160038446</v>
      </c>
      <c r="H18" s="3">
        <f t="shared" si="0"/>
        <v>10.218231489945264</v>
      </c>
      <c r="J18" s="3"/>
      <c r="K18" s="9">
        <v>33</v>
      </c>
      <c r="L18" s="3">
        <f t="shared" si="1"/>
        <v>10.367255756846317</v>
      </c>
      <c r="M18" s="13"/>
      <c r="N18" s="3">
        <v>15.6</v>
      </c>
      <c r="O18" s="3">
        <f t="shared" si="2"/>
        <v>10.069207223044209</v>
      </c>
      <c r="Q18" s="3">
        <f t="shared" si="3"/>
        <v>7.4499274310658947E-2</v>
      </c>
      <c r="R18" s="3">
        <f t="shared" si="4"/>
        <v>0.21753023942696181</v>
      </c>
      <c r="S18" s="3"/>
      <c r="T18" s="3"/>
    </row>
    <row r="19" spans="2:20" x14ac:dyDescent="0.25">
      <c r="B19" s="19">
        <v>11</v>
      </c>
      <c r="D19" s="3">
        <f>0.04+$D$22</f>
        <v>0.17320000000000002</v>
      </c>
      <c r="E19" s="3">
        <v>0.129</v>
      </c>
      <c r="F19" s="3">
        <f>D19*9.8/E19</f>
        <v>13.157829457364343</v>
      </c>
      <c r="G19" s="3">
        <f>SQRT(F19/D19)</f>
        <v>8.7160192891056649</v>
      </c>
      <c r="H19" s="3">
        <f t="shared" si="0"/>
        <v>10.990081992715343</v>
      </c>
      <c r="J19" s="3"/>
      <c r="K19" s="9">
        <v>35</v>
      </c>
      <c r="L19" s="3">
        <f t="shared" si="1"/>
        <v>10.995574287564276</v>
      </c>
      <c r="M19" s="13"/>
      <c r="N19" s="3">
        <v>14.3</v>
      </c>
      <c r="O19" s="3">
        <f t="shared" si="2"/>
        <v>10.98458969786641</v>
      </c>
      <c r="Q19" s="3">
        <f t="shared" si="3"/>
        <v>0.21451029879116135</v>
      </c>
      <c r="R19" s="3">
        <f t="shared" si="4"/>
        <v>0.55432026334311679</v>
      </c>
      <c r="S19" s="3"/>
      <c r="T19" s="3"/>
    </row>
    <row r="20" spans="2:20" x14ac:dyDescent="0.25">
      <c r="B20" s="19">
        <v>12</v>
      </c>
      <c r="D20" s="3">
        <f>0.02+$D$22</f>
        <v>0.1532</v>
      </c>
      <c r="E20" s="3">
        <v>0.12</v>
      </c>
      <c r="F20" s="3">
        <f>D20*9.8/E20</f>
        <v>12.511333333333335</v>
      </c>
      <c r="G20" s="3">
        <f>SQRT(F20/D20)</f>
        <v>9.0369611411506394</v>
      </c>
      <c r="H20" s="3">
        <f t="shared" si="0"/>
        <v>11.516047100323181</v>
      </c>
      <c r="J20" s="3"/>
      <c r="K20" s="9">
        <v>36</v>
      </c>
      <c r="L20" s="3">
        <f t="shared" si="1"/>
        <v>11.309733552923255</v>
      </c>
      <c r="M20" s="13"/>
      <c r="N20" s="3">
        <v>13.4</v>
      </c>
      <c r="O20" s="3">
        <f t="shared" si="2"/>
        <v>11.722360647723109</v>
      </c>
      <c r="Q20" s="3">
        <f t="shared" si="3"/>
        <v>0.53545215083613584</v>
      </c>
      <c r="R20" s="3">
        <f t="shared" si="4"/>
        <v>1.0802853709509552</v>
      </c>
      <c r="S20" s="3"/>
      <c r="T20" s="3"/>
    </row>
    <row r="21" spans="2:20" x14ac:dyDescent="0.25">
      <c r="B21" s="19">
        <v>13</v>
      </c>
      <c r="D21" s="3">
        <f>0+$D$22</f>
        <v>0.13320000000000001</v>
      </c>
      <c r="E21" s="3">
        <v>0.11</v>
      </c>
      <c r="F21" s="3">
        <f>D21*9.8/E21</f>
        <v>11.866909090909093</v>
      </c>
      <c r="G21" s="3">
        <f>SQRT(F21/D21)</f>
        <v>9.4387980744853888</v>
      </c>
      <c r="H21" s="11">
        <f t="shared" si="0"/>
        <v>11.853470742967643</v>
      </c>
      <c r="J21" s="3"/>
      <c r="K21" s="9">
        <v>37</v>
      </c>
      <c r="L21" s="11">
        <f t="shared" si="1"/>
        <v>11.623892818282235</v>
      </c>
      <c r="M21" s="13"/>
      <c r="N21" s="3">
        <v>13</v>
      </c>
      <c r="O21" s="11">
        <f t="shared" si="2"/>
        <v>12.083048667653051</v>
      </c>
      <c r="Q21" s="11">
        <f t="shared" si="3"/>
        <v>0.93728908417088519</v>
      </c>
      <c r="R21" s="11">
        <f t="shared" si="4"/>
        <v>1.4177090135954167</v>
      </c>
      <c r="S21" s="11"/>
      <c r="T21" s="11"/>
    </row>
    <row r="22" spans="2:20" ht="29.25" customHeight="1" x14ac:dyDescent="0.25">
      <c r="B22" s="4" t="s">
        <v>7</v>
      </c>
      <c r="C22" s="23" t="s">
        <v>17</v>
      </c>
      <c r="D22" s="21">
        <v>0.13320000000000001</v>
      </c>
      <c r="E22" s="21">
        <f>AVERAGE(E9:E21)</f>
        <v>0.13753846153846158</v>
      </c>
      <c r="F22" s="21">
        <f>AVERAGE(F9:F21)</f>
        <v>13.318354791951387</v>
      </c>
      <c r="G22" s="21">
        <f t="shared" ref="G22:L22" si="5">AVERAGE(G9:G21)</f>
        <v>8.5015089903145036</v>
      </c>
      <c r="H22" s="22">
        <f t="shared" si="5"/>
        <v>10.435761729372226</v>
      </c>
      <c r="I22" s="20"/>
      <c r="J22" s="21"/>
      <c r="K22" s="21">
        <f t="shared" ref="K22" si="6">AVERAGE(K9:K21)</f>
        <v>33</v>
      </c>
      <c r="L22" s="22">
        <f t="shared" si="5"/>
        <v>10.367255756846317</v>
      </c>
      <c r="M22" s="21"/>
      <c r="N22" s="21">
        <f t="shared" ref="N22:O22" si="7">AVERAGE(N9:N21)</f>
        <v>15.107692307692307</v>
      </c>
      <c r="O22" s="21">
        <f t="shared" si="7"/>
        <v>10.504267701898137</v>
      </c>
      <c r="P22" s="20"/>
      <c r="Q22" s="21">
        <f>AVERAGE(Q9:Q21)</f>
        <v>0.5082299861615075</v>
      </c>
      <c r="R22" s="21">
        <f>AVERAGE(R9:R21)</f>
        <v>0.88887082743844248</v>
      </c>
      <c r="S22" s="21">
        <f>Q22/G22%</f>
        <v>5.9781150233507683</v>
      </c>
      <c r="T22" s="21">
        <f>R22/H22%</f>
        <v>8.5175462078311881</v>
      </c>
    </row>
    <row r="23" spans="2:20" x14ac:dyDescent="0.25">
      <c r="C23" s="1"/>
      <c r="D23" s="1"/>
      <c r="E23" s="1"/>
      <c r="F23" s="1"/>
      <c r="G23" s="1"/>
    </row>
  </sheetData>
  <mergeCells count="1">
    <mergeCell ref="C2:L2"/>
  </mergeCells>
  <pageMargins left="0.7" right="0.7" top="0.75" bottom="0.75" header="0.3" footer="0.3"/>
  <pageSetup paperSize="9" orientation="portrait" horizontalDpi="300" verticalDpi="300" r:id="rId1"/>
  <ignoredErrors>
    <ignoredError sqref="F10:F21 D1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2019-05-23T04:58:56Z</dcterms:created>
  <dcterms:modified xsi:type="dcterms:W3CDTF">2019-05-29T17:25:39Z</dcterms:modified>
</cp:coreProperties>
</file>