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iguanxi/Dropbox/吴文斌RA/01 A Sufficient Statistics Approach for Macro Policy/Replication/03 Code_OPP/MYOPP/"/>
    </mc:Choice>
  </mc:AlternateContent>
  <xr:revisionPtr revIDLastSave="0" documentId="13_ncr:1_{0FAD5779-128C-1644-B72C-FC085FB2BA33}" xr6:coauthVersionLast="47" xr6:coauthVersionMax="47" xr10:uidLastSave="{00000000-0000-0000-0000-000000000000}"/>
  <bookViews>
    <workbookView xWindow="0" yWindow="760" windowWidth="30240" windowHeight="17720" activeTab="1" xr2:uid="{00000000-000D-0000-FFFF-FFFF00000000}"/>
  </bookViews>
  <sheets>
    <sheet name="pi" sheetId="3" r:id="rId1"/>
    <sheet name="unemployment" sheetId="2" r:id="rId2"/>
    <sheet name="ffr" sheetId="5" r:id="rId3"/>
    <sheet name="readm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9" i="5" l="1"/>
  <c r="C120" i="5"/>
  <c r="C121" i="5"/>
  <c r="C122" i="5"/>
  <c r="C119" i="3"/>
  <c r="C120" i="3"/>
  <c r="C121" i="3"/>
  <c r="C122" i="3"/>
  <c r="C118" i="3"/>
  <c r="C122" i="2"/>
  <c r="C121" i="2"/>
  <c r="C120" i="2"/>
  <c r="C119" i="2"/>
  <c r="C89" i="5"/>
  <c r="C88" i="5"/>
  <c r="C87" i="5"/>
  <c r="A87" i="5"/>
  <c r="C86" i="5"/>
  <c r="A86" i="5"/>
  <c r="C85" i="5"/>
  <c r="A85" i="5"/>
  <c r="C84" i="5"/>
  <c r="A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5" i="5"/>
  <c r="C53" i="5"/>
  <c r="C51" i="5"/>
  <c r="C49" i="5"/>
  <c r="C47" i="5"/>
  <c r="C45" i="5"/>
  <c r="C43" i="5"/>
  <c r="C41" i="5"/>
  <c r="C39" i="5"/>
  <c r="C37" i="5"/>
  <c r="C35" i="5"/>
  <c r="C33" i="5"/>
  <c r="C31" i="5"/>
  <c r="C29" i="5"/>
  <c r="C27" i="5"/>
  <c r="C25" i="5"/>
  <c r="C23" i="5"/>
  <c r="C21" i="5"/>
  <c r="C19" i="5"/>
  <c r="C17" i="5"/>
  <c r="C15" i="5"/>
  <c r="C13" i="5"/>
  <c r="C11" i="5"/>
  <c r="C9" i="5"/>
  <c r="C7" i="5"/>
  <c r="C5" i="5"/>
  <c r="C3" i="5"/>
  <c r="C116" i="5"/>
  <c r="C117" i="5"/>
  <c r="C118" i="5"/>
  <c r="C118" i="2"/>
  <c r="C115" i="5" l="1"/>
  <c r="C114" i="5"/>
  <c r="C113" i="5"/>
  <c r="C112" i="5"/>
  <c r="C111" i="5"/>
  <c r="C110" i="5"/>
  <c r="C109" i="5"/>
  <c r="C108" i="5"/>
  <c r="C107" i="5"/>
  <c r="C106" i="5"/>
  <c r="C105" i="5"/>
  <c r="C104" i="5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L89" i="2"/>
  <c r="J89" i="2"/>
  <c r="I89" i="2"/>
  <c r="H89" i="2"/>
  <c r="L88" i="2"/>
  <c r="J88" i="2"/>
  <c r="I88" i="2"/>
  <c r="H88" i="2"/>
  <c r="L87" i="2"/>
  <c r="K87" i="2"/>
  <c r="J87" i="2"/>
  <c r="I87" i="2"/>
  <c r="H87" i="2"/>
  <c r="L86" i="2"/>
  <c r="K86" i="2"/>
  <c r="J86" i="2"/>
  <c r="I86" i="2"/>
  <c r="H86" i="2"/>
  <c r="L85" i="2"/>
  <c r="J85" i="2"/>
  <c r="I85" i="2"/>
  <c r="H85" i="2"/>
  <c r="L84" i="2"/>
  <c r="J84" i="2"/>
  <c r="I84" i="2"/>
  <c r="H84" i="2"/>
  <c r="L83" i="2"/>
  <c r="K83" i="2"/>
  <c r="J83" i="2"/>
  <c r="I83" i="2"/>
  <c r="H83" i="2"/>
  <c r="L82" i="2"/>
  <c r="K82" i="2"/>
  <c r="J82" i="2"/>
  <c r="I82" i="2"/>
  <c r="H82" i="2"/>
  <c r="L81" i="2"/>
  <c r="J81" i="2"/>
  <c r="I81" i="2"/>
  <c r="H81" i="2"/>
  <c r="L80" i="2"/>
  <c r="J80" i="2"/>
  <c r="I80" i="2"/>
  <c r="H80" i="2"/>
  <c r="L79" i="2"/>
  <c r="K79" i="2"/>
  <c r="J79" i="2"/>
  <c r="I79" i="2"/>
  <c r="H79" i="2"/>
  <c r="L78" i="2"/>
  <c r="K78" i="2"/>
  <c r="J78" i="2"/>
  <c r="I78" i="2"/>
  <c r="H78" i="2"/>
  <c r="L77" i="2"/>
  <c r="J77" i="2"/>
  <c r="I77" i="2"/>
  <c r="H77" i="2"/>
  <c r="L76" i="2"/>
  <c r="J76" i="2"/>
  <c r="I76" i="2"/>
  <c r="H76" i="2"/>
  <c r="L75" i="2"/>
  <c r="J75" i="2"/>
  <c r="I75" i="2"/>
  <c r="H75" i="2"/>
  <c r="L74" i="2"/>
  <c r="K74" i="2"/>
  <c r="J74" i="2"/>
  <c r="I74" i="2"/>
  <c r="H74" i="2"/>
  <c r="L73" i="2"/>
  <c r="J73" i="2"/>
  <c r="I73" i="2"/>
  <c r="H73" i="2"/>
  <c r="L72" i="2"/>
  <c r="J72" i="2"/>
  <c r="I72" i="2"/>
  <c r="H72" i="2"/>
  <c r="L71" i="2"/>
  <c r="J71" i="2"/>
  <c r="I71" i="2"/>
  <c r="H71" i="2"/>
  <c r="L70" i="2"/>
  <c r="K70" i="2"/>
  <c r="J70" i="2"/>
  <c r="I70" i="2"/>
  <c r="H70" i="2"/>
  <c r="L69" i="2"/>
  <c r="J69" i="2"/>
  <c r="I69" i="2"/>
  <c r="H69" i="2"/>
  <c r="L68" i="2"/>
  <c r="J68" i="2"/>
  <c r="I68" i="2"/>
  <c r="H68" i="2"/>
  <c r="L67" i="2"/>
  <c r="J67" i="2"/>
  <c r="I67" i="2"/>
  <c r="H67" i="2"/>
  <c r="L66" i="2"/>
  <c r="K66" i="2"/>
  <c r="J66" i="2"/>
  <c r="I66" i="2"/>
  <c r="H66" i="2"/>
  <c r="L65" i="2"/>
  <c r="J65" i="2"/>
  <c r="I65" i="2"/>
  <c r="H65" i="2"/>
  <c r="L64" i="2"/>
  <c r="J64" i="2"/>
  <c r="I64" i="2"/>
  <c r="H64" i="2"/>
  <c r="J63" i="2"/>
  <c r="I63" i="2"/>
  <c r="H63" i="2"/>
  <c r="K62" i="2"/>
  <c r="J62" i="2"/>
  <c r="I62" i="2"/>
  <c r="H62" i="2"/>
  <c r="J61" i="2"/>
  <c r="I61" i="2"/>
  <c r="H61" i="2"/>
  <c r="J60" i="2"/>
  <c r="I60" i="2"/>
  <c r="H60" i="2"/>
  <c r="J59" i="2"/>
  <c r="I59" i="2"/>
  <c r="H59" i="2"/>
  <c r="K58" i="2"/>
  <c r="J58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H50" i="2"/>
  <c r="I49" i="2"/>
  <c r="H49" i="2"/>
  <c r="H48" i="2"/>
  <c r="I47" i="2"/>
  <c r="H47" i="2"/>
  <c r="H46" i="2"/>
  <c r="I45" i="2"/>
  <c r="H45" i="2"/>
  <c r="H44" i="2"/>
  <c r="I43" i="2"/>
  <c r="H43" i="2"/>
  <c r="H42" i="2"/>
  <c r="I41" i="2"/>
  <c r="H41" i="2"/>
  <c r="H40" i="2"/>
  <c r="I39" i="2"/>
  <c r="H39" i="2"/>
  <c r="H38" i="2"/>
  <c r="I37" i="2"/>
  <c r="H37" i="2"/>
  <c r="H36" i="2"/>
  <c r="I35" i="2"/>
  <c r="H35" i="2"/>
  <c r="H34" i="2"/>
  <c r="I33" i="2"/>
  <c r="H33" i="2"/>
  <c r="H32" i="2"/>
  <c r="I31" i="2"/>
  <c r="H31" i="2"/>
  <c r="H30" i="2"/>
  <c r="I29" i="2"/>
  <c r="H29" i="2"/>
  <c r="H28" i="2"/>
  <c r="I27" i="2"/>
  <c r="H27" i="2"/>
  <c r="H26" i="2"/>
  <c r="I25" i="2"/>
  <c r="H25" i="2"/>
  <c r="H24" i="2"/>
  <c r="I23" i="2"/>
  <c r="H23" i="2"/>
  <c r="H22" i="2"/>
  <c r="I21" i="2"/>
  <c r="H21" i="2"/>
  <c r="H20" i="2"/>
  <c r="I19" i="2"/>
  <c r="H19" i="2"/>
  <c r="H18" i="2"/>
  <c r="I17" i="2"/>
  <c r="H17" i="2"/>
  <c r="H16" i="2"/>
  <c r="I15" i="2"/>
  <c r="H15" i="2"/>
  <c r="H14" i="2"/>
  <c r="I13" i="2"/>
  <c r="H13" i="2"/>
  <c r="H12" i="2"/>
  <c r="I11" i="2"/>
  <c r="H11" i="2"/>
  <c r="H10" i="2"/>
  <c r="I9" i="2"/>
  <c r="H9" i="2"/>
  <c r="H8" i="2"/>
  <c r="I7" i="2"/>
  <c r="H7" i="2"/>
  <c r="H6" i="2"/>
  <c r="I5" i="2"/>
  <c r="H5" i="2"/>
  <c r="H4" i="2"/>
  <c r="I3" i="2"/>
  <c r="H3" i="2"/>
  <c r="H2" i="2"/>
  <c r="Q33" i="2"/>
  <c r="O33" i="2"/>
  <c r="C3" i="2"/>
  <c r="C11" i="2"/>
  <c r="C9" i="2"/>
  <c r="C7" i="2"/>
  <c r="C5" i="2"/>
  <c r="C21" i="2"/>
  <c r="C19" i="2"/>
  <c r="C17" i="2"/>
  <c r="C15" i="2"/>
  <c r="C13" i="2"/>
  <c r="C33" i="2"/>
  <c r="C31" i="2"/>
  <c r="C29" i="2"/>
  <c r="C27" i="2"/>
  <c r="C25" i="2"/>
  <c r="C23" i="2"/>
  <c r="C39" i="2"/>
  <c r="C37" i="2"/>
  <c r="C35" i="2"/>
  <c r="C45" i="2"/>
  <c r="C43" i="2"/>
  <c r="C41" i="2"/>
  <c r="C51" i="2"/>
  <c r="C49" i="2"/>
  <c r="C47" i="2"/>
  <c r="C53" i="2"/>
  <c r="C55" i="2"/>
  <c r="C5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79" i="2"/>
  <c r="C78" i="2"/>
  <c r="C77" i="2"/>
  <c r="C91" i="5"/>
  <c r="C90" i="5"/>
  <c r="C99" i="5"/>
  <c r="C98" i="5"/>
  <c r="C97" i="5"/>
  <c r="C96" i="5"/>
  <c r="C95" i="5"/>
  <c r="C94" i="5"/>
  <c r="C93" i="5"/>
  <c r="C92" i="5"/>
  <c r="A103" i="5"/>
  <c r="C103" i="5" s="1"/>
  <c r="A102" i="5"/>
  <c r="A101" i="5"/>
  <c r="A100" i="5"/>
  <c r="A103" i="2"/>
  <c r="C103" i="2" s="1"/>
  <c r="A102" i="2"/>
  <c r="A101" i="2"/>
  <c r="A100" i="2"/>
  <c r="A95" i="2"/>
  <c r="A94" i="2"/>
  <c r="A93" i="2"/>
  <c r="A92" i="2"/>
  <c r="A87" i="2"/>
  <c r="A86" i="2"/>
  <c r="A85" i="2"/>
  <c r="A84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Rage</author>
    <author>LENOVO</author>
  </authors>
  <commentList>
    <comment ref="E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Rage: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Level as of Q4 of the year before the projection.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Federal Reserve Bank Philadelphia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Data Files - Real-Time Data Set (PCON)
</t>
        </r>
        <r>
          <rPr>
            <sz val="9"/>
            <color rgb="FF000000"/>
            <rFont val="宋体"/>
            <family val="3"/>
            <charset val="134"/>
          </rPr>
          <t>和前一年做环比</t>
        </r>
      </text>
    </comment>
    <comment ref="F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Rage: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Level as of Q4 of the year before the projection.
</t>
        </r>
        <r>
          <rPr>
            <sz val="9"/>
            <color rgb="FF000000"/>
            <rFont val="Tahoma"/>
            <family val="2"/>
          </rPr>
          <t xml:space="preserve">Real time estimate from https://www.philadelphiafed.org/surveys-and-data/real-time-data-research/real-time-data-set-for-macroeconomists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Price Index for Personal Consumption Expenditures, Constructed (PCON)</t>
        </r>
        <r>
          <rPr>
            <sz val="10"/>
            <color rgb="FF000000"/>
            <rFont val="宋体"/>
            <family val="3"/>
            <charset val="134"/>
          </rPr>
          <t>的季度环比</t>
        </r>
      </text>
    </comment>
    <comment ref="M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Rage: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https://www.philadelphiafed.org/surveys-and-data/real-time-data-research/real-time-data-set-for-macroeconomists</t>
        </r>
      </text>
    </comment>
    <comment ref="AH1" authorId="1" shapeId="0" xr:uid="{EBD62F1F-D6B8-40FF-96A1-8962E2A93833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FRED官网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Rage</author>
    <author>Naff, Theodore J</author>
  </authors>
  <commentList>
    <comment ref="E1" authorId="0" shapeId="0" xr:uid="{577A049E-5E36-453D-ABB5-50E1DFD2D11F}">
      <text>
        <r>
          <rPr>
            <b/>
            <sz val="9"/>
            <color indexed="81"/>
            <rFont val="Tahoma"/>
            <family val="2"/>
          </rPr>
          <t>Rage:</t>
        </r>
        <r>
          <rPr>
            <sz val="9"/>
            <color indexed="81"/>
            <rFont val="Tahoma"/>
            <family val="2"/>
          </rPr>
          <t xml:space="preserve">
Level as of Q4 of the year before the projection.
Real-time Data Set (RUC)</t>
        </r>
        <r>
          <rPr>
            <sz val="9"/>
            <color indexed="81"/>
            <rFont val="宋体"/>
            <family val="3"/>
            <charset val="134"/>
          </rPr>
          <t>前一年Q4算术平均，已确定</t>
        </r>
      </text>
    </comment>
    <comment ref="F1" authorId="0" shapeId="0" xr:uid="{339E1A9C-607F-43A2-8D68-7C38637CC6A8}">
      <text>
        <r>
          <rPr>
            <b/>
            <sz val="9"/>
            <color indexed="81"/>
            <rFont val="Tahoma"/>
            <family val="2"/>
          </rPr>
          <t>Rage:</t>
        </r>
        <r>
          <rPr>
            <sz val="9"/>
            <color indexed="81"/>
            <rFont val="Tahoma"/>
            <family val="2"/>
          </rPr>
          <t xml:space="preserve">
Level as of Q4 of the year before the projection.
Real time estimate from https://www.philadelphiafed.org/surveys-and-data/real-time-data-research/real-time-data-set-for-macroeconomists</t>
        </r>
      </text>
    </comment>
    <comment ref="M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Rage:</t>
        </r>
        <r>
          <rPr>
            <sz val="9"/>
            <color indexed="81"/>
            <rFont val="Tahoma"/>
            <family val="2"/>
          </rPr>
          <t xml:space="preserve">
https://www.philadelphiafed.org/surveys-and-data/real-time-data-research/real-time-data-set-for-macroeconomists</t>
        </r>
      </text>
    </comment>
    <comment ref="AJ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Rage:</t>
        </r>
        <r>
          <rPr>
            <sz val="9"/>
            <color indexed="81"/>
            <rFont val="Tahoma"/>
            <family val="2"/>
          </rPr>
          <t xml:space="preserve">
Slope of yield curve
Quarterly
End of Period</t>
        </r>
      </text>
    </comment>
    <comment ref="AK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Rage:</t>
        </r>
        <r>
          <rPr>
            <sz val="9"/>
            <color indexed="81"/>
            <rFont val="Tahoma"/>
            <family val="2"/>
          </rPr>
          <t xml:space="preserve">
Shadow rate from Wu-Xia, series used in salmon color
https://sites.google.com/view/jingcynthiawu/shadow-rates</t>
        </r>
      </text>
    </comment>
    <comment ref="M2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Naff, Theodore J:</t>
        </r>
        <r>
          <rPr>
            <sz val="9"/>
            <color indexed="81"/>
            <rFont val="Tahoma"/>
            <family val="2"/>
          </rPr>
          <t xml:space="preserve">
Tabulated  from Fig 5.2 in Orphanides and Williams (2013)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Rage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Rage:</t>
        </r>
        <r>
          <rPr>
            <sz val="9"/>
            <color indexed="81"/>
            <rFont val="Tahoma"/>
            <family val="2"/>
          </rPr>
          <t xml:space="preserve">
Level as of Q4 of the year before the projection.
</t>
        </r>
        <r>
          <rPr>
            <sz val="9"/>
            <color indexed="81"/>
            <rFont val="宋体"/>
            <family val="3"/>
            <charset val="134"/>
          </rPr>
          <t>注意：这里所有取值来源于FRED: federal funds effective rate, 右边的Actual0_RT同样如此此</t>
        </r>
      </text>
    </comment>
    <comment ref="F1" authorId="0" shapeId="0" xr:uid="{00000000-0006-0000-0200-000002000000}">
      <text>
        <r>
          <rPr>
            <b/>
            <sz val="9"/>
            <color rgb="FF000000"/>
            <rFont val="Tahoma"/>
            <family val="2"/>
          </rPr>
          <t>Rage: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Level as of Q4 of the year before the projection.
</t>
        </r>
        <r>
          <rPr>
            <sz val="9"/>
            <color rgb="FF000000"/>
            <rFont val="Tahoma"/>
            <family val="2"/>
          </rPr>
          <t>Real time estimate from https://www.philadelphiafed.org/surveys-and-data/real-time-data-research/real-time-data-set-for-macroeconomists</t>
        </r>
      </text>
    </comment>
    <comment ref="G1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>Rage: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Value in current quarter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FRED</t>
        </r>
        <r>
          <rPr>
            <sz val="9"/>
            <color rgb="FF000000"/>
            <rFont val="宋体"/>
            <family val="3"/>
            <charset val="134"/>
          </rPr>
          <t>官网，</t>
        </r>
        <r>
          <rPr>
            <sz val="9"/>
            <color rgb="FF000000"/>
            <rFont val="Tahoma"/>
            <family val="2"/>
          </rPr>
          <t>Quarterly, end of period</t>
        </r>
      </text>
    </comment>
  </commentList>
</comments>
</file>

<file path=xl/sharedStrings.xml><?xml version="1.0" encoding="utf-8"?>
<sst xmlns="http://schemas.openxmlformats.org/spreadsheetml/2006/main" count="111" uniqueCount="46">
  <si>
    <t>meeting_date</t>
  </si>
  <si>
    <t>cent_low_t</t>
  </si>
  <si>
    <t>cent_high_t</t>
  </si>
  <si>
    <t>cent_low_t1</t>
  </si>
  <si>
    <t>cent_high_t1</t>
  </si>
  <si>
    <t>cent_low_t2</t>
  </si>
  <si>
    <t>cent_high_t2</t>
  </si>
  <si>
    <t>cent_low_lr</t>
  </si>
  <si>
    <t>cent_high_lr</t>
  </si>
  <si>
    <t>median_t</t>
  </si>
  <si>
    <t>median_t1</t>
  </si>
  <si>
    <t>median_t2</t>
  </si>
  <si>
    <t>median_lr</t>
  </si>
  <si>
    <t>range_low_t1</t>
  </si>
  <si>
    <t>range_low_t</t>
  </si>
  <si>
    <t>range_high_t</t>
  </si>
  <si>
    <t>range_high_t1</t>
  </si>
  <si>
    <t>range_low_t2</t>
  </si>
  <si>
    <t>range_high_t2</t>
  </si>
  <si>
    <t>range_low_lr</t>
  </si>
  <si>
    <t>range_high_lr</t>
  </si>
  <si>
    <t>year</t>
  </si>
  <si>
    <t>median_t3</t>
  </si>
  <si>
    <t>month</t>
  </si>
  <si>
    <t>cent_low_t3</t>
  </si>
  <si>
    <t>cent_high_t3</t>
  </si>
  <si>
    <t>range_low_t3</t>
  </si>
  <si>
    <t>range_high_t3</t>
  </si>
  <si>
    <t>Actual0</t>
  </si>
  <si>
    <t>Actual0_RT</t>
  </si>
  <si>
    <t>RealTime_LR</t>
  </si>
  <si>
    <t>Actual ffr</t>
  </si>
  <si>
    <t>nber</t>
  </si>
  <si>
    <t>T10YFF</t>
  </si>
  <si>
    <t>yearn</t>
  </si>
  <si>
    <t>Shadow ffr</t>
  </si>
  <si>
    <t>Shadow ffr (Wu-Xia)</t>
  </si>
  <si>
    <t>median_tminus1</t>
  </si>
  <si>
    <t>This file contains the time series for the Fed's SEP and MPR projections</t>
  </si>
  <si>
    <r>
      <rPr>
        <b/>
        <sz val="11"/>
        <color theme="1"/>
        <rFont val="宋体"/>
        <family val="2"/>
        <scheme val="minor"/>
      </rPr>
      <t>unemployment:</t>
    </r>
    <r>
      <rPr>
        <sz val="11"/>
        <color theme="1"/>
        <rFont val="宋体"/>
        <family val="2"/>
        <scheme val="minor"/>
      </rPr>
      <t xml:space="preserve"> unemployment rate</t>
    </r>
  </si>
  <si>
    <r>
      <rPr>
        <b/>
        <sz val="11"/>
        <color theme="1"/>
        <rFont val="宋体"/>
        <family val="2"/>
        <scheme val="minor"/>
      </rPr>
      <t>ffr:</t>
    </r>
    <r>
      <rPr>
        <sz val="11"/>
        <color theme="1"/>
        <rFont val="宋体"/>
        <family val="2"/>
        <scheme val="minor"/>
      </rPr>
      <t xml:space="preserve"> federal funds rate</t>
    </r>
  </si>
  <si>
    <r>
      <rPr>
        <b/>
        <sz val="11"/>
        <color theme="1"/>
        <rFont val="宋体"/>
        <family val="2"/>
        <scheme val="minor"/>
      </rPr>
      <t>pi:</t>
    </r>
    <r>
      <rPr>
        <sz val="11"/>
        <color theme="1"/>
        <rFont val="宋体"/>
        <family val="2"/>
        <scheme val="minor"/>
      </rPr>
      <t xml:space="preserve"> headline inflation (GDP deflator over 1980-1988, chained CPI over 1989-1999,  chained PCE over 2000-2004, GDP deflator over 2004M6-2007M6, and chained  PCE post 2007)</t>
    </r>
  </si>
  <si>
    <t>Actual0</t>
    <phoneticPr fontId="63" type="noConversion"/>
  </si>
  <si>
    <t>median_t0</t>
    <phoneticPr fontId="61" type="noConversion"/>
  </si>
  <si>
    <t>median_lr</t>
    <phoneticPr fontId="63" type="noConversion"/>
  </si>
  <si>
    <t>RealTime_LR</t>
    <phoneticPr fontId="6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</si>
</sst>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0.0"/>
    <numFmt numFmtId="177" formatCode="yyyy\-mm\-dd"/>
    <numFmt numFmtId="178" formatCode="0.0_ "/>
  </numFmts>
  <fonts count="70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Garamond"/>
      <family val="1"/>
    </font>
    <font>
      <sz val="10"/>
      <name val="Arial"/>
      <family val="2"/>
      <charset val="1"/>
    </font>
    <font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0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1"/>
      <color indexed="52"/>
      <name val="宋体"/>
      <family val="2"/>
      <scheme val="minor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5"/>
      <color indexed="56"/>
      <name val="宋体"/>
      <family val="2"/>
      <scheme val="minor"/>
    </font>
    <font>
      <b/>
      <sz val="13"/>
      <color theme="3"/>
      <name val="Arial"/>
      <family val="2"/>
    </font>
    <font>
      <b/>
      <sz val="13"/>
      <color indexed="56"/>
      <name val="宋体"/>
      <family val="2"/>
      <scheme val="minor"/>
    </font>
    <font>
      <b/>
      <sz val="11"/>
      <color theme="3"/>
      <name val="Arial"/>
      <family val="2"/>
    </font>
    <font>
      <b/>
      <sz val="11"/>
      <color indexed="56"/>
      <name val="宋体"/>
      <family val="2"/>
      <scheme val="minor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1"/>
      <color indexed="52"/>
      <name val="宋体"/>
      <family val="2"/>
      <scheme val="minor"/>
    </font>
    <font>
      <sz val="10"/>
      <color rgb="FF9C6500"/>
      <name val="Arial"/>
      <family val="2"/>
    </font>
    <font>
      <sz val="11"/>
      <color indexed="60"/>
      <name val="宋体"/>
      <family val="2"/>
      <scheme val="minor"/>
    </font>
    <font>
      <sz val="12"/>
      <color theme="1"/>
      <name val="宋体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宋体"/>
      <family val="2"/>
      <charset val="134"/>
      <scheme val="minor"/>
    </font>
    <font>
      <b/>
      <sz val="10"/>
      <color rgb="FF3F3F3F"/>
      <name val="Arial"/>
      <family val="2"/>
    </font>
    <font>
      <b/>
      <sz val="18"/>
      <color theme="3"/>
      <name val="宋体"/>
      <family val="2"/>
      <scheme val="major"/>
    </font>
    <font>
      <b/>
      <sz val="18"/>
      <color indexed="56"/>
      <name val="宋体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宋体"/>
      <family val="2"/>
      <scheme val="minor"/>
    </font>
    <font>
      <sz val="11"/>
      <color theme="1"/>
      <name val="Segoe UI"/>
      <family val="2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z val="10"/>
      <color rgb="FF000000"/>
      <name val="宋体"/>
      <family val="3"/>
      <charset val="134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78">
    <xf numFmtId="0" fontId="0" fillId="0" borderId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  <xf numFmtId="0" fontId="32" fillId="10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8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2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26" borderId="0" applyNumberFormat="0" applyBorder="0" applyAlignment="0" applyProtection="0"/>
    <xf numFmtId="0" fontId="32" fillId="30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32" fillId="30" borderId="0" applyNumberFormat="0" applyBorder="0" applyAlignment="0" applyProtection="0"/>
    <xf numFmtId="0" fontId="32" fillId="30" borderId="0" applyNumberFormat="0" applyBorder="0" applyAlignment="0" applyProtection="0"/>
    <xf numFmtId="0" fontId="32" fillId="11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23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0" fontId="32" fillId="2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32" fillId="27" borderId="0" applyNumberFormat="0" applyBorder="0" applyAlignment="0" applyProtection="0"/>
    <xf numFmtId="0" fontId="32" fillId="27" borderId="0" applyNumberFormat="0" applyBorder="0" applyAlignment="0" applyProtection="0"/>
    <xf numFmtId="0" fontId="32" fillId="3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32" fillId="31" borderId="0" applyNumberFormat="0" applyBorder="0" applyAlignment="0" applyProtection="0"/>
    <xf numFmtId="0" fontId="32" fillId="31" borderId="0" applyNumberFormat="0" applyBorder="0" applyAlignment="0" applyProtection="0"/>
    <xf numFmtId="0" fontId="33" fillId="1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2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33" fillId="20" borderId="0" applyNumberFormat="0" applyBorder="0" applyAlignment="0" applyProtection="0"/>
    <xf numFmtId="0" fontId="33" fillId="20" borderId="0" applyNumberFormat="0" applyBorder="0" applyAlignment="0" applyProtection="0"/>
    <xf numFmtId="0" fontId="33" fillId="24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3" fillId="28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32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33" fillId="32" borderId="0" applyNumberFormat="0" applyBorder="0" applyAlignment="0" applyProtection="0"/>
    <xf numFmtId="0" fontId="33" fillId="32" borderId="0" applyNumberFormat="0" applyBorder="0" applyAlignment="0" applyProtection="0"/>
    <xf numFmtId="0" fontId="33" fillId="9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13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7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21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33" fillId="21" borderId="0" applyNumberFormat="0" applyBorder="0" applyAlignment="0" applyProtection="0"/>
    <xf numFmtId="0" fontId="33" fillId="21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4" fillId="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5" fillId="6" borderId="4" applyNumberFormat="0" applyAlignment="0" applyProtection="0"/>
    <xf numFmtId="0" fontId="36" fillId="37" borderId="4" applyNumberFormat="0" applyAlignment="0" applyProtection="0"/>
    <xf numFmtId="0" fontId="36" fillId="37" borderId="4" applyNumberFormat="0" applyAlignment="0" applyProtection="0"/>
    <xf numFmtId="0" fontId="36" fillId="37" borderId="4" applyNumberFormat="0" applyAlignment="0" applyProtection="0"/>
    <xf numFmtId="0" fontId="35" fillId="6" borderId="4" applyNumberFormat="0" applyAlignment="0" applyProtection="0"/>
    <xf numFmtId="0" fontId="35" fillId="6" borderId="4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0" fontId="37" fillId="7" borderId="7" applyNumberFormat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2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39" fillId="2" borderId="0" applyNumberFormat="0" applyBorder="0" applyAlignment="0" applyProtection="0"/>
    <xf numFmtId="0" fontId="39" fillId="2" borderId="0" applyNumberFormat="0" applyBorder="0" applyAlignment="0" applyProtection="0"/>
    <xf numFmtId="0" fontId="40" fillId="0" borderId="1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41" fillId="0" borderId="10" applyNumberFormat="0" applyFill="0" applyAlignment="0" applyProtection="0"/>
    <xf numFmtId="0" fontId="27" fillId="0" borderId="10" applyNumberFormat="0" applyFill="0" applyAlignment="0" applyProtection="0"/>
    <xf numFmtId="0" fontId="40" fillId="0" borderId="1" applyNumberFormat="0" applyFill="0" applyAlignment="0" applyProtection="0"/>
    <xf numFmtId="0" fontId="40" fillId="0" borderId="1" applyNumberFormat="0" applyFill="0" applyAlignment="0" applyProtection="0"/>
    <xf numFmtId="0" fontId="42" fillId="0" borderId="2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43" fillId="0" borderId="11" applyNumberFormat="0" applyFill="0" applyAlignment="0" applyProtection="0"/>
    <xf numFmtId="0" fontId="28" fillId="0" borderId="11" applyNumberFormat="0" applyFill="0" applyAlignment="0" applyProtection="0"/>
    <xf numFmtId="0" fontId="42" fillId="0" borderId="2" applyNumberFormat="0" applyFill="0" applyAlignment="0" applyProtection="0"/>
    <xf numFmtId="0" fontId="42" fillId="0" borderId="2" applyNumberFormat="0" applyFill="0" applyAlignment="0" applyProtection="0"/>
    <xf numFmtId="0" fontId="44" fillId="0" borderId="3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29" fillId="0" borderId="12" applyNumberFormat="0" applyFill="0" applyAlignment="0" applyProtection="0"/>
    <xf numFmtId="0" fontId="44" fillId="0" borderId="3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46" fillId="5" borderId="4" applyNumberFormat="0" applyAlignment="0" applyProtection="0"/>
    <xf numFmtId="0" fontId="11" fillId="37" borderId="4" applyNumberFormat="0" applyAlignment="0" applyProtection="0"/>
    <xf numFmtId="0" fontId="11" fillId="37" borderId="4" applyNumberFormat="0" applyAlignment="0" applyProtection="0"/>
    <xf numFmtId="0" fontId="11" fillId="37" borderId="4" applyNumberFormat="0" applyAlignment="0" applyProtection="0"/>
    <xf numFmtId="0" fontId="46" fillId="5" borderId="4" applyNumberFormat="0" applyAlignment="0" applyProtection="0"/>
    <xf numFmtId="0" fontId="46" fillId="5" borderId="4" applyNumberFormat="0" applyAlignment="0" applyProtection="0"/>
    <xf numFmtId="0" fontId="47" fillId="0" borderId="6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48" fillId="0" borderId="13" applyNumberFormat="0" applyFill="0" applyAlignment="0" applyProtection="0"/>
    <xf numFmtId="0" fontId="30" fillId="0" borderId="13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9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50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21" fillId="0" borderId="0"/>
    <xf numFmtId="0" fontId="21" fillId="0" borderId="0"/>
    <xf numFmtId="0" fontId="20" fillId="0" borderId="0"/>
    <xf numFmtId="0" fontId="20" fillId="0" borderId="0"/>
    <xf numFmtId="0" fontId="4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1" fillId="0" borderId="0"/>
    <xf numFmtId="0" fontId="32" fillId="0" borderId="0"/>
    <xf numFmtId="0" fontId="4" fillId="0" borderId="0"/>
    <xf numFmtId="0" fontId="26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5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2" fillId="0" borderId="0"/>
    <xf numFmtId="0" fontId="5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51" fillId="0" borderId="0"/>
    <xf numFmtId="0" fontId="20" fillId="0" borderId="0"/>
    <xf numFmtId="0" fontId="20" fillId="0" borderId="0"/>
    <xf numFmtId="0" fontId="20" fillId="0" borderId="0"/>
    <xf numFmtId="0" fontId="53" fillId="0" borderId="0"/>
    <xf numFmtId="0" fontId="4" fillId="0" borderId="0"/>
    <xf numFmtId="0" fontId="20" fillId="0" borderId="0"/>
    <xf numFmtId="0" fontId="20" fillId="0" borderId="0"/>
    <xf numFmtId="0" fontId="32" fillId="8" borderId="8" applyNumberFormat="0" applyFont="0" applyAlignment="0" applyProtection="0"/>
    <xf numFmtId="0" fontId="4" fillId="8" borderId="8" applyNumberFormat="0" applyFont="0" applyAlignment="0" applyProtection="0"/>
    <xf numFmtId="0" fontId="24" fillId="8" borderId="8" applyNumberFormat="0" applyFont="0" applyAlignment="0" applyProtection="0"/>
    <xf numFmtId="0" fontId="24" fillId="8" borderId="8" applyNumberFormat="0" applyFont="0" applyAlignment="0" applyProtection="0"/>
    <xf numFmtId="0" fontId="24" fillId="8" borderId="8" applyNumberFormat="0" applyFont="0" applyAlignment="0" applyProtection="0"/>
    <xf numFmtId="0" fontId="4" fillId="8" borderId="8" applyNumberFormat="0" applyFont="0" applyAlignment="0" applyProtection="0"/>
    <xf numFmtId="0" fontId="4" fillId="8" borderId="8" applyNumberFormat="0" applyFont="0" applyAlignment="0" applyProtection="0"/>
    <xf numFmtId="0" fontId="24" fillId="8" borderId="8" applyNumberFormat="0" applyFont="0" applyAlignment="0" applyProtection="0"/>
    <xf numFmtId="0" fontId="4" fillId="8" borderId="8" applyNumberFormat="0" applyFont="0" applyAlignment="0" applyProtection="0"/>
    <xf numFmtId="0" fontId="32" fillId="8" borderId="8" applyNumberFormat="0" applyFont="0" applyAlignment="0" applyProtection="0"/>
    <xf numFmtId="0" fontId="32" fillId="8" borderId="8" applyNumberFormat="0" applyFont="0" applyAlignment="0" applyProtection="0"/>
    <xf numFmtId="0" fontId="54" fillId="6" borderId="5" applyNumberFormat="0" applyAlignment="0" applyProtection="0"/>
    <xf numFmtId="0" fontId="12" fillId="37" borderId="5" applyNumberFormat="0" applyAlignment="0" applyProtection="0"/>
    <xf numFmtId="0" fontId="12" fillId="37" borderId="5" applyNumberFormat="0" applyAlignment="0" applyProtection="0"/>
    <xf numFmtId="0" fontId="12" fillId="37" borderId="5" applyNumberFormat="0" applyAlignment="0" applyProtection="0"/>
    <xf numFmtId="0" fontId="54" fillId="6" borderId="5" applyNumberFormat="0" applyAlignment="0" applyProtection="0"/>
    <xf numFmtId="0" fontId="54" fillId="6" borderId="5" applyNumberFormat="0" applyAlignment="0" applyProtection="0"/>
    <xf numFmtId="9" fontId="52" fillId="0" borderId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52" fillId="0" borderId="0"/>
    <xf numFmtId="9" fontId="23" fillId="0" borderId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7" fillId="0" borderId="9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57" fillId="0" borderId="9" applyNumberFormat="0" applyFill="0" applyAlignment="0" applyProtection="0"/>
    <xf numFmtId="0" fontId="57" fillId="0" borderId="9" applyNumberFormat="0" applyFill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0" fillId="0" borderId="0"/>
    <xf numFmtId="0" fontId="62" fillId="0" borderId="0"/>
    <xf numFmtId="0" fontId="20" fillId="0" borderId="0"/>
    <xf numFmtId="0" fontId="20" fillId="0" borderId="0"/>
  </cellStyleXfs>
  <cellXfs count="26">
    <xf numFmtId="0" fontId="0" fillId="0" borderId="0" xfId="0"/>
    <xf numFmtId="0" fontId="1" fillId="0" borderId="0" xfId="0" applyFont="1"/>
    <xf numFmtId="0" fontId="19" fillId="0" borderId="0" xfId="0" applyFont="1"/>
    <xf numFmtId="0" fontId="0" fillId="50" borderId="0" xfId="0" applyFill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right"/>
    </xf>
    <xf numFmtId="177" fontId="59" fillId="0" borderId="0" xfId="0" applyNumberFormat="1" applyFont="1"/>
    <xf numFmtId="2" fontId="59" fillId="0" borderId="0" xfId="0" applyNumberFormat="1" applyFont="1"/>
    <xf numFmtId="0" fontId="0" fillId="0" borderId="0" xfId="0" applyAlignment="1">
      <alignment horizontal="right"/>
    </xf>
    <xf numFmtId="14" fontId="19" fillId="0" borderId="0" xfId="0" applyNumberFormat="1" applyFont="1"/>
    <xf numFmtId="2" fontId="19" fillId="0" borderId="0" xfId="0" applyNumberFormat="1" applyFont="1"/>
    <xf numFmtId="0" fontId="19" fillId="0" borderId="0" xfId="0" applyFont="1" applyAlignment="1">
      <alignment horizontal="right"/>
    </xf>
    <xf numFmtId="2" fontId="0" fillId="51" borderId="0" xfId="0" applyNumberFormat="1" applyFill="1"/>
    <xf numFmtId="0" fontId="0" fillId="0" borderId="0" xfId="375" applyFont="1"/>
    <xf numFmtId="176" fontId="0" fillId="0" borderId="0" xfId="0" applyNumberFormat="1"/>
    <xf numFmtId="176" fontId="19" fillId="0" borderId="0" xfId="374" applyNumberFormat="1" applyFont="1"/>
    <xf numFmtId="0" fontId="0" fillId="52" borderId="0" xfId="0" applyFill="1"/>
    <xf numFmtId="0" fontId="19" fillId="53" borderId="0" xfId="0" applyFont="1" applyFill="1"/>
    <xf numFmtId="0" fontId="0" fillId="53" borderId="0" xfId="0" applyFill="1"/>
    <xf numFmtId="0" fontId="17" fillId="0" borderId="0" xfId="0" applyFont="1"/>
    <xf numFmtId="0" fontId="0" fillId="54" borderId="0" xfId="0" applyFill="1"/>
    <xf numFmtId="178" fontId="0" fillId="0" borderId="0" xfId="0" applyNumberFormat="1"/>
    <xf numFmtId="2" fontId="0" fillId="54" borderId="0" xfId="0" applyNumberFormat="1" applyFill="1"/>
    <xf numFmtId="176" fontId="0" fillId="54" borderId="0" xfId="0" applyNumberFormat="1" applyFill="1"/>
  </cellXfs>
  <cellStyles count="378">
    <cellStyle name="%" xfId="41" xr:uid="{00000000-0005-0000-0000-000000000000}"/>
    <cellStyle name="20% - Accent1 2" xfId="42" xr:uid="{00000000-0005-0000-0000-000002000000}"/>
    <cellStyle name="20% - Accent1 2 2" xfId="43" xr:uid="{00000000-0005-0000-0000-000003000000}"/>
    <cellStyle name="20% - Accent1 2 3" xfId="44" xr:uid="{00000000-0005-0000-0000-000004000000}"/>
    <cellStyle name="20% - Accent1 2 4" xfId="45" xr:uid="{00000000-0005-0000-0000-000005000000}"/>
    <cellStyle name="20% - Accent1 3" xfId="46" xr:uid="{00000000-0005-0000-0000-000006000000}"/>
    <cellStyle name="20% - Accent1 4" xfId="47" xr:uid="{00000000-0005-0000-0000-000007000000}"/>
    <cellStyle name="20% - Accent2 2" xfId="48" xr:uid="{00000000-0005-0000-0000-000009000000}"/>
    <cellStyle name="20% - Accent2 2 2" xfId="49" xr:uid="{00000000-0005-0000-0000-00000A000000}"/>
    <cellStyle name="20% - Accent2 2 3" xfId="50" xr:uid="{00000000-0005-0000-0000-00000B000000}"/>
    <cellStyle name="20% - Accent2 2 4" xfId="51" xr:uid="{00000000-0005-0000-0000-00000C000000}"/>
    <cellStyle name="20% - Accent2 3" xfId="52" xr:uid="{00000000-0005-0000-0000-00000D000000}"/>
    <cellStyle name="20% - Accent2 4" xfId="53" xr:uid="{00000000-0005-0000-0000-00000E000000}"/>
    <cellStyle name="20% - Accent3 2" xfId="54" xr:uid="{00000000-0005-0000-0000-000010000000}"/>
    <cellStyle name="20% - Accent3 2 2" xfId="55" xr:uid="{00000000-0005-0000-0000-000011000000}"/>
    <cellStyle name="20% - Accent3 2 3" xfId="56" xr:uid="{00000000-0005-0000-0000-000012000000}"/>
    <cellStyle name="20% - Accent3 2 4" xfId="57" xr:uid="{00000000-0005-0000-0000-000013000000}"/>
    <cellStyle name="20% - Accent3 3" xfId="58" xr:uid="{00000000-0005-0000-0000-000014000000}"/>
    <cellStyle name="20% - Accent3 4" xfId="59" xr:uid="{00000000-0005-0000-0000-000015000000}"/>
    <cellStyle name="20% - Accent4 2" xfId="60" xr:uid="{00000000-0005-0000-0000-000017000000}"/>
    <cellStyle name="20% - Accent4 2 2" xfId="61" xr:uid="{00000000-0005-0000-0000-000018000000}"/>
    <cellStyle name="20% - Accent4 2 3" xfId="62" xr:uid="{00000000-0005-0000-0000-000019000000}"/>
    <cellStyle name="20% - Accent4 2 4" xfId="63" xr:uid="{00000000-0005-0000-0000-00001A000000}"/>
    <cellStyle name="20% - Accent4 3" xfId="64" xr:uid="{00000000-0005-0000-0000-00001B000000}"/>
    <cellStyle name="20% - Accent4 4" xfId="65" xr:uid="{00000000-0005-0000-0000-00001C000000}"/>
    <cellStyle name="20% - Accent5 2" xfId="66" xr:uid="{00000000-0005-0000-0000-00001E000000}"/>
    <cellStyle name="20% - Accent5 3" xfId="67" xr:uid="{00000000-0005-0000-0000-00001F000000}"/>
    <cellStyle name="20% - Accent5 4" xfId="68" xr:uid="{00000000-0005-0000-0000-000020000000}"/>
    <cellStyle name="20% - Accent6 2" xfId="69" xr:uid="{00000000-0005-0000-0000-000022000000}"/>
    <cellStyle name="20% - Accent6 2 2" xfId="70" xr:uid="{00000000-0005-0000-0000-000023000000}"/>
    <cellStyle name="20% - Accent6 2 3" xfId="71" xr:uid="{00000000-0005-0000-0000-000024000000}"/>
    <cellStyle name="20% - Accent6 2 4" xfId="72" xr:uid="{00000000-0005-0000-0000-000025000000}"/>
    <cellStyle name="20% - Accent6 3" xfId="73" xr:uid="{00000000-0005-0000-0000-000026000000}"/>
    <cellStyle name="20% - Accent6 4" xfId="74" xr:uid="{00000000-0005-0000-0000-000027000000}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Accent1 2" xfId="75" xr:uid="{00000000-0005-0000-0000-000029000000}"/>
    <cellStyle name="40% - Accent1 2 2" xfId="76" xr:uid="{00000000-0005-0000-0000-00002A000000}"/>
    <cellStyle name="40% - Accent1 2 3" xfId="77" xr:uid="{00000000-0005-0000-0000-00002B000000}"/>
    <cellStyle name="40% - Accent1 2 4" xfId="78" xr:uid="{00000000-0005-0000-0000-00002C000000}"/>
    <cellStyle name="40% - Accent1 3" xfId="79" xr:uid="{00000000-0005-0000-0000-00002D000000}"/>
    <cellStyle name="40% - Accent1 4" xfId="80" xr:uid="{00000000-0005-0000-0000-00002E000000}"/>
    <cellStyle name="40% - Accent2 2" xfId="81" xr:uid="{00000000-0005-0000-0000-000030000000}"/>
    <cellStyle name="40% - Accent2 3" xfId="82" xr:uid="{00000000-0005-0000-0000-000031000000}"/>
    <cellStyle name="40% - Accent2 4" xfId="83" xr:uid="{00000000-0005-0000-0000-000032000000}"/>
    <cellStyle name="40% - Accent3 2" xfId="84" xr:uid="{00000000-0005-0000-0000-000034000000}"/>
    <cellStyle name="40% - Accent3 2 2" xfId="85" xr:uid="{00000000-0005-0000-0000-000035000000}"/>
    <cellStyle name="40% - Accent3 2 3" xfId="86" xr:uid="{00000000-0005-0000-0000-000036000000}"/>
    <cellStyle name="40% - Accent3 2 4" xfId="87" xr:uid="{00000000-0005-0000-0000-000037000000}"/>
    <cellStyle name="40% - Accent3 3" xfId="88" xr:uid="{00000000-0005-0000-0000-000038000000}"/>
    <cellStyle name="40% - Accent3 4" xfId="89" xr:uid="{00000000-0005-0000-0000-000039000000}"/>
    <cellStyle name="40% - Accent4 2" xfId="90" xr:uid="{00000000-0005-0000-0000-00003B000000}"/>
    <cellStyle name="40% - Accent4 2 2" xfId="91" xr:uid="{00000000-0005-0000-0000-00003C000000}"/>
    <cellStyle name="40% - Accent4 2 3" xfId="92" xr:uid="{00000000-0005-0000-0000-00003D000000}"/>
    <cellStyle name="40% - Accent4 2 4" xfId="93" xr:uid="{00000000-0005-0000-0000-00003E000000}"/>
    <cellStyle name="40% - Accent4 3" xfId="94" xr:uid="{00000000-0005-0000-0000-00003F000000}"/>
    <cellStyle name="40% - Accent4 4" xfId="95" xr:uid="{00000000-0005-0000-0000-000040000000}"/>
    <cellStyle name="40% - Accent5 2" xfId="96" xr:uid="{00000000-0005-0000-0000-000042000000}"/>
    <cellStyle name="40% - Accent5 2 2" xfId="97" xr:uid="{00000000-0005-0000-0000-000043000000}"/>
    <cellStyle name="40% - Accent5 2 3" xfId="98" xr:uid="{00000000-0005-0000-0000-000044000000}"/>
    <cellStyle name="40% - Accent5 2 4" xfId="99" xr:uid="{00000000-0005-0000-0000-000045000000}"/>
    <cellStyle name="40% - Accent5 3" xfId="100" xr:uid="{00000000-0005-0000-0000-000046000000}"/>
    <cellStyle name="40% - Accent5 4" xfId="101" xr:uid="{00000000-0005-0000-0000-000047000000}"/>
    <cellStyle name="40% - Accent6 2" xfId="102" xr:uid="{00000000-0005-0000-0000-000049000000}"/>
    <cellStyle name="40% - Accent6 2 2" xfId="103" xr:uid="{00000000-0005-0000-0000-00004A000000}"/>
    <cellStyle name="40% - Accent6 2 3" xfId="104" xr:uid="{00000000-0005-0000-0000-00004B000000}"/>
    <cellStyle name="40% - Accent6 2 4" xfId="105" xr:uid="{00000000-0005-0000-0000-00004C000000}"/>
    <cellStyle name="40% - Accent6 3" xfId="106" xr:uid="{00000000-0005-0000-0000-00004D000000}"/>
    <cellStyle name="40% - Accent6 4" xfId="107" xr:uid="{00000000-0005-0000-0000-00004E000000}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Accent1 2" xfId="108" xr:uid="{00000000-0005-0000-0000-000050000000}"/>
    <cellStyle name="60% - Accent1 2 2" xfId="109" xr:uid="{00000000-0005-0000-0000-000051000000}"/>
    <cellStyle name="60% - Accent1 2 3" xfId="110" xr:uid="{00000000-0005-0000-0000-000052000000}"/>
    <cellStyle name="60% - Accent1 2 4" xfId="111" xr:uid="{00000000-0005-0000-0000-000053000000}"/>
    <cellStyle name="60% - Accent1 3" xfId="112" xr:uid="{00000000-0005-0000-0000-000054000000}"/>
    <cellStyle name="60% - Accent1 4" xfId="113" xr:uid="{00000000-0005-0000-0000-000055000000}"/>
    <cellStyle name="60% - Accent2 2" xfId="114" xr:uid="{00000000-0005-0000-0000-000057000000}"/>
    <cellStyle name="60% - Accent2 2 2" xfId="115" xr:uid="{00000000-0005-0000-0000-000058000000}"/>
    <cellStyle name="60% - Accent2 2 3" xfId="116" xr:uid="{00000000-0005-0000-0000-000059000000}"/>
    <cellStyle name="60% - Accent2 2 4" xfId="117" xr:uid="{00000000-0005-0000-0000-00005A000000}"/>
    <cellStyle name="60% - Accent2 3" xfId="118" xr:uid="{00000000-0005-0000-0000-00005B000000}"/>
    <cellStyle name="60% - Accent2 4" xfId="119" xr:uid="{00000000-0005-0000-0000-00005C000000}"/>
    <cellStyle name="60% - Accent3 2" xfId="120" xr:uid="{00000000-0005-0000-0000-00005E000000}"/>
    <cellStyle name="60% - Accent3 2 2" xfId="121" xr:uid="{00000000-0005-0000-0000-00005F000000}"/>
    <cellStyle name="60% - Accent3 2 3" xfId="122" xr:uid="{00000000-0005-0000-0000-000060000000}"/>
    <cellStyle name="60% - Accent3 2 4" xfId="123" xr:uid="{00000000-0005-0000-0000-000061000000}"/>
    <cellStyle name="60% - Accent3 3" xfId="124" xr:uid="{00000000-0005-0000-0000-000062000000}"/>
    <cellStyle name="60% - Accent3 4" xfId="125" xr:uid="{00000000-0005-0000-0000-000063000000}"/>
    <cellStyle name="60% - Accent4 2" xfId="126" xr:uid="{00000000-0005-0000-0000-000065000000}"/>
    <cellStyle name="60% - Accent4 2 2" xfId="127" xr:uid="{00000000-0005-0000-0000-000066000000}"/>
    <cellStyle name="60% - Accent4 2 3" xfId="128" xr:uid="{00000000-0005-0000-0000-000067000000}"/>
    <cellStyle name="60% - Accent4 2 4" xfId="129" xr:uid="{00000000-0005-0000-0000-000068000000}"/>
    <cellStyle name="60% - Accent4 3" xfId="130" xr:uid="{00000000-0005-0000-0000-000069000000}"/>
    <cellStyle name="60% - Accent4 4" xfId="131" xr:uid="{00000000-0005-0000-0000-00006A000000}"/>
    <cellStyle name="60% - Accent5 2" xfId="132" xr:uid="{00000000-0005-0000-0000-00006C000000}"/>
    <cellStyle name="60% - Accent5 2 2" xfId="133" xr:uid="{00000000-0005-0000-0000-00006D000000}"/>
    <cellStyle name="60% - Accent5 2 3" xfId="134" xr:uid="{00000000-0005-0000-0000-00006E000000}"/>
    <cellStyle name="60% - Accent5 2 4" xfId="135" xr:uid="{00000000-0005-0000-0000-00006F000000}"/>
    <cellStyle name="60% - Accent5 3" xfId="136" xr:uid="{00000000-0005-0000-0000-000070000000}"/>
    <cellStyle name="60% - Accent5 4" xfId="137" xr:uid="{00000000-0005-0000-0000-000071000000}"/>
    <cellStyle name="60% - Accent6 2" xfId="138" xr:uid="{00000000-0005-0000-0000-000073000000}"/>
    <cellStyle name="60% - Accent6 2 2" xfId="139" xr:uid="{00000000-0005-0000-0000-000074000000}"/>
    <cellStyle name="60% - Accent6 2 3" xfId="140" xr:uid="{00000000-0005-0000-0000-000075000000}"/>
    <cellStyle name="60% - Accent6 2 4" xfId="141" xr:uid="{00000000-0005-0000-0000-000076000000}"/>
    <cellStyle name="60% - Accent6 3" xfId="142" xr:uid="{00000000-0005-0000-0000-000077000000}"/>
    <cellStyle name="60% - Accent6 4" xfId="143" xr:uid="{00000000-0005-0000-0000-000078000000}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Accent1 2" xfId="144" xr:uid="{00000000-0005-0000-0000-00007A000000}"/>
    <cellStyle name="Accent1 2 2" xfId="145" xr:uid="{00000000-0005-0000-0000-00007B000000}"/>
    <cellStyle name="Accent1 2 3" xfId="146" xr:uid="{00000000-0005-0000-0000-00007C000000}"/>
    <cellStyle name="Accent1 2 4" xfId="147" xr:uid="{00000000-0005-0000-0000-00007D000000}"/>
    <cellStyle name="Accent1 3" xfId="148" xr:uid="{00000000-0005-0000-0000-00007E000000}"/>
    <cellStyle name="Accent1 4" xfId="149" xr:uid="{00000000-0005-0000-0000-00007F000000}"/>
    <cellStyle name="Accent2 2" xfId="150" xr:uid="{00000000-0005-0000-0000-000081000000}"/>
    <cellStyle name="Accent2 2 2" xfId="151" xr:uid="{00000000-0005-0000-0000-000082000000}"/>
    <cellStyle name="Accent2 2 3" xfId="152" xr:uid="{00000000-0005-0000-0000-000083000000}"/>
    <cellStyle name="Accent2 2 4" xfId="153" xr:uid="{00000000-0005-0000-0000-000084000000}"/>
    <cellStyle name="Accent2 3" xfId="154" xr:uid="{00000000-0005-0000-0000-000085000000}"/>
    <cellStyle name="Accent2 4" xfId="155" xr:uid="{00000000-0005-0000-0000-000086000000}"/>
    <cellStyle name="Accent3 2" xfId="156" xr:uid="{00000000-0005-0000-0000-000088000000}"/>
    <cellStyle name="Accent3 2 2" xfId="157" xr:uid="{00000000-0005-0000-0000-000089000000}"/>
    <cellStyle name="Accent3 2 3" xfId="158" xr:uid="{00000000-0005-0000-0000-00008A000000}"/>
    <cellStyle name="Accent3 2 4" xfId="159" xr:uid="{00000000-0005-0000-0000-00008B000000}"/>
    <cellStyle name="Accent3 3" xfId="160" xr:uid="{00000000-0005-0000-0000-00008C000000}"/>
    <cellStyle name="Accent3 4" xfId="161" xr:uid="{00000000-0005-0000-0000-00008D000000}"/>
    <cellStyle name="Accent4 2" xfId="162" xr:uid="{00000000-0005-0000-0000-00008F000000}"/>
    <cellStyle name="Accent4 2 2" xfId="163" xr:uid="{00000000-0005-0000-0000-000090000000}"/>
    <cellStyle name="Accent4 2 3" xfId="164" xr:uid="{00000000-0005-0000-0000-000091000000}"/>
    <cellStyle name="Accent4 2 4" xfId="165" xr:uid="{00000000-0005-0000-0000-000092000000}"/>
    <cellStyle name="Accent4 3" xfId="166" xr:uid="{00000000-0005-0000-0000-000093000000}"/>
    <cellStyle name="Accent4 4" xfId="167" xr:uid="{00000000-0005-0000-0000-000094000000}"/>
    <cellStyle name="Accent5 2" xfId="168" xr:uid="{00000000-0005-0000-0000-000096000000}"/>
    <cellStyle name="Accent5 3" xfId="169" xr:uid="{00000000-0005-0000-0000-000097000000}"/>
    <cellStyle name="Accent5 4" xfId="170" xr:uid="{00000000-0005-0000-0000-000098000000}"/>
    <cellStyle name="Accent6 2" xfId="171" xr:uid="{00000000-0005-0000-0000-00009A000000}"/>
    <cellStyle name="Accent6 2 2" xfId="172" xr:uid="{00000000-0005-0000-0000-00009B000000}"/>
    <cellStyle name="Accent6 2 3" xfId="173" xr:uid="{00000000-0005-0000-0000-00009C000000}"/>
    <cellStyle name="Accent6 2 4" xfId="174" xr:uid="{00000000-0005-0000-0000-00009D000000}"/>
    <cellStyle name="Accent6 3" xfId="175" xr:uid="{00000000-0005-0000-0000-00009E000000}"/>
    <cellStyle name="Accent6 4" xfId="176" xr:uid="{00000000-0005-0000-0000-00009F000000}"/>
    <cellStyle name="Bad 2" xfId="177" xr:uid="{00000000-0005-0000-0000-0000A1000000}"/>
    <cellStyle name="Bad 2 2" xfId="178" xr:uid="{00000000-0005-0000-0000-0000A2000000}"/>
    <cellStyle name="Bad 2 3" xfId="179" xr:uid="{00000000-0005-0000-0000-0000A3000000}"/>
    <cellStyle name="Bad 2 4" xfId="180" xr:uid="{00000000-0005-0000-0000-0000A4000000}"/>
    <cellStyle name="Bad 3" xfId="181" xr:uid="{00000000-0005-0000-0000-0000A5000000}"/>
    <cellStyle name="Bad 4" xfId="182" xr:uid="{00000000-0005-0000-0000-0000A6000000}"/>
    <cellStyle name="Calculation 2" xfId="183" xr:uid="{00000000-0005-0000-0000-0000A8000000}"/>
    <cellStyle name="Calculation 2 2" xfId="184" xr:uid="{00000000-0005-0000-0000-0000A9000000}"/>
    <cellStyle name="Calculation 2 3" xfId="185" xr:uid="{00000000-0005-0000-0000-0000AA000000}"/>
    <cellStyle name="Calculation 2 4" xfId="186" xr:uid="{00000000-0005-0000-0000-0000AB000000}"/>
    <cellStyle name="Calculation 3" xfId="187" xr:uid="{00000000-0005-0000-0000-0000AC000000}"/>
    <cellStyle name="Calculation 4" xfId="188" xr:uid="{00000000-0005-0000-0000-0000AD000000}"/>
    <cellStyle name="Check Cell 2" xfId="189" xr:uid="{00000000-0005-0000-0000-0000AF000000}"/>
    <cellStyle name="Check Cell 3" xfId="190" xr:uid="{00000000-0005-0000-0000-0000B0000000}"/>
    <cellStyle name="Check Cell 4" xfId="191" xr:uid="{00000000-0005-0000-0000-0000B1000000}"/>
    <cellStyle name="Comma 2" xfId="192" xr:uid="{00000000-0005-0000-0000-0000B2000000}"/>
    <cellStyle name="Comma 2 2" xfId="193" xr:uid="{00000000-0005-0000-0000-0000B3000000}"/>
    <cellStyle name="Comma 2 2 2" xfId="194" xr:uid="{00000000-0005-0000-0000-0000B4000000}"/>
    <cellStyle name="Comma 2 2 3" xfId="195" xr:uid="{00000000-0005-0000-0000-0000B5000000}"/>
    <cellStyle name="Comma 2 3" xfId="196" xr:uid="{00000000-0005-0000-0000-0000B6000000}"/>
    <cellStyle name="Comma 2 4" xfId="197" xr:uid="{00000000-0005-0000-0000-0000B7000000}"/>
    <cellStyle name="Explanatory Text 2" xfId="198" xr:uid="{00000000-0005-0000-0000-0000B9000000}"/>
    <cellStyle name="Explanatory Text 3" xfId="199" xr:uid="{00000000-0005-0000-0000-0000BA000000}"/>
    <cellStyle name="Explanatory Text 4" xfId="200" xr:uid="{00000000-0005-0000-0000-0000BB000000}"/>
    <cellStyle name="Good 2" xfId="201" xr:uid="{00000000-0005-0000-0000-0000BD000000}"/>
    <cellStyle name="Good 2 2" xfId="202" xr:uid="{00000000-0005-0000-0000-0000BE000000}"/>
    <cellStyle name="Good 2 3" xfId="203" xr:uid="{00000000-0005-0000-0000-0000BF000000}"/>
    <cellStyle name="Good 2 4" xfId="204" xr:uid="{00000000-0005-0000-0000-0000C0000000}"/>
    <cellStyle name="Good 3" xfId="205" xr:uid="{00000000-0005-0000-0000-0000C1000000}"/>
    <cellStyle name="Good 4" xfId="206" xr:uid="{00000000-0005-0000-0000-0000C2000000}"/>
    <cellStyle name="Heading 1 2" xfId="207" xr:uid="{00000000-0005-0000-0000-0000C4000000}"/>
    <cellStyle name="Heading 1 2 2" xfId="208" xr:uid="{00000000-0005-0000-0000-0000C5000000}"/>
    <cellStyle name="Heading 1 2 3" xfId="209" xr:uid="{00000000-0005-0000-0000-0000C6000000}"/>
    <cellStyle name="Heading 1 2 4" xfId="210" xr:uid="{00000000-0005-0000-0000-0000C7000000}"/>
    <cellStyle name="Heading 1 3" xfId="211" xr:uid="{00000000-0005-0000-0000-0000C8000000}"/>
    <cellStyle name="Heading 1 4" xfId="212" xr:uid="{00000000-0005-0000-0000-0000C9000000}"/>
    <cellStyle name="Heading 1 5" xfId="213" xr:uid="{00000000-0005-0000-0000-0000CA000000}"/>
    <cellStyle name="Heading 2 2" xfId="214" xr:uid="{00000000-0005-0000-0000-0000CC000000}"/>
    <cellStyle name="Heading 2 2 2" xfId="215" xr:uid="{00000000-0005-0000-0000-0000CD000000}"/>
    <cellStyle name="Heading 2 2 3" xfId="216" xr:uid="{00000000-0005-0000-0000-0000CE000000}"/>
    <cellStyle name="Heading 2 2 4" xfId="217" xr:uid="{00000000-0005-0000-0000-0000CF000000}"/>
    <cellStyle name="Heading 2 3" xfId="218" xr:uid="{00000000-0005-0000-0000-0000D0000000}"/>
    <cellStyle name="Heading 2 4" xfId="219" xr:uid="{00000000-0005-0000-0000-0000D1000000}"/>
    <cellStyle name="Heading 2 5" xfId="220" xr:uid="{00000000-0005-0000-0000-0000D2000000}"/>
    <cellStyle name="Heading 3 2" xfId="221" xr:uid="{00000000-0005-0000-0000-0000D4000000}"/>
    <cellStyle name="Heading 3 2 2" xfId="222" xr:uid="{00000000-0005-0000-0000-0000D5000000}"/>
    <cellStyle name="Heading 3 2 3" xfId="223" xr:uid="{00000000-0005-0000-0000-0000D6000000}"/>
    <cellStyle name="Heading 3 2 4" xfId="224" xr:uid="{00000000-0005-0000-0000-0000D7000000}"/>
    <cellStyle name="Heading 3 3" xfId="225" xr:uid="{00000000-0005-0000-0000-0000D8000000}"/>
    <cellStyle name="Heading 3 4" xfId="226" xr:uid="{00000000-0005-0000-0000-0000D9000000}"/>
    <cellStyle name="Heading 3 5" xfId="227" xr:uid="{00000000-0005-0000-0000-0000DA000000}"/>
    <cellStyle name="Heading 4 2" xfId="228" xr:uid="{00000000-0005-0000-0000-0000DC000000}"/>
    <cellStyle name="Heading 4 2 2" xfId="229" xr:uid="{00000000-0005-0000-0000-0000DD000000}"/>
    <cellStyle name="Heading 4 2 3" xfId="230" xr:uid="{00000000-0005-0000-0000-0000DE000000}"/>
    <cellStyle name="Heading 4 2 4" xfId="231" xr:uid="{00000000-0005-0000-0000-0000DF000000}"/>
    <cellStyle name="Heading 4 3" xfId="232" xr:uid="{00000000-0005-0000-0000-0000E0000000}"/>
    <cellStyle name="Heading 4 4" xfId="233" xr:uid="{00000000-0005-0000-0000-0000E1000000}"/>
    <cellStyle name="Heading 4 5" xfId="234" xr:uid="{00000000-0005-0000-0000-0000E2000000}"/>
    <cellStyle name="Hyperlink 2" xfId="235" xr:uid="{00000000-0005-0000-0000-0000E3000000}"/>
    <cellStyle name="Hyperlink 2 2" xfId="236" xr:uid="{00000000-0005-0000-0000-0000E4000000}"/>
    <cellStyle name="Hyperlink 2 2 2" xfId="237" xr:uid="{00000000-0005-0000-0000-0000E5000000}"/>
    <cellStyle name="Hyperlink 2 2 3" xfId="238" xr:uid="{00000000-0005-0000-0000-0000E6000000}"/>
    <cellStyle name="Hyperlink 2 2 3 2" xfId="239" xr:uid="{00000000-0005-0000-0000-0000E7000000}"/>
    <cellStyle name="Hyperlink 2 2 4" xfId="240" xr:uid="{00000000-0005-0000-0000-0000E8000000}"/>
    <cellStyle name="Hyperlink 2 3" xfId="241" xr:uid="{00000000-0005-0000-0000-0000E9000000}"/>
    <cellStyle name="Hyperlink 2 3 2" xfId="242" xr:uid="{00000000-0005-0000-0000-0000EA000000}"/>
    <cellStyle name="Hyperlink 2 4" xfId="243" xr:uid="{00000000-0005-0000-0000-0000EB000000}"/>
    <cellStyle name="Hyperlink 2 4 2" xfId="244" xr:uid="{00000000-0005-0000-0000-0000EC000000}"/>
    <cellStyle name="Hyperlink 2 5" xfId="245" xr:uid="{00000000-0005-0000-0000-0000ED000000}"/>
    <cellStyle name="Hyperlink 2 6" xfId="246" xr:uid="{00000000-0005-0000-0000-0000EE000000}"/>
    <cellStyle name="Input 2" xfId="247" xr:uid="{00000000-0005-0000-0000-0000F0000000}"/>
    <cellStyle name="Input 2 2" xfId="248" xr:uid="{00000000-0005-0000-0000-0000F1000000}"/>
    <cellStyle name="Input 2 3" xfId="249" xr:uid="{00000000-0005-0000-0000-0000F2000000}"/>
    <cellStyle name="Input 2 4" xfId="250" xr:uid="{00000000-0005-0000-0000-0000F3000000}"/>
    <cellStyle name="Input 3" xfId="251" xr:uid="{00000000-0005-0000-0000-0000F4000000}"/>
    <cellStyle name="Input 4" xfId="252" xr:uid="{00000000-0005-0000-0000-0000F5000000}"/>
    <cellStyle name="Linked Cell 2" xfId="253" xr:uid="{00000000-0005-0000-0000-0000F7000000}"/>
    <cellStyle name="Linked Cell 2 2" xfId="254" xr:uid="{00000000-0005-0000-0000-0000F8000000}"/>
    <cellStyle name="Linked Cell 2 3" xfId="255" xr:uid="{00000000-0005-0000-0000-0000F9000000}"/>
    <cellStyle name="Linked Cell 2 4" xfId="256" xr:uid="{00000000-0005-0000-0000-0000FA000000}"/>
    <cellStyle name="Linked Cell 3" xfId="257" xr:uid="{00000000-0005-0000-0000-0000FB000000}"/>
    <cellStyle name="Linked Cell 4" xfId="258" xr:uid="{00000000-0005-0000-0000-0000FC000000}"/>
    <cellStyle name="Linked Cell 5" xfId="259" xr:uid="{00000000-0005-0000-0000-0000FD000000}"/>
    <cellStyle name="Neutral 2" xfId="260" xr:uid="{00000000-0005-0000-0000-0000FF000000}"/>
    <cellStyle name="Neutral 2 2" xfId="261" xr:uid="{00000000-0005-0000-0000-000000010000}"/>
    <cellStyle name="Neutral 2 3" xfId="262" xr:uid="{00000000-0005-0000-0000-000001010000}"/>
    <cellStyle name="Neutral 2 4" xfId="263" xr:uid="{00000000-0005-0000-0000-000002010000}"/>
    <cellStyle name="Neutral 3" xfId="264" xr:uid="{00000000-0005-0000-0000-000003010000}"/>
    <cellStyle name="Neutral 4" xfId="265" xr:uid="{00000000-0005-0000-0000-000004010000}"/>
    <cellStyle name="Normal 10" xfId="266" xr:uid="{00000000-0005-0000-0000-000006010000}"/>
    <cellStyle name="Normal 11" xfId="267" xr:uid="{00000000-0005-0000-0000-000007010000}"/>
    <cellStyle name="Normal 12" xfId="268" xr:uid="{00000000-0005-0000-0000-000008010000}"/>
    <cellStyle name="Normal 13" xfId="269" xr:uid="{00000000-0005-0000-0000-000009010000}"/>
    <cellStyle name="Normal 14" xfId="374" xr:uid="{00000000-0005-0000-0000-00000A010000}"/>
    <cellStyle name="Normal 14 2" xfId="376" xr:uid="{00000000-0005-0000-0000-00000B010000}"/>
    <cellStyle name="Normal 15" xfId="270" xr:uid="{00000000-0005-0000-0000-00000C010000}"/>
    <cellStyle name="Normal 16" xfId="375" xr:uid="{00000000-0005-0000-0000-00000D010000}"/>
    <cellStyle name="Normal 2" xfId="271" xr:uid="{00000000-0005-0000-0000-00000E010000}"/>
    <cellStyle name="Normal 2 10" xfId="272" xr:uid="{00000000-0005-0000-0000-00000F010000}"/>
    <cellStyle name="Normal 2 2" xfId="273" xr:uid="{00000000-0005-0000-0000-000010010000}"/>
    <cellStyle name="Normal 2 2 2" xfId="274" xr:uid="{00000000-0005-0000-0000-000011010000}"/>
    <cellStyle name="Normal 2 2 3" xfId="275" xr:uid="{00000000-0005-0000-0000-000012010000}"/>
    <cellStyle name="Normal 2 2 3 2" xfId="276" xr:uid="{00000000-0005-0000-0000-000013010000}"/>
    <cellStyle name="Normal 2 2 3 3" xfId="277" xr:uid="{00000000-0005-0000-0000-000014010000}"/>
    <cellStyle name="Normal 2 2 3 3 2" xfId="278" xr:uid="{00000000-0005-0000-0000-000015010000}"/>
    <cellStyle name="Normal 2 2 3 4" xfId="279" xr:uid="{00000000-0005-0000-0000-000016010000}"/>
    <cellStyle name="Normal 2 2 4" xfId="280" xr:uid="{00000000-0005-0000-0000-000017010000}"/>
    <cellStyle name="Normal 2 2 4 2" xfId="281" xr:uid="{00000000-0005-0000-0000-000018010000}"/>
    <cellStyle name="Normal 2 3" xfId="282" xr:uid="{00000000-0005-0000-0000-000019010000}"/>
    <cellStyle name="Normal 2 4" xfId="283" xr:uid="{00000000-0005-0000-0000-00001A010000}"/>
    <cellStyle name="Normal 2 5" xfId="284" xr:uid="{00000000-0005-0000-0000-00001B010000}"/>
    <cellStyle name="Normal 2 6" xfId="285" xr:uid="{00000000-0005-0000-0000-00001C010000}"/>
    <cellStyle name="Normal 2 7" xfId="286" xr:uid="{00000000-0005-0000-0000-00001D010000}"/>
    <cellStyle name="Normal 2 8" xfId="287" xr:uid="{00000000-0005-0000-0000-00001E010000}"/>
    <cellStyle name="Normal 2 9" xfId="288" xr:uid="{00000000-0005-0000-0000-00001F010000}"/>
    <cellStyle name="Normal 3" xfId="289" xr:uid="{00000000-0005-0000-0000-000020010000}"/>
    <cellStyle name="Normal 3 2" xfId="290" xr:uid="{00000000-0005-0000-0000-000021010000}"/>
    <cellStyle name="Normal 3 2 2" xfId="291" xr:uid="{00000000-0005-0000-0000-000022010000}"/>
    <cellStyle name="Normal 3 2 2 2" xfId="292" xr:uid="{00000000-0005-0000-0000-000023010000}"/>
    <cellStyle name="Normal 3 2 2 3" xfId="293" xr:uid="{00000000-0005-0000-0000-000024010000}"/>
    <cellStyle name="Normal 3 2 2 4" xfId="294" xr:uid="{00000000-0005-0000-0000-000025010000}"/>
    <cellStyle name="Normal 3 2 3" xfId="295" xr:uid="{00000000-0005-0000-0000-000026010000}"/>
    <cellStyle name="Normal 3 2 4" xfId="296" xr:uid="{00000000-0005-0000-0000-000027010000}"/>
    <cellStyle name="Normal 3 3" xfId="297" xr:uid="{00000000-0005-0000-0000-000028010000}"/>
    <cellStyle name="Normal 3 4" xfId="298" xr:uid="{00000000-0005-0000-0000-000029010000}"/>
    <cellStyle name="Normal 3 5" xfId="299" xr:uid="{00000000-0005-0000-0000-00002A010000}"/>
    <cellStyle name="Normal 3 6" xfId="300" xr:uid="{00000000-0005-0000-0000-00002B010000}"/>
    <cellStyle name="Normal 3 7" xfId="301" xr:uid="{00000000-0005-0000-0000-00002C010000}"/>
    <cellStyle name="Normal 4" xfId="302" xr:uid="{00000000-0005-0000-0000-00002D010000}"/>
    <cellStyle name="Normal 4 2" xfId="303" xr:uid="{00000000-0005-0000-0000-00002E010000}"/>
    <cellStyle name="Normal 4 2 2" xfId="304" xr:uid="{00000000-0005-0000-0000-00002F010000}"/>
    <cellStyle name="Normal 4 2 2 2" xfId="305" xr:uid="{00000000-0005-0000-0000-000030010000}"/>
    <cellStyle name="Normal 4 2 2 3" xfId="306" xr:uid="{00000000-0005-0000-0000-000031010000}"/>
    <cellStyle name="Normal 4 2 2 4" xfId="307" xr:uid="{00000000-0005-0000-0000-000032010000}"/>
    <cellStyle name="Normal 4 2 3" xfId="308" xr:uid="{00000000-0005-0000-0000-000033010000}"/>
    <cellStyle name="Normal 4 2 4" xfId="309" xr:uid="{00000000-0005-0000-0000-000034010000}"/>
    <cellStyle name="Normal 4 2 5" xfId="310" xr:uid="{00000000-0005-0000-0000-000035010000}"/>
    <cellStyle name="Normal 4 3" xfId="311" xr:uid="{00000000-0005-0000-0000-000036010000}"/>
    <cellStyle name="Normal 4 4" xfId="312" xr:uid="{00000000-0005-0000-0000-000037010000}"/>
    <cellStyle name="Normal 4 5" xfId="313" xr:uid="{00000000-0005-0000-0000-000038010000}"/>
    <cellStyle name="Normal 5" xfId="314" xr:uid="{00000000-0005-0000-0000-000039010000}"/>
    <cellStyle name="Normal 5 2" xfId="315" xr:uid="{00000000-0005-0000-0000-00003A010000}"/>
    <cellStyle name="Normal 5 2 2" xfId="316" xr:uid="{00000000-0005-0000-0000-00003B010000}"/>
    <cellStyle name="Normal 5 2 3" xfId="317" xr:uid="{00000000-0005-0000-0000-00003C010000}"/>
    <cellStyle name="Normal 5 2 4" xfId="318" xr:uid="{00000000-0005-0000-0000-00003D010000}"/>
    <cellStyle name="Normal 5 3" xfId="319" xr:uid="{00000000-0005-0000-0000-00003E010000}"/>
    <cellStyle name="Normal 5 3 2" xfId="320" xr:uid="{00000000-0005-0000-0000-00003F010000}"/>
    <cellStyle name="Normal 5 3 3" xfId="321" xr:uid="{00000000-0005-0000-0000-000040010000}"/>
    <cellStyle name="Normal 5 3 4" xfId="322" xr:uid="{00000000-0005-0000-0000-000041010000}"/>
    <cellStyle name="Normal 5 4" xfId="323" xr:uid="{00000000-0005-0000-0000-000042010000}"/>
    <cellStyle name="Normal 5 5" xfId="324" xr:uid="{00000000-0005-0000-0000-000043010000}"/>
    <cellStyle name="Normal 6" xfId="325" xr:uid="{00000000-0005-0000-0000-000044010000}"/>
    <cellStyle name="Normal 6 2" xfId="326" xr:uid="{00000000-0005-0000-0000-000045010000}"/>
    <cellStyle name="Normal 6 3" xfId="327" xr:uid="{00000000-0005-0000-0000-000046010000}"/>
    <cellStyle name="Normal 6 4" xfId="328" xr:uid="{00000000-0005-0000-0000-000047010000}"/>
    <cellStyle name="Normal 60" xfId="329" xr:uid="{00000000-0005-0000-0000-000048010000}"/>
    <cellStyle name="Normal 7" xfId="330" xr:uid="{00000000-0005-0000-0000-000049010000}"/>
    <cellStyle name="Normal 8" xfId="331" xr:uid="{00000000-0005-0000-0000-00004A010000}"/>
    <cellStyle name="Normal 9" xfId="332" xr:uid="{00000000-0005-0000-0000-00004B010000}"/>
    <cellStyle name="Note 2" xfId="333" xr:uid="{00000000-0005-0000-0000-00004D010000}"/>
    <cellStyle name="Note 2 2" xfId="334" xr:uid="{00000000-0005-0000-0000-00004E010000}"/>
    <cellStyle name="Note 2 2 2" xfId="335" xr:uid="{00000000-0005-0000-0000-00004F010000}"/>
    <cellStyle name="Note 2 2 3" xfId="336" xr:uid="{00000000-0005-0000-0000-000050010000}"/>
    <cellStyle name="Note 2 2 4" xfId="337" xr:uid="{00000000-0005-0000-0000-000051010000}"/>
    <cellStyle name="Note 2 3" xfId="338" xr:uid="{00000000-0005-0000-0000-000052010000}"/>
    <cellStyle name="Note 2 4" xfId="339" xr:uid="{00000000-0005-0000-0000-000053010000}"/>
    <cellStyle name="Note 3" xfId="340" xr:uid="{00000000-0005-0000-0000-000054010000}"/>
    <cellStyle name="Note 4" xfId="341" xr:uid="{00000000-0005-0000-0000-000055010000}"/>
    <cellStyle name="Note 5" xfId="342" xr:uid="{00000000-0005-0000-0000-000056010000}"/>
    <cellStyle name="Note 6" xfId="343" xr:uid="{00000000-0005-0000-0000-000057010000}"/>
    <cellStyle name="Output 2" xfId="344" xr:uid="{00000000-0005-0000-0000-000059010000}"/>
    <cellStyle name="Output 2 2" xfId="345" xr:uid="{00000000-0005-0000-0000-00005A010000}"/>
    <cellStyle name="Output 2 3" xfId="346" xr:uid="{00000000-0005-0000-0000-00005B010000}"/>
    <cellStyle name="Output 2 4" xfId="347" xr:uid="{00000000-0005-0000-0000-00005C010000}"/>
    <cellStyle name="Output 3" xfId="348" xr:uid="{00000000-0005-0000-0000-00005D010000}"/>
    <cellStyle name="Output 4" xfId="349" xr:uid="{00000000-0005-0000-0000-00005E010000}"/>
    <cellStyle name="Percent 2" xfId="350" xr:uid="{00000000-0005-0000-0000-00005F010000}"/>
    <cellStyle name="Percent 2 2" xfId="351" xr:uid="{00000000-0005-0000-0000-000060010000}"/>
    <cellStyle name="Percent 2 3" xfId="352" xr:uid="{00000000-0005-0000-0000-000061010000}"/>
    <cellStyle name="Percent 2 3 2" xfId="353" xr:uid="{00000000-0005-0000-0000-000062010000}"/>
    <cellStyle name="Percent 2 3 3" xfId="354" xr:uid="{00000000-0005-0000-0000-000063010000}"/>
    <cellStyle name="Percent 2 3 3 2" xfId="355" xr:uid="{00000000-0005-0000-0000-000064010000}"/>
    <cellStyle name="Percent 2 3 4" xfId="356" xr:uid="{00000000-0005-0000-0000-000065010000}"/>
    <cellStyle name="Percent 2 3 5" xfId="357" xr:uid="{00000000-0005-0000-0000-000066010000}"/>
    <cellStyle name="Percent 2 4" xfId="358" xr:uid="{00000000-0005-0000-0000-000067010000}"/>
    <cellStyle name="Percent 2 4 2" xfId="359" xr:uid="{00000000-0005-0000-0000-000068010000}"/>
    <cellStyle name="Percent 3" xfId="360" xr:uid="{00000000-0005-0000-0000-000069010000}"/>
    <cellStyle name="TableStyleLight1" xfId="361" xr:uid="{00000000-0005-0000-0000-00006A010000}"/>
    <cellStyle name="Title 2" xfId="363" xr:uid="{00000000-0005-0000-0000-00006B010000}"/>
    <cellStyle name="Title 3" xfId="364" xr:uid="{00000000-0005-0000-0000-00006C010000}"/>
    <cellStyle name="Title 4" xfId="362" xr:uid="{00000000-0005-0000-0000-00006D010000}"/>
    <cellStyle name="Total 2" xfId="365" xr:uid="{00000000-0005-0000-0000-00006F010000}"/>
    <cellStyle name="Total 2 2" xfId="366" xr:uid="{00000000-0005-0000-0000-000070010000}"/>
    <cellStyle name="Total 2 3" xfId="367" xr:uid="{00000000-0005-0000-0000-000071010000}"/>
    <cellStyle name="Total 2 4" xfId="368" xr:uid="{00000000-0005-0000-0000-000072010000}"/>
    <cellStyle name="Total 3" xfId="369" xr:uid="{00000000-0005-0000-0000-000073010000}"/>
    <cellStyle name="Total 4" xfId="370" xr:uid="{00000000-0005-0000-0000-000074010000}"/>
    <cellStyle name="Warning Text 2" xfId="371" xr:uid="{00000000-0005-0000-0000-000076010000}"/>
    <cellStyle name="Warning Text 3" xfId="372" xr:uid="{00000000-0005-0000-0000-000077010000}"/>
    <cellStyle name="Warning Text 4" xfId="373" xr:uid="{00000000-0005-0000-0000-000078010000}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差" xfId="6" builtinId="27" customBuiltin="1"/>
    <cellStyle name="常规" xfId="0" builtinId="0"/>
    <cellStyle name="常规 2" xfId="377" xr:uid="{D8B89857-8984-407B-BD11-D9804E4C76D6}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2"/>
  <sheetViews>
    <sheetView zoomScale="110" zoomScaleNormal="110" workbookViewId="0">
      <pane xSplit="2" ySplit="1" topLeftCell="C39" activePane="bottomRight" state="frozen"/>
      <selection pane="topRight" activeCell="C1" sqref="C1"/>
      <selection pane="bottomLeft" activeCell="A2" sqref="A2"/>
      <selection pane="bottomRight" activeCell="M1" sqref="M1:M1048576"/>
    </sheetView>
  </sheetViews>
  <sheetFormatPr baseColWidth="10" defaultColWidth="8.83203125" defaultRowHeight="14"/>
  <cols>
    <col min="2" max="2" width="13.5" style="4" bestFit="1" customWidth="1"/>
    <col min="4" max="4" width="14.5" bestFit="1" customWidth="1"/>
    <col min="5" max="6" width="12.5" bestFit="1" customWidth="1"/>
    <col min="7" max="7" width="16.33203125" bestFit="1" customWidth="1"/>
    <col min="8" max="8" width="9.33203125" style="2" bestFit="1" customWidth="1"/>
    <col min="9" max="11" width="10.33203125" style="2" bestFit="1" customWidth="1"/>
    <col min="12" max="12" width="10" style="2" bestFit="1" customWidth="1"/>
    <col min="13" max="13" width="13" bestFit="1" customWidth="1"/>
    <col min="14" max="14" width="10.83203125" bestFit="1" customWidth="1"/>
    <col min="15" max="15" width="11.33203125" bestFit="1" customWidth="1"/>
    <col min="16" max="16" width="11.83203125" bestFit="1" customWidth="1"/>
    <col min="17" max="17" width="12.33203125" bestFit="1" customWidth="1"/>
    <col min="18" max="18" width="11.83203125" bestFit="1" customWidth="1"/>
    <col min="19" max="19" width="12.33203125" bestFit="1" customWidth="1"/>
    <col min="22" max="22" width="11.33203125" bestFit="1" customWidth="1"/>
    <col min="23" max="24" width="12" bestFit="1" customWidth="1"/>
    <col min="34" max="34" width="12.33203125" bestFit="1" customWidth="1"/>
    <col min="37" max="37" width="21.1640625" bestFit="1" customWidth="1"/>
  </cols>
  <sheetData>
    <row r="1" spans="1:37">
      <c r="A1" t="s">
        <v>21</v>
      </c>
      <c r="B1" t="s">
        <v>23</v>
      </c>
      <c r="C1" t="s">
        <v>21</v>
      </c>
      <c r="D1" s="4" t="s">
        <v>0</v>
      </c>
      <c r="E1" t="s">
        <v>42</v>
      </c>
      <c r="F1" t="s">
        <v>29</v>
      </c>
      <c r="G1" s="20" t="s">
        <v>37</v>
      </c>
      <c r="H1" s="19" t="s">
        <v>9</v>
      </c>
      <c r="I1" s="19" t="s">
        <v>10</v>
      </c>
      <c r="J1" s="19" t="s">
        <v>11</v>
      </c>
      <c r="K1" s="19" t="s">
        <v>22</v>
      </c>
      <c r="L1" s="19" t="s">
        <v>12</v>
      </c>
      <c r="M1" s="20" t="s">
        <v>30</v>
      </c>
      <c r="N1" s="18" t="s">
        <v>1</v>
      </c>
      <c r="O1" s="18" t="s">
        <v>2</v>
      </c>
      <c r="P1" s="18" t="s">
        <v>3</v>
      </c>
      <c r="Q1" s="18" t="s">
        <v>4</v>
      </c>
      <c r="R1" s="18" t="s">
        <v>5</v>
      </c>
      <c r="S1" s="18" t="s">
        <v>6</v>
      </c>
      <c r="T1" s="18" t="s">
        <v>24</v>
      </c>
      <c r="U1" s="18" t="s">
        <v>25</v>
      </c>
      <c r="V1" s="18" t="s">
        <v>7</v>
      </c>
      <c r="W1" s="18" t="s">
        <v>8</v>
      </c>
      <c r="X1" s="3" t="s">
        <v>14</v>
      </c>
      <c r="Y1" s="3" t="s">
        <v>15</v>
      </c>
      <c r="Z1" s="3" t="s">
        <v>13</v>
      </c>
      <c r="AA1" s="3" t="s">
        <v>16</v>
      </c>
      <c r="AB1" s="3" t="s">
        <v>17</v>
      </c>
      <c r="AC1" s="3" t="s">
        <v>18</v>
      </c>
      <c r="AD1" s="3" t="s">
        <v>26</v>
      </c>
      <c r="AE1" s="3" t="s">
        <v>27</v>
      </c>
      <c r="AF1" s="3" t="s">
        <v>19</v>
      </c>
      <c r="AG1" s="3" t="s">
        <v>20</v>
      </c>
      <c r="AH1" t="s">
        <v>31</v>
      </c>
      <c r="AI1" t="s">
        <v>32</v>
      </c>
      <c r="AJ1" t="s">
        <v>33</v>
      </c>
      <c r="AK1" t="s">
        <v>36</v>
      </c>
    </row>
    <row r="2" spans="1:37">
      <c r="A2">
        <v>1980</v>
      </c>
      <c r="B2">
        <v>1</v>
      </c>
      <c r="C2">
        <v>1980</v>
      </c>
      <c r="D2" s="4">
        <v>29221</v>
      </c>
      <c r="E2">
        <v>8.6107568740844727</v>
      </c>
      <c r="F2">
        <v>8.9566459655761719</v>
      </c>
      <c r="G2">
        <v>9</v>
      </c>
      <c r="H2" s="2">
        <v>10</v>
      </c>
      <c r="M2">
        <v>7.05</v>
      </c>
      <c r="X2">
        <v>9</v>
      </c>
      <c r="Y2">
        <v>11</v>
      </c>
      <c r="AH2" s="5">
        <v>15.046666666666667</v>
      </c>
      <c r="AI2">
        <v>0</v>
      </c>
      <c r="AJ2" s="5">
        <v>-2.9163636363636365</v>
      </c>
      <c r="AK2" s="5">
        <v>15.046666666666667</v>
      </c>
    </row>
    <row r="3" spans="1:37">
      <c r="A3">
        <v>1980</v>
      </c>
      <c r="B3">
        <v>6</v>
      </c>
      <c r="C3">
        <v>1980.4166666666667</v>
      </c>
      <c r="D3" s="4">
        <v>29373</v>
      </c>
      <c r="E3">
        <v>8.6107568740844727</v>
      </c>
      <c r="F3">
        <v>8.9566459655761719</v>
      </c>
      <c r="G3">
        <v>8.9</v>
      </c>
      <c r="H3" s="2">
        <v>9.5</v>
      </c>
      <c r="I3" s="2">
        <v>8.625</v>
      </c>
      <c r="M3">
        <v>7.05</v>
      </c>
      <c r="X3">
        <v>9</v>
      </c>
      <c r="Y3">
        <v>10</v>
      </c>
      <c r="Z3">
        <v>7.75</v>
      </c>
      <c r="AA3">
        <v>9.5</v>
      </c>
      <c r="AH3" s="5">
        <v>9.836666666666666</v>
      </c>
      <c r="AI3">
        <v>1</v>
      </c>
      <c r="AJ3" s="5">
        <v>0.36285714285714288</v>
      </c>
      <c r="AK3" s="5">
        <v>9.836666666666666</v>
      </c>
    </row>
    <row r="4" spans="1:37">
      <c r="A4">
        <v>1981</v>
      </c>
      <c r="B4">
        <v>1</v>
      </c>
      <c r="C4">
        <v>1981</v>
      </c>
      <c r="D4" s="4">
        <v>29587</v>
      </c>
      <c r="E4">
        <v>8.8945560455322266</v>
      </c>
      <c r="F4">
        <v>9.0996885299682617</v>
      </c>
      <c r="G4">
        <v>9.8000000000000007</v>
      </c>
      <c r="H4" s="2">
        <v>9.75</v>
      </c>
      <c r="M4">
        <v>7.18</v>
      </c>
      <c r="X4">
        <v>9</v>
      </c>
      <c r="Y4">
        <v>10.5</v>
      </c>
      <c r="AH4" s="5">
        <v>16.57</v>
      </c>
      <c r="AI4">
        <v>0</v>
      </c>
      <c r="AJ4" s="5">
        <v>-6.2919047619047621</v>
      </c>
      <c r="AK4" s="5">
        <v>16.57</v>
      </c>
    </row>
    <row r="5" spans="1:37">
      <c r="A5">
        <v>1981</v>
      </c>
      <c r="B5">
        <v>6</v>
      </c>
      <c r="C5">
        <v>1981.4166666666667</v>
      </c>
      <c r="D5" s="4">
        <v>29738</v>
      </c>
      <c r="E5">
        <v>8.8945560455322266</v>
      </c>
      <c r="F5">
        <v>9.0996885299682617</v>
      </c>
      <c r="G5">
        <v>9.8000000000000007</v>
      </c>
      <c r="H5" s="2">
        <v>8.25</v>
      </c>
      <c r="I5" s="2">
        <v>7.5</v>
      </c>
      <c r="M5">
        <v>7.18</v>
      </c>
      <c r="X5">
        <v>7.5</v>
      </c>
      <c r="Y5">
        <v>9</v>
      </c>
      <c r="Z5">
        <v>6.5</v>
      </c>
      <c r="AA5">
        <v>8.5</v>
      </c>
      <c r="AH5" s="5">
        <v>17.576666666666668</v>
      </c>
      <c r="AI5">
        <v>0</v>
      </c>
      <c r="AJ5" s="5">
        <v>-5.5436363636363639</v>
      </c>
      <c r="AK5" s="5">
        <v>17.576666666666668</v>
      </c>
    </row>
    <row r="6" spans="1:37">
      <c r="A6">
        <v>1982</v>
      </c>
      <c r="B6">
        <v>1</v>
      </c>
      <c r="C6">
        <v>1982</v>
      </c>
      <c r="D6" s="4">
        <v>29952</v>
      </c>
      <c r="E6">
        <v>9.4372758865356445</v>
      </c>
      <c r="F6">
        <v>9.2760286331176758</v>
      </c>
      <c r="G6">
        <v>8.6</v>
      </c>
      <c r="H6" s="2">
        <v>7.125</v>
      </c>
      <c r="M6">
        <v>6.05</v>
      </c>
      <c r="X6">
        <v>6.5</v>
      </c>
      <c r="Y6">
        <v>7.75</v>
      </c>
      <c r="AH6" s="5">
        <v>14.226666666666667</v>
      </c>
      <c r="AI6">
        <v>1</v>
      </c>
      <c r="AJ6" s="5">
        <v>1.3314999999999999</v>
      </c>
      <c r="AK6" s="5">
        <v>14.226666666666667</v>
      </c>
    </row>
    <row r="7" spans="1:37">
      <c r="A7">
        <v>1982</v>
      </c>
      <c r="B7">
        <v>6</v>
      </c>
      <c r="C7">
        <v>1982.4166666666667</v>
      </c>
      <c r="D7" s="4">
        <v>30103</v>
      </c>
      <c r="E7">
        <v>9.4372758865356445</v>
      </c>
      <c r="F7">
        <v>9.2760286331176758</v>
      </c>
      <c r="G7">
        <v>8.9</v>
      </c>
      <c r="H7" s="2">
        <v>5.375</v>
      </c>
      <c r="I7" s="2">
        <v>4.875</v>
      </c>
      <c r="M7">
        <v>6.05</v>
      </c>
      <c r="X7">
        <v>4.75</v>
      </c>
      <c r="Y7">
        <v>6</v>
      </c>
      <c r="Z7">
        <v>4</v>
      </c>
      <c r="AA7">
        <v>5.75</v>
      </c>
      <c r="AH7" s="5">
        <v>11.006666666666666</v>
      </c>
      <c r="AI7">
        <v>1</v>
      </c>
      <c r="AJ7" s="5">
        <v>0.15227272727272728</v>
      </c>
      <c r="AK7" s="5">
        <v>11.006666666666666</v>
      </c>
    </row>
    <row r="8" spans="1:37">
      <c r="A8">
        <v>1983</v>
      </c>
      <c r="B8">
        <v>1</v>
      </c>
      <c r="C8">
        <v>1983</v>
      </c>
      <c r="D8" s="4">
        <v>30317</v>
      </c>
      <c r="E8">
        <v>5.9294290542602539</v>
      </c>
      <c r="F8">
        <v>5.6314811706542969</v>
      </c>
      <c r="H8" s="2">
        <v>4.5</v>
      </c>
      <c r="M8">
        <v>6.1</v>
      </c>
      <c r="N8">
        <v>4</v>
      </c>
      <c r="O8">
        <v>5</v>
      </c>
      <c r="X8">
        <v>3.5</v>
      </c>
      <c r="Y8">
        <v>5.5</v>
      </c>
      <c r="AH8" s="5">
        <v>8.6533333333333324</v>
      </c>
      <c r="AI8">
        <v>0</v>
      </c>
      <c r="AJ8" s="5">
        <v>1.8838095238095238</v>
      </c>
      <c r="AK8" s="5">
        <v>8.6533333333333324</v>
      </c>
    </row>
    <row r="9" spans="1:37">
      <c r="A9">
        <v>1983</v>
      </c>
      <c r="B9">
        <v>6</v>
      </c>
      <c r="C9">
        <v>1983.4166666666667</v>
      </c>
      <c r="D9" s="4">
        <v>30468</v>
      </c>
      <c r="E9">
        <v>5.9294290542602539</v>
      </c>
      <c r="F9">
        <v>5.6314811706542969</v>
      </c>
      <c r="H9" s="2">
        <v>4.625</v>
      </c>
      <c r="I9" s="2">
        <v>5.125</v>
      </c>
      <c r="M9">
        <v>6.1</v>
      </c>
      <c r="N9">
        <v>4.5</v>
      </c>
      <c r="O9">
        <v>4.75</v>
      </c>
      <c r="P9">
        <v>4.25</v>
      </c>
      <c r="Q9">
        <v>5</v>
      </c>
      <c r="X9">
        <v>4</v>
      </c>
      <c r="Y9">
        <v>5.25</v>
      </c>
      <c r="Z9">
        <v>3.75</v>
      </c>
      <c r="AA9">
        <v>6.5</v>
      </c>
      <c r="AH9" s="5">
        <v>9.4600000000000009</v>
      </c>
      <c r="AI9">
        <v>0</v>
      </c>
      <c r="AJ9" s="5">
        <v>1.8322727272727273</v>
      </c>
      <c r="AK9" s="5">
        <v>9.4600000000000009</v>
      </c>
    </row>
    <row r="10" spans="1:37">
      <c r="A10">
        <v>1984</v>
      </c>
      <c r="B10">
        <v>1</v>
      </c>
      <c r="C10">
        <v>1984</v>
      </c>
      <c r="D10" s="4">
        <v>30682</v>
      </c>
      <c r="E10">
        <v>3.6643502712249756</v>
      </c>
      <c r="F10">
        <v>3.5287630558013916</v>
      </c>
      <c r="H10" s="2">
        <v>5</v>
      </c>
      <c r="M10">
        <v>5.15</v>
      </c>
      <c r="N10">
        <v>4.5</v>
      </c>
      <c r="O10">
        <v>5</v>
      </c>
      <c r="X10">
        <v>4</v>
      </c>
      <c r="Y10">
        <v>6</v>
      </c>
      <c r="AH10" s="5">
        <v>9.6866666666666674</v>
      </c>
      <c r="AI10">
        <v>0</v>
      </c>
      <c r="AJ10" s="5">
        <v>2.0919047619047619</v>
      </c>
      <c r="AK10" s="5">
        <v>9.6866666666666674</v>
      </c>
    </row>
    <row r="11" spans="1:37">
      <c r="A11">
        <v>1984</v>
      </c>
      <c r="B11">
        <v>6</v>
      </c>
      <c r="C11">
        <v>1984.4166666666667</v>
      </c>
      <c r="D11" s="4">
        <v>30834</v>
      </c>
      <c r="E11">
        <v>3.6643502712249756</v>
      </c>
      <c r="F11">
        <v>3.5287630558013916</v>
      </c>
      <c r="H11" s="2">
        <v>3.875</v>
      </c>
      <c r="I11" s="2">
        <v>5</v>
      </c>
      <c r="M11">
        <v>5.15</v>
      </c>
      <c r="N11">
        <v>4</v>
      </c>
      <c r="O11">
        <v>4.5</v>
      </c>
      <c r="P11">
        <v>5.25</v>
      </c>
      <c r="Q11">
        <v>5.5</v>
      </c>
      <c r="X11">
        <v>3.25</v>
      </c>
      <c r="Y11">
        <v>4.5</v>
      </c>
      <c r="Z11">
        <v>3.5</v>
      </c>
      <c r="AA11">
        <v>6.5</v>
      </c>
      <c r="AH11" s="5">
        <v>11.39</v>
      </c>
      <c r="AI11">
        <v>0</v>
      </c>
      <c r="AJ11" s="5">
        <v>2.48</v>
      </c>
      <c r="AK11" s="5">
        <v>11.39</v>
      </c>
    </row>
    <row r="12" spans="1:37">
      <c r="A12">
        <v>1985</v>
      </c>
      <c r="B12">
        <v>1</v>
      </c>
      <c r="C12">
        <v>1985</v>
      </c>
      <c r="D12" s="4">
        <v>31048</v>
      </c>
      <c r="E12">
        <v>3.5835380554199219</v>
      </c>
      <c r="F12">
        <v>4.0237760543823242</v>
      </c>
      <c r="H12" s="2">
        <v>3.875</v>
      </c>
      <c r="M12">
        <v>5.0599999999999996</v>
      </c>
      <c r="N12">
        <v>3.5</v>
      </c>
      <c r="O12">
        <v>4</v>
      </c>
      <c r="X12">
        <v>3</v>
      </c>
      <c r="Y12">
        <v>4.75</v>
      </c>
      <c r="AH12" s="5">
        <v>8.4766666666666666</v>
      </c>
      <c r="AI12">
        <v>0</v>
      </c>
      <c r="AJ12" s="5">
        <v>2.9938095238095239</v>
      </c>
      <c r="AK12" s="5">
        <v>8.4766666666666666</v>
      </c>
    </row>
    <row r="13" spans="1:37">
      <c r="A13">
        <v>1985</v>
      </c>
      <c r="B13">
        <v>6</v>
      </c>
      <c r="C13">
        <v>1985.4166666666667</v>
      </c>
      <c r="D13" s="4">
        <v>31199</v>
      </c>
      <c r="E13">
        <v>3.5835380554199219</v>
      </c>
      <c r="F13">
        <v>4.0237760543823242</v>
      </c>
      <c r="H13" s="2">
        <v>3.875</v>
      </c>
      <c r="I13" s="2">
        <v>4.25</v>
      </c>
      <c r="M13">
        <v>5.0599999999999996</v>
      </c>
      <c r="N13">
        <v>3.75</v>
      </c>
      <c r="O13">
        <v>4</v>
      </c>
      <c r="P13">
        <v>3.75</v>
      </c>
      <c r="Q13">
        <v>4.75</v>
      </c>
      <c r="X13">
        <v>3.5</v>
      </c>
      <c r="Y13">
        <v>4.25</v>
      </c>
      <c r="Z13">
        <v>3</v>
      </c>
      <c r="AA13">
        <v>5.5</v>
      </c>
      <c r="AH13" s="5">
        <v>7.9</v>
      </c>
      <c r="AI13">
        <v>0</v>
      </c>
      <c r="AJ13" s="5">
        <v>2.6429999999999998</v>
      </c>
      <c r="AK13" s="5">
        <v>7.9</v>
      </c>
    </row>
    <row r="14" spans="1:37">
      <c r="A14">
        <v>1986</v>
      </c>
      <c r="B14">
        <v>1</v>
      </c>
      <c r="C14">
        <v>1986</v>
      </c>
      <c r="D14" s="4">
        <v>31413</v>
      </c>
      <c r="E14">
        <v>3.0099515914916992</v>
      </c>
      <c r="F14">
        <v>3.23675537109375</v>
      </c>
      <c r="H14" s="2">
        <v>3.5</v>
      </c>
      <c r="M14">
        <v>4.5599999999999996</v>
      </c>
      <c r="N14">
        <v>3</v>
      </c>
      <c r="O14">
        <v>4</v>
      </c>
      <c r="X14">
        <v>2.5</v>
      </c>
      <c r="Y14">
        <v>4.5</v>
      </c>
      <c r="AH14" s="5">
        <v>7.8266666666666671</v>
      </c>
      <c r="AI14">
        <v>0</v>
      </c>
      <c r="AJ14" s="5">
        <v>1.2114285714285713</v>
      </c>
      <c r="AK14" s="5">
        <v>7.8266666666666671</v>
      </c>
    </row>
    <row r="15" spans="1:37">
      <c r="A15">
        <v>1986</v>
      </c>
      <c r="B15">
        <v>6</v>
      </c>
      <c r="C15">
        <v>1986.4166666666667</v>
      </c>
      <c r="D15" s="4">
        <v>31564</v>
      </c>
      <c r="E15">
        <v>3.0099515914916992</v>
      </c>
      <c r="F15">
        <v>3.23675537109375</v>
      </c>
      <c r="H15" s="2">
        <v>2.375</v>
      </c>
      <c r="I15" s="2">
        <v>2.875</v>
      </c>
      <c r="M15">
        <v>4.5599999999999996</v>
      </c>
      <c r="N15">
        <v>2.25</v>
      </c>
      <c r="O15">
        <v>2.75</v>
      </c>
      <c r="P15">
        <v>3</v>
      </c>
      <c r="Q15">
        <v>4</v>
      </c>
      <c r="X15">
        <v>1.5</v>
      </c>
      <c r="Y15">
        <v>3.25</v>
      </c>
      <c r="Z15">
        <v>1.5</v>
      </c>
      <c r="AA15">
        <v>4.25</v>
      </c>
      <c r="AH15" s="5">
        <v>6.206666666666667</v>
      </c>
      <c r="AI15">
        <v>0</v>
      </c>
      <c r="AJ15" s="5">
        <v>0.84809523809523812</v>
      </c>
      <c r="AK15" s="5">
        <v>6.206666666666667</v>
      </c>
    </row>
    <row r="16" spans="1:37">
      <c r="A16">
        <v>1987</v>
      </c>
      <c r="B16">
        <v>1</v>
      </c>
      <c r="C16">
        <v>1987</v>
      </c>
      <c r="D16" s="4">
        <v>31778</v>
      </c>
      <c r="E16">
        <v>1.8518180847167969</v>
      </c>
      <c r="F16">
        <v>2.8426477909088135</v>
      </c>
      <c r="H16" s="2">
        <v>3.25</v>
      </c>
      <c r="M16">
        <v>4.59</v>
      </c>
      <c r="N16">
        <v>3</v>
      </c>
      <c r="O16">
        <v>3.5</v>
      </c>
      <c r="X16">
        <v>2.5</v>
      </c>
      <c r="Y16">
        <v>4</v>
      </c>
      <c r="AH16" s="5">
        <v>6.22</v>
      </c>
      <c r="AI16">
        <v>0</v>
      </c>
      <c r="AJ16" s="5">
        <v>0.89149999999999996</v>
      </c>
      <c r="AK16" s="5">
        <v>6.22</v>
      </c>
    </row>
    <row r="17" spans="1:38">
      <c r="A17">
        <v>1987</v>
      </c>
      <c r="B17">
        <v>6</v>
      </c>
      <c r="C17">
        <v>1987.4166666666667</v>
      </c>
      <c r="D17" s="4">
        <v>31929</v>
      </c>
      <c r="E17">
        <v>1.8518180847167969</v>
      </c>
      <c r="F17">
        <v>2.8426477909088135</v>
      </c>
      <c r="H17" s="2">
        <v>3.625</v>
      </c>
      <c r="I17" s="2">
        <v>3.75</v>
      </c>
      <c r="M17">
        <v>4.59</v>
      </c>
      <c r="N17">
        <v>3.5</v>
      </c>
      <c r="O17">
        <v>4</v>
      </c>
      <c r="P17">
        <v>3.75</v>
      </c>
      <c r="Q17">
        <v>4.25</v>
      </c>
      <c r="X17">
        <v>3</v>
      </c>
      <c r="Y17">
        <v>4.25</v>
      </c>
      <c r="Z17">
        <v>2.5</v>
      </c>
      <c r="AA17">
        <v>5</v>
      </c>
      <c r="AH17" s="5">
        <v>6.8433333333333337</v>
      </c>
      <c r="AI17">
        <v>0</v>
      </c>
      <c r="AJ17" s="5">
        <v>1.6763636363636365</v>
      </c>
      <c r="AK17" s="5">
        <v>6.8433333333333337</v>
      </c>
    </row>
    <row r="18" spans="1:38">
      <c r="A18">
        <v>1988</v>
      </c>
      <c r="B18">
        <v>1</v>
      </c>
      <c r="C18">
        <v>1988</v>
      </c>
      <c r="D18" s="4">
        <v>32143</v>
      </c>
      <c r="E18">
        <v>2.6483297348022461</v>
      </c>
      <c r="F18">
        <v>3.0320334434509277</v>
      </c>
      <c r="H18" s="2">
        <v>3.25</v>
      </c>
      <c r="M18">
        <v>4.12</v>
      </c>
      <c r="N18">
        <v>3.25</v>
      </c>
      <c r="O18">
        <v>3.75</v>
      </c>
      <c r="X18">
        <v>2.5</v>
      </c>
      <c r="Y18">
        <v>4</v>
      </c>
      <c r="AH18" s="5">
        <v>6.6633333333333331</v>
      </c>
      <c r="AI18">
        <v>0</v>
      </c>
      <c r="AJ18" s="5">
        <v>1.8136842105263158</v>
      </c>
      <c r="AK18" s="5">
        <v>6.6633333333333331</v>
      </c>
    </row>
    <row r="19" spans="1:38">
      <c r="A19">
        <v>1988</v>
      </c>
      <c r="B19">
        <v>6</v>
      </c>
      <c r="C19">
        <v>1988.4166666666667</v>
      </c>
      <c r="D19" s="4">
        <v>32295</v>
      </c>
      <c r="E19">
        <v>2.6483297348022461</v>
      </c>
      <c r="F19">
        <v>3.0320334434509277</v>
      </c>
      <c r="H19" s="2">
        <v>3.375</v>
      </c>
      <c r="I19" s="2">
        <v>3.5</v>
      </c>
      <c r="M19">
        <v>4.12</v>
      </c>
      <c r="N19">
        <v>3</v>
      </c>
      <c r="O19">
        <v>3.75</v>
      </c>
      <c r="P19">
        <v>3</v>
      </c>
      <c r="Q19">
        <v>4.5</v>
      </c>
      <c r="X19">
        <v>2.75</v>
      </c>
      <c r="Y19">
        <v>4</v>
      </c>
      <c r="Z19">
        <v>2</v>
      </c>
      <c r="AA19">
        <v>5</v>
      </c>
      <c r="AH19" s="5">
        <v>7.9833333333333334</v>
      </c>
      <c r="AI19">
        <v>0</v>
      </c>
      <c r="AJ19" s="5">
        <v>1.3890909090909092</v>
      </c>
      <c r="AK19" s="5">
        <v>7.9833333333333334</v>
      </c>
    </row>
    <row r="20" spans="1:38">
      <c r="A20">
        <v>1989</v>
      </c>
      <c r="B20">
        <v>1</v>
      </c>
      <c r="C20">
        <v>1989</v>
      </c>
      <c r="D20" s="4">
        <v>32509</v>
      </c>
      <c r="E20">
        <v>4.1860466003417969</v>
      </c>
      <c r="G20">
        <v>4.3</v>
      </c>
      <c r="H20" s="2">
        <v>4.5</v>
      </c>
      <c r="M20">
        <v>3.76</v>
      </c>
      <c r="N20">
        <v>4.5</v>
      </c>
      <c r="O20">
        <v>5</v>
      </c>
      <c r="X20">
        <v>3.5</v>
      </c>
      <c r="Y20">
        <v>5.5</v>
      </c>
      <c r="AH20" s="5">
        <v>9.4433333333333334</v>
      </c>
      <c r="AI20">
        <v>0</v>
      </c>
      <c r="AJ20" s="5">
        <v>-5.9499999999999997E-2</v>
      </c>
      <c r="AK20" s="5">
        <v>9.4433333333333334</v>
      </c>
    </row>
    <row r="21" spans="1:38">
      <c r="A21">
        <v>1989</v>
      </c>
      <c r="B21">
        <v>6</v>
      </c>
      <c r="C21">
        <v>1989.4166666666667</v>
      </c>
      <c r="D21" s="4">
        <v>32660</v>
      </c>
      <c r="E21">
        <v>4.1860466003417969</v>
      </c>
      <c r="G21">
        <v>4.3</v>
      </c>
      <c r="H21" s="2">
        <v>5.125</v>
      </c>
      <c r="I21" s="2">
        <v>4.375</v>
      </c>
      <c r="M21">
        <v>3.76</v>
      </c>
      <c r="N21">
        <v>5</v>
      </c>
      <c r="O21">
        <v>5.5</v>
      </c>
      <c r="P21">
        <v>4.5</v>
      </c>
      <c r="Q21">
        <v>5</v>
      </c>
      <c r="X21">
        <v>4.5</v>
      </c>
      <c r="Y21">
        <v>5.75</v>
      </c>
      <c r="Z21">
        <v>3</v>
      </c>
      <c r="AA21">
        <v>5.75</v>
      </c>
      <c r="AH21" s="5">
        <v>9.0833333333333339</v>
      </c>
      <c r="AI21">
        <v>0</v>
      </c>
      <c r="AJ21" s="5">
        <v>-1.249090909090909</v>
      </c>
      <c r="AK21" s="5">
        <v>9.0833333333333339</v>
      </c>
    </row>
    <row r="22" spans="1:38">
      <c r="A22">
        <v>1990</v>
      </c>
      <c r="B22">
        <v>1</v>
      </c>
      <c r="C22">
        <v>1990</v>
      </c>
      <c r="D22" s="4">
        <v>32874</v>
      </c>
      <c r="E22">
        <v>4.5479912757873535</v>
      </c>
      <c r="G22">
        <v>4.5</v>
      </c>
      <c r="H22" s="2">
        <v>4.25</v>
      </c>
      <c r="M22">
        <v>3.75</v>
      </c>
      <c r="N22">
        <v>4</v>
      </c>
      <c r="O22">
        <v>4.5</v>
      </c>
      <c r="X22">
        <v>3.5</v>
      </c>
      <c r="Y22">
        <v>5</v>
      </c>
      <c r="AH22" s="5">
        <v>8.25</v>
      </c>
      <c r="AI22">
        <v>0</v>
      </c>
      <c r="AJ22" s="5">
        <v>-0.05</v>
      </c>
      <c r="AK22" s="14">
        <v>7.9497983329783271</v>
      </c>
      <c r="AL22" s="15"/>
    </row>
    <row r="23" spans="1:38">
      <c r="A23">
        <v>1990</v>
      </c>
      <c r="B23">
        <v>6</v>
      </c>
      <c r="C23">
        <v>1990.4166666666667</v>
      </c>
      <c r="D23" s="4">
        <v>33025</v>
      </c>
      <c r="E23">
        <v>4.5479912757873535</v>
      </c>
      <c r="G23">
        <v>4.5</v>
      </c>
      <c r="H23" s="2">
        <v>4.5</v>
      </c>
      <c r="I23" s="2">
        <v>4.25</v>
      </c>
      <c r="M23">
        <v>3.75</v>
      </c>
      <c r="N23">
        <v>4.5</v>
      </c>
      <c r="O23">
        <v>5</v>
      </c>
      <c r="P23">
        <v>3.75</v>
      </c>
      <c r="Q23">
        <v>4.5</v>
      </c>
      <c r="X23">
        <v>4</v>
      </c>
      <c r="Y23">
        <v>5</v>
      </c>
      <c r="Z23">
        <v>3.5</v>
      </c>
      <c r="AA23">
        <v>5</v>
      </c>
      <c r="AH23" s="5">
        <v>8.16</v>
      </c>
      <c r="AI23">
        <v>1</v>
      </c>
      <c r="AJ23" s="5">
        <v>0.18476190476190477</v>
      </c>
      <c r="AK23" s="14">
        <v>7.6685093641548647</v>
      </c>
      <c r="AL23" s="15"/>
    </row>
    <row r="24" spans="1:38">
      <c r="A24">
        <v>1991</v>
      </c>
      <c r="B24">
        <v>1</v>
      </c>
      <c r="C24">
        <v>1991</v>
      </c>
      <c r="D24" s="4">
        <v>33239</v>
      </c>
      <c r="E24">
        <v>6.0848679542541504</v>
      </c>
      <c r="G24">
        <v>6.3</v>
      </c>
      <c r="H24" s="2">
        <v>3.75</v>
      </c>
      <c r="M24">
        <v>3.45</v>
      </c>
      <c r="N24">
        <v>3.25</v>
      </c>
      <c r="O24">
        <v>4</v>
      </c>
      <c r="X24">
        <v>3</v>
      </c>
      <c r="Y24">
        <v>4.5</v>
      </c>
      <c r="AH24" s="5">
        <v>6.4266666666666667</v>
      </c>
      <c r="AI24">
        <v>1</v>
      </c>
      <c r="AJ24" s="5">
        <v>0.9838095238095238</v>
      </c>
      <c r="AK24" s="14">
        <v>6.3899553337106481</v>
      </c>
      <c r="AL24" s="15"/>
    </row>
    <row r="25" spans="1:38">
      <c r="A25">
        <v>1991</v>
      </c>
      <c r="B25">
        <v>6</v>
      </c>
      <c r="C25">
        <v>1991.4166666666667</v>
      </c>
      <c r="D25" s="4">
        <v>33390</v>
      </c>
      <c r="E25">
        <v>6.0848679542541504</v>
      </c>
      <c r="G25">
        <v>6.3</v>
      </c>
      <c r="H25" s="2">
        <v>3.75</v>
      </c>
      <c r="I25" s="2">
        <v>3.375</v>
      </c>
      <c r="M25">
        <v>3.45</v>
      </c>
      <c r="N25">
        <v>3.25</v>
      </c>
      <c r="O25">
        <v>3.75</v>
      </c>
      <c r="P25">
        <v>3</v>
      </c>
      <c r="Q25">
        <v>4</v>
      </c>
      <c r="X25">
        <v>3</v>
      </c>
      <c r="Y25">
        <v>4.5</v>
      </c>
      <c r="Z25">
        <v>2.5</v>
      </c>
      <c r="AA25">
        <v>4.25</v>
      </c>
      <c r="AH25" s="5">
        <v>5.6433333333333335</v>
      </c>
      <c r="AI25">
        <v>1</v>
      </c>
      <c r="AJ25" s="5">
        <v>2.4175</v>
      </c>
      <c r="AK25" s="14">
        <v>5.5292042342331342</v>
      </c>
      <c r="AL25" s="15"/>
    </row>
    <row r="26" spans="1:38">
      <c r="A26">
        <v>1992</v>
      </c>
      <c r="B26">
        <v>1</v>
      </c>
      <c r="C26">
        <v>1992</v>
      </c>
      <c r="D26" s="4">
        <v>33604</v>
      </c>
      <c r="E26">
        <v>3.345911979675293</v>
      </c>
      <c r="G26">
        <v>2.9</v>
      </c>
      <c r="H26" s="2">
        <v>3</v>
      </c>
      <c r="M26">
        <v>3.05</v>
      </c>
      <c r="N26">
        <v>3</v>
      </c>
      <c r="O26">
        <v>3.5</v>
      </c>
      <c r="X26">
        <v>2.5</v>
      </c>
      <c r="Y26">
        <v>3.5</v>
      </c>
      <c r="AH26" s="5">
        <v>4.0233333333333334</v>
      </c>
      <c r="AI26">
        <v>0</v>
      </c>
      <c r="AJ26" s="5">
        <v>2.9214285714285713</v>
      </c>
      <c r="AK26" s="14">
        <v>3.5965349324771712</v>
      </c>
      <c r="AL26" s="15"/>
    </row>
    <row r="27" spans="1:38">
      <c r="A27">
        <v>1992</v>
      </c>
      <c r="B27">
        <v>6</v>
      </c>
      <c r="C27">
        <v>1992.4166666666667</v>
      </c>
      <c r="D27" s="4">
        <v>33756</v>
      </c>
      <c r="E27">
        <v>3.345911979675293</v>
      </c>
      <c r="G27">
        <v>2.9</v>
      </c>
      <c r="H27" s="2">
        <v>3.25</v>
      </c>
      <c r="I27" s="2">
        <v>3.25</v>
      </c>
      <c r="M27">
        <v>3.05</v>
      </c>
      <c r="N27">
        <v>3</v>
      </c>
      <c r="O27">
        <v>3.5</v>
      </c>
      <c r="P27">
        <v>2.75</v>
      </c>
      <c r="Q27">
        <v>3.25</v>
      </c>
      <c r="X27">
        <v>3</v>
      </c>
      <c r="Y27">
        <v>3.5</v>
      </c>
      <c r="Z27">
        <v>2.5</v>
      </c>
      <c r="AA27">
        <v>4</v>
      </c>
      <c r="AH27" s="5">
        <v>3.2566666666666668</v>
      </c>
      <c r="AI27">
        <v>0</v>
      </c>
      <c r="AJ27" s="5">
        <v>3.4572727272727275</v>
      </c>
      <c r="AK27" s="14">
        <v>3.4197986036226276</v>
      </c>
      <c r="AL27" s="15"/>
    </row>
    <row r="28" spans="1:38">
      <c r="A28">
        <v>1993</v>
      </c>
      <c r="B28">
        <v>1</v>
      </c>
      <c r="C28">
        <v>1993</v>
      </c>
      <c r="D28" s="4">
        <v>33970</v>
      </c>
      <c r="E28">
        <v>3.1158714294433594</v>
      </c>
      <c r="H28" s="2">
        <v>2.75</v>
      </c>
      <c r="M28">
        <v>2.9</v>
      </c>
      <c r="N28">
        <v>2.5</v>
      </c>
      <c r="O28">
        <v>2.75</v>
      </c>
      <c r="X28">
        <v>2.5</v>
      </c>
      <c r="Y28">
        <v>3</v>
      </c>
      <c r="AH28" s="5">
        <v>3.04</v>
      </c>
      <c r="AI28">
        <v>0</v>
      </c>
      <c r="AJ28" s="5">
        <v>3.4805263157894739</v>
      </c>
      <c r="AK28" s="14">
        <v>2.8158270528483049</v>
      </c>
      <c r="AL28" s="15"/>
    </row>
    <row r="29" spans="1:38">
      <c r="A29">
        <v>1993</v>
      </c>
      <c r="B29">
        <v>6</v>
      </c>
      <c r="C29">
        <v>1993.4166666666667</v>
      </c>
      <c r="D29" s="4">
        <v>34121</v>
      </c>
      <c r="E29">
        <v>3.1158714294433594</v>
      </c>
      <c r="H29" s="2">
        <v>3.25</v>
      </c>
      <c r="I29" s="2">
        <v>3.125</v>
      </c>
      <c r="M29">
        <v>2.9</v>
      </c>
      <c r="N29">
        <v>3</v>
      </c>
      <c r="O29">
        <v>3.25</v>
      </c>
      <c r="P29">
        <v>3</v>
      </c>
      <c r="Q29">
        <v>3.5</v>
      </c>
      <c r="X29">
        <v>3</v>
      </c>
      <c r="Y29">
        <v>3.5</v>
      </c>
      <c r="Z29">
        <v>2</v>
      </c>
      <c r="AA29">
        <v>4.25</v>
      </c>
      <c r="AH29" s="5">
        <v>3.06</v>
      </c>
      <c r="AI29">
        <v>0</v>
      </c>
      <c r="AJ29" s="5">
        <v>2.8909090909090911</v>
      </c>
      <c r="AK29" s="14">
        <v>3.1366293266336331</v>
      </c>
      <c r="AL29" s="15"/>
    </row>
    <row r="30" spans="1:38">
      <c r="A30">
        <v>1994</v>
      </c>
      <c r="B30">
        <v>1</v>
      </c>
      <c r="C30">
        <v>1994</v>
      </c>
      <c r="D30" s="4">
        <v>34335</v>
      </c>
      <c r="E30">
        <v>2.785646915435791</v>
      </c>
      <c r="F30">
        <v>2.7836754322052002</v>
      </c>
      <c r="H30" s="2">
        <v>3.125</v>
      </c>
      <c r="M30">
        <v>2.95</v>
      </c>
      <c r="N30">
        <v>3</v>
      </c>
      <c r="O30">
        <v>3</v>
      </c>
      <c r="X30">
        <v>2.25</v>
      </c>
      <c r="Y30">
        <v>4</v>
      </c>
      <c r="AH30" s="5">
        <v>3.2133333333333334</v>
      </c>
      <c r="AI30">
        <v>0</v>
      </c>
      <c r="AJ30" s="5">
        <v>2.6345000000000001</v>
      </c>
      <c r="AK30" s="14">
        <v>3.0453315113208221</v>
      </c>
      <c r="AL30" s="15"/>
    </row>
    <row r="31" spans="1:38">
      <c r="A31">
        <v>1994</v>
      </c>
      <c r="B31">
        <v>6</v>
      </c>
      <c r="C31">
        <v>1994.4166666666667</v>
      </c>
      <c r="D31" s="4">
        <v>34486</v>
      </c>
      <c r="E31">
        <v>2.785646915435791</v>
      </c>
      <c r="F31">
        <v>2.7836754322052002</v>
      </c>
      <c r="H31" s="2">
        <v>3</v>
      </c>
      <c r="I31" s="2">
        <v>3.25</v>
      </c>
      <c r="M31">
        <v>2.95</v>
      </c>
      <c r="N31">
        <v>2.75</v>
      </c>
      <c r="O31">
        <v>3</v>
      </c>
      <c r="P31">
        <v>2.75</v>
      </c>
      <c r="Q31">
        <v>3.5</v>
      </c>
      <c r="X31">
        <v>2.5</v>
      </c>
      <c r="Y31">
        <v>3.5</v>
      </c>
      <c r="Z31">
        <v>2</v>
      </c>
      <c r="AA31">
        <v>4.5</v>
      </c>
      <c r="AH31" s="5">
        <v>4.4866666666666664</v>
      </c>
      <c r="AI31">
        <v>0</v>
      </c>
      <c r="AJ31" s="5">
        <v>2.8281818181818181</v>
      </c>
      <c r="AK31" s="14">
        <v>4.6837812259279943</v>
      </c>
      <c r="AL31" s="15"/>
    </row>
    <row r="32" spans="1:38">
      <c r="A32">
        <v>1995</v>
      </c>
      <c r="B32">
        <v>1</v>
      </c>
      <c r="C32">
        <v>1995</v>
      </c>
      <c r="D32" s="4">
        <v>34700</v>
      </c>
      <c r="E32">
        <v>2.8249886035919189</v>
      </c>
      <c r="F32">
        <v>2.8696050643920898</v>
      </c>
      <c r="H32" s="2">
        <v>3.25</v>
      </c>
      <c r="M32">
        <v>2.4500000000000002</v>
      </c>
      <c r="N32">
        <v>3</v>
      </c>
      <c r="O32">
        <v>3.5</v>
      </c>
      <c r="X32">
        <v>2.75</v>
      </c>
      <c r="Y32">
        <v>3.75</v>
      </c>
      <c r="AH32" s="5">
        <v>5.81</v>
      </c>
      <c r="AI32">
        <v>0</v>
      </c>
      <c r="AJ32" s="5">
        <v>2.1825000000000001</v>
      </c>
      <c r="AK32" s="14">
        <v>6.3189761231988317</v>
      </c>
      <c r="AL32" s="15"/>
    </row>
    <row r="33" spans="1:38">
      <c r="A33">
        <v>1995</v>
      </c>
      <c r="B33">
        <v>6</v>
      </c>
      <c r="C33">
        <v>1995.4166666666667</v>
      </c>
      <c r="D33" s="4">
        <v>34851</v>
      </c>
      <c r="E33">
        <v>2.8249886035919189</v>
      </c>
      <c r="F33">
        <v>2.8696050643920898</v>
      </c>
      <c r="H33" s="2">
        <v>3.25</v>
      </c>
      <c r="I33" s="2">
        <v>3</v>
      </c>
      <c r="M33">
        <v>2.4500000000000002</v>
      </c>
      <c r="N33">
        <v>3.125</v>
      </c>
      <c r="O33">
        <v>3.375</v>
      </c>
      <c r="P33">
        <v>2.875</v>
      </c>
      <c r="Q33">
        <v>3.25</v>
      </c>
      <c r="X33">
        <v>3</v>
      </c>
      <c r="Y33">
        <v>3.5</v>
      </c>
      <c r="Z33">
        <v>2.5</v>
      </c>
      <c r="AA33">
        <v>3.5</v>
      </c>
      <c r="AH33" s="5">
        <v>5.7966666666666669</v>
      </c>
      <c r="AI33">
        <v>0</v>
      </c>
      <c r="AJ33" s="5">
        <v>0.16636363636363635</v>
      </c>
      <c r="AK33" s="14">
        <v>5.6774720099531368</v>
      </c>
      <c r="AL33" s="15"/>
    </row>
    <row r="34" spans="1:38">
      <c r="A34">
        <v>1996</v>
      </c>
      <c r="B34">
        <v>1</v>
      </c>
      <c r="C34">
        <v>1996</v>
      </c>
      <c r="D34" s="4">
        <v>35065</v>
      </c>
      <c r="E34">
        <v>2.6356935501098633</v>
      </c>
      <c r="F34">
        <v>2.6333408355712891</v>
      </c>
      <c r="H34" s="2">
        <v>2.75</v>
      </c>
      <c r="M34">
        <v>2.4500000000000002</v>
      </c>
      <c r="N34">
        <v>2.75</v>
      </c>
      <c r="O34">
        <v>3</v>
      </c>
      <c r="X34">
        <v>2.5</v>
      </c>
      <c r="Y34">
        <v>3</v>
      </c>
      <c r="AH34" s="5">
        <v>5.3633333333333333</v>
      </c>
      <c r="AI34">
        <v>0</v>
      </c>
      <c r="AJ34" s="5">
        <v>7.619047619047619E-3</v>
      </c>
      <c r="AK34" s="14">
        <v>5.025643757257737</v>
      </c>
      <c r="AL34" s="15"/>
    </row>
    <row r="35" spans="1:38">
      <c r="A35">
        <v>1996</v>
      </c>
      <c r="B35">
        <v>6</v>
      </c>
      <c r="C35">
        <v>1996.4166666666667</v>
      </c>
      <c r="D35" s="4">
        <v>35217</v>
      </c>
      <c r="E35">
        <v>2.6356935501098633</v>
      </c>
      <c r="F35">
        <v>2.6333408355712891</v>
      </c>
      <c r="H35" s="2">
        <v>3.125</v>
      </c>
      <c r="I35" s="2">
        <v>2.875</v>
      </c>
      <c r="M35">
        <v>2.4500000000000002</v>
      </c>
      <c r="N35">
        <v>3</v>
      </c>
      <c r="O35">
        <v>3.25</v>
      </c>
      <c r="P35">
        <v>2.75</v>
      </c>
      <c r="Q35">
        <v>3</v>
      </c>
      <c r="X35">
        <v>3</v>
      </c>
      <c r="Y35">
        <v>3.25</v>
      </c>
      <c r="Z35">
        <v>2.5</v>
      </c>
      <c r="AA35">
        <v>3.25</v>
      </c>
      <c r="AH35" s="5">
        <v>5.3066666666666666</v>
      </c>
      <c r="AI35">
        <v>0</v>
      </c>
      <c r="AJ35" s="5">
        <v>1.603</v>
      </c>
      <c r="AK35" s="14">
        <v>5.2649094889866124</v>
      </c>
      <c r="AL35" s="15"/>
    </row>
    <row r="36" spans="1:38">
      <c r="A36">
        <v>1997</v>
      </c>
      <c r="B36">
        <v>1</v>
      </c>
      <c r="C36">
        <v>1997</v>
      </c>
      <c r="D36" s="4">
        <v>35431</v>
      </c>
      <c r="E36">
        <v>2.9597387313842773</v>
      </c>
      <c r="F36">
        <v>2.9789085388183594</v>
      </c>
      <c r="H36" s="2">
        <v>3.125</v>
      </c>
      <c r="M36">
        <v>2.1</v>
      </c>
      <c r="N36">
        <v>2.75</v>
      </c>
      <c r="O36">
        <v>3</v>
      </c>
      <c r="X36">
        <v>2.75</v>
      </c>
      <c r="Y36">
        <v>3.5</v>
      </c>
      <c r="AH36" s="5">
        <v>5.2766666666666664</v>
      </c>
      <c r="AI36">
        <v>0</v>
      </c>
      <c r="AJ36" s="5">
        <v>1.328095238095238</v>
      </c>
      <c r="AK36" s="14">
        <v>5.2257830963850607</v>
      </c>
      <c r="AL36" s="15"/>
    </row>
    <row r="37" spans="1:38">
      <c r="A37">
        <v>1997</v>
      </c>
      <c r="B37">
        <v>6</v>
      </c>
      <c r="C37">
        <v>1997.4166666666667</v>
      </c>
      <c r="D37" s="4">
        <v>35582</v>
      </c>
      <c r="E37">
        <v>2.9597387313842773</v>
      </c>
      <c r="F37">
        <v>2.9789085388183594</v>
      </c>
      <c r="H37" s="2">
        <v>2.375</v>
      </c>
      <c r="I37" s="2">
        <v>2.75</v>
      </c>
      <c r="M37">
        <v>2.1</v>
      </c>
      <c r="N37">
        <v>2.25</v>
      </c>
      <c r="O37">
        <v>2.5</v>
      </c>
      <c r="P37">
        <v>2.5</v>
      </c>
      <c r="Q37">
        <v>3</v>
      </c>
      <c r="X37">
        <v>2</v>
      </c>
      <c r="Y37">
        <v>2.75</v>
      </c>
      <c r="Z37">
        <v>2.5</v>
      </c>
      <c r="AA37">
        <v>3</v>
      </c>
      <c r="AH37" s="5">
        <v>5.5333333333333332</v>
      </c>
      <c r="AI37">
        <v>0</v>
      </c>
      <c r="AJ37" s="5">
        <v>0.90761904761904766</v>
      </c>
      <c r="AK37" s="14">
        <v>5.3247004149903665</v>
      </c>
      <c r="AL37" s="15"/>
    </row>
    <row r="38" spans="1:38">
      <c r="A38">
        <v>1998</v>
      </c>
      <c r="B38">
        <v>1</v>
      </c>
      <c r="C38">
        <v>1998</v>
      </c>
      <c r="D38" s="4">
        <v>35796</v>
      </c>
      <c r="E38">
        <v>2.1982667446136475</v>
      </c>
      <c r="F38">
        <v>2.1752903461456299</v>
      </c>
      <c r="H38" s="2">
        <v>2</v>
      </c>
      <c r="M38">
        <v>1.95</v>
      </c>
      <c r="N38">
        <v>1.75</v>
      </c>
      <c r="O38">
        <v>2.25</v>
      </c>
      <c r="X38">
        <v>1.5</v>
      </c>
      <c r="Y38">
        <v>2.5</v>
      </c>
      <c r="AH38" s="5">
        <v>5.52</v>
      </c>
      <c r="AI38">
        <v>0</v>
      </c>
      <c r="AJ38" s="5">
        <v>3.2500000000000001E-2</v>
      </c>
      <c r="AK38" s="14">
        <v>5.3599361493038193</v>
      </c>
      <c r="AL38" s="15"/>
    </row>
    <row r="39" spans="1:38">
      <c r="A39">
        <v>1998</v>
      </c>
      <c r="B39">
        <v>6</v>
      </c>
      <c r="C39">
        <v>1998.4166666666667</v>
      </c>
      <c r="D39" s="4">
        <v>35947</v>
      </c>
      <c r="E39">
        <v>2.1982667446136475</v>
      </c>
      <c r="F39">
        <v>2.1752903461456299</v>
      </c>
      <c r="H39" s="2">
        <v>1.75</v>
      </c>
      <c r="I39" s="2">
        <v>2.25</v>
      </c>
      <c r="M39">
        <v>1.95</v>
      </c>
      <c r="N39">
        <v>1.75</v>
      </c>
      <c r="O39">
        <v>2</v>
      </c>
      <c r="P39">
        <v>2</v>
      </c>
      <c r="Q39">
        <v>2.5</v>
      </c>
      <c r="X39">
        <v>1.25</v>
      </c>
      <c r="Y39">
        <v>2.25</v>
      </c>
      <c r="Z39">
        <v>1.5</v>
      </c>
      <c r="AA39">
        <v>3</v>
      </c>
      <c r="AH39" s="5">
        <v>5.5333333333333332</v>
      </c>
      <c r="AI39">
        <v>0</v>
      </c>
      <c r="AJ39" s="5">
        <v>-0.10727272727272727</v>
      </c>
      <c r="AK39" s="14">
        <v>5.2941650494289281</v>
      </c>
      <c r="AL39" s="15"/>
    </row>
    <row r="40" spans="1:38">
      <c r="A40">
        <v>1999</v>
      </c>
      <c r="B40">
        <v>1</v>
      </c>
      <c r="C40">
        <v>1999</v>
      </c>
      <c r="D40" s="4">
        <v>36161</v>
      </c>
      <c r="E40">
        <v>1.5098241567611694</v>
      </c>
      <c r="F40">
        <v>1.509199857711792</v>
      </c>
      <c r="H40" s="2">
        <v>2</v>
      </c>
      <c r="M40">
        <v>1.95</v>
      </c>
      <c r="N40">
        <v>2</v>
      </c>
      <c r="O40">
        <v>2.5</v>
      </c>
      <c r="X40">
        <v>1.5</v>
      </c>
      <c r="Y40">
        <v>2.5</v>
      </c>
      <c r="AH40" s="5">
        <v>4.7333333333333334</v>
      </c>
      <c r="AI40">
        <v>0</v>
      </c>
      <c r="AJ40" s="5">
        <v>3.4736842105263156E-2</v>
      </c>
      <c r="AK40" s="14">
        <v>4.7586638919629367</v>
      </c>
      <c r="AL40" s="15"/>
    </row>
    <row r="41" spans="1:38">
      <c r="A41">
        <v>1999</v>
      </c>
      <c r="B41">
        <v>6</v>
      </c>
      <c r="C41">
        <v>1999.4166666666667</v>
      </c>
      <c r="D41" s="4">
        <v>36312</v>
      </c>
      <c r="E41">
        <v>1.5098241567611694</v>
      </c>
      <c r="F41">
        <v>1.509199857711792</v>
      </c>
      <c r="H41" s="2">
        <v>2.125</v>
      </c>
      <c r="I41" s="2">
        <v>2.125</v>
      </c>
      <c r="M41">
        <v>1.95</v>
      </c>
      <c r="N41">
        <v>2.25</v>
      </c>
      <c r="O41">
        <v>2.5</v>
      </c>
      <c r="P41">
        <v>2</v>
      </c>
      <c r="Q41">
        <v>2.5</v>
      </c>
      <c r="X41">
        <v>1.75</v>
      </c>
      <c r="Y41">
        <v>2.5</v>
      </c>
      <c r="Z41">
        <v>1.5</v>
      </c>
      <c r="AA41">
        <v>2.75</v>
      </c>
      <c r="AH41" s="5">
        <v>5.0933333333333337</v>
      </c>
      <c r="AI41">
        <v>0</v>
      </c>
      <c r="AJ41" s="5">
        <v>1.1322727272727273</v>
      </c>
      <c r="AK41" s="14">
        <v>4.9263890872380021</v>
      </c>
      <c r="AL41" s="15"/>
    </row>
    <row r="42" spans="1:38">
      <c r="A42">
        <v>2000</v>
      </c>
      <c r="B42">
        <v>1</v>
      </c>
      <c r="C42">
        <v>2000</v>
      </c>
      <c r="D42" s="4">
        <v>36526</v>
      </c>
      <c r="E42">
        <v>1.9401378631591797</v>
      </c>
      <c r="F42">
        <v>2.0184884071350098</v>
      </c>
      <c r="G42">
        <v>2</v>
      </c>
      <c r="H42" s="2">
        <v>2</v>
      </c>
      <c r="M42">
        <v>1.95</v>
      </c>
      <c r="N42">
        <v>1.75</v>
      </c>
      <c r="O42">
        <v>2</v>
      </c>
      <c r="X42">
        <v>1.5</v>
      </c>
      <c r="Y42">
        <v>2.5</v>
      </c>
      <c r="AH42" s="5">
        <v>5.6766666666666667</v>
      </c>
      <c r="AI42">
        <v>0</v>
      </c>
      <c r="AJ42" s="5">
        <v>1.1040000000000001</v>
      </c>
      <c r="AK42" s="14">
        <v>5.8517520356573218</v>
      </c>
      <c r="AL42" s="15"/>
    </row>
    <row r="43" spans="1:38">
      <c r="A43">
        <v>2000</v>
      </c>
      <c r="B43">
        <v>6</v>
      </c>
      <c r="C43">
        <v>2000.4166666666667</v>
      </c>
      <c r="D43" s="4">
        <v>36678</v>
      </c>
      <c r="E43">
        <v>1.9401378631591797</v>
      </c>
      <c r="F43">
        <v>2.0184884071350098</v>
      </c>
      <c r="G43">
        <v>2</v>
      </c>
      <c r="H43" s="2">
        <v>2.375</v>
      </c>
      <c r="I43" s="2">
        <v>2.375</v>
      </c>
      <c r="M43">
        <v>1.95</v>
      </c>
      <c r="N43">
        <v>2.5</v>
      </c>
      <c r="O43">
        <v>2.75</v>
      </c>
      <c r="P43">
        <v>2</v>
      </c>
      <c r="Q43">
        <v>2.5</v>
      </c>
      <c r="X43">
        <v>2</v>
      </c>
      <c r="Y43">
        <v>2.75</v>
      </c>
      <c r="Z43">
        <v>1.75</v>
      </c>
      <c r="AA43">
        <v>3</v>
      </c>
      <c r="AH43" s="5">
        <v>6.52</v>
      </c>
      <c r="AI43">
        <v>0</v>
      </c>
      <c r="AJ43" s="5">
        <v>-0.45227272727272727</v>
      </c>
      <c r="AK43" s="14">
        <v>6.4607006938359719</v>
      </c>
      <c r="AL43" s="15"/>
    </row>
    <row r="44" spans="1:38">
      <c r="A44">
        <v>2001</v>
      </c>
      <c r="B44">
        <v>1</v>
      </c>
      <c r="C44">
        <v>2001</v>
      </c>
      <c r="D44" s="4">
        <v>36892</v>
      </c>
      <c r="E44">
        <v>2.4817116260528564</v>
      </c>
      <c r="F44">
        <v>2.6096780300140381</v>
      </c>
      <c r="G44">
        <v>2.4</v>
      </c>
      <c r="H44" s="2">
        <v>2.125</v>
      </c>
      <c r="M44">
        <v>2</v>
      </c>
      <c r="N44">
        <v>2.25</v>
      </c>
      <c r="O44">
        <v>1.75</v>
      </c>
      <c r="X44">
        <v>1.75</v>
      </c>
      <c r="Y44">
        <v>2.5</v>
      </c>
      <c r="AH44" s="5">
        <v>5.5933333333333337</v>
      </c>
      <c r="AI44">
        <v>0</v>
      </c>
      <c r="AJ44" s="5">
        <v>-0.86190476190476195</v>
      </c>
      <c r="AK44" s="14">
        <v>5.0428576068430111</v>
      </c>
      <c r="AL44" s="15"/>
    </row>
    <row r="45" spans="1:38">
      <c r="A45">
        <v>2001</v>
      </c>
      <c r="B45">
        <v>6</v>
      </c>
      <c r="C45">
        <v>2001.4166666666667</v>
      </c>
      <c r="D45" s="4">
        <v>37043</v>
      </c>
      <c r="E45">
        <v>2.4817116260528564</v>
      </c>
      <c r="F45">
        <v>2.6096780300140381</v>
      </c>
      <c r="G45">
        <v>2.4</v>
      </c>
      <c r="H45" s="2">
        <v>2.375</v>
      </c>
      <c r="I45" s="2">
        <v>2.25</v>
      </c>
      <c r="M45">
        <v>2</v>
      </c>
      <c r="N45">
        <v>2</v>
      </c>
      <c r="O45">
        <v>2.5</v>
      </c>
      <c r="P45">
        <v>1.75</v>
      </c>
      <c r="Q45">
        <v>2.5</v>
      </c>
      <c r="X45">
        <v>2</v>
      </c>
      <c r="Y45">
        <v>2.75</v>
      </c>
      <c r="Z45">
        <v>1.5</v>
      </c>
      <c r="AA45">
        <v>3</v>
      </c>
      <c r="AH45" s="5">
        <v>3.4966666666666666</v>
      </c>
      <c r="AI45">
        <v>1</v>
      </c>
      <c r="AJ45" s="5">
        <v>1.332857142857143</v>
      </c>
      <c r="AK45" s="14">
        <v>3.2721583142373909</v>
      </c>
      <c r="AL45" s="15"/>
    </row>
    <row r="46" spans="1:38">
      <c r="A46">
        <v>2002</v>
      </c>
      <c r="B46">
        <v>1</v>
      </c>
      <c r="C46">
        <v>2002</v>
      </c>
      <c r="D46" s="4">
        <v>37257</v>
      </c>
      <c r="E46">
        <v>1.2748873233795166</v>
      </c>
      <c r="F46">
        <v>1.4610750675201416</v>
      </c>
      <c r="G46">
        <v>1.3</v>
      </c>
      <c r="H46" s="2">
        <v>1.5</v>
      </c>
      <c r="M46">
        <v>1.9</v>
      </c>
      <c r="N46">
        <v>1.5</v>
      </c>
      <c r="O46">
        <v>1.5</v>
      </c>
      <c r="X46">
        <v>1</v>
      </c>
      <c r="Y46">
        <v>2</v>
      </c>
      <c r="AH46" s="5">
        <v>1.7333333333333334</v>
      </c>
      <c r="AI46">
        <v>0</v>
      </c>
      <c r="AJ46" s="5">
        <v>3.284761904761905</v>
      </c>
      <c r="AK46" s="14">
        <v>0.95337011890969681</v>
      </c>
      <c r="AL46" s="15"/>
    </row>
    <row r="47" spans="1:38">
      <c r="A47">
        <v>2002</v>
      </c>
      <c r="B47">
        <v>6</v>
      </c>
      <c r="C47">
        <v>2002.4166666666667</v>
      </c>
      <c r="D47" s="4">
        <v>37408</v>
      </c>
      <c r="E47">
        <v>1.2748873233795166</v>
      </c>
      <c r="F47">
        <v>1.4610750675201416</v>
      </c>
      <c r="G47">
        <v>1.3</v>
      </c>
      <c r="H47" s="2">
        <v>1.625</v>
      </c>
      <c r="I47" s="2">
        <v>1.625</v>
      </c>
      <c r="M47">
        <v>1.9</v>
      </c>
      <c r="N47">
        <v>1.5</v>
      </c>
      <c r="O47">
        <v>1.75</v>
      </c>
      <c r="P47">
        <v>1.5</v>
      </c>
      <c r="Q47">
        <v>1.75</v>
      </c>
      <c r="X47">
        <v>1.25</v>
      </c>
      <c r="Y47">
        <v>2</v>
      </c>
      <c r="Z47">
        <v>1</v>
      </c>
      <c r="AA47">
        <v>2.25</v>
      </c>
      <c r="AH47" s="5">
        <v>1.74</v>
      </c>
      <c r="AI47">
        <v>0</v>
      </c>
      <c r="AJ47" s="5">
        <v>3.1749999999999998</v>
      </c>
      <c r="AK47" s="14">
        <v>1.0204305798852191</v>
      </c>
      <c r="AL47" s="15"/>
    </row>
    <row r="48" spans="1:38">
      <c r="A48">
        <v>2003</v>
      </c>
      <c r="B48">
        <v>1</v>
      </c>
      <c r="C48">
        <v>2003</v>
      </c>
      <c r="D48" s="4">
        <v>37622</v>
      </c>
      <c r="E48">
        <v>1.9073463678359985</v>
      </c>
      <c r="F48">
        <v>1.82514488697052</v>
      </c>
      <c r="G48">
        <v>1.9</v>
      </c>
      <c r="H48" s="2">
        <v>1.5</v>
      </c>
      <c r="M48">
        <v>1.95</v>
      </c>
      <c r="N48">
        <v>1.25</v>
      </c>
      <c r="O48">
        <v>1.5</v>
      </c>
      <c r="X48">
        <v>1.25</v>
      </c>
      <c r="Y48">
        <v>1.75</v>
      </c>
      <c r="AH48" s="5">
        <v>1.25</v>
      </c>
      <c r="AI48">
        <v>0</v>
      </c>
      <c r="AJ48" s="5">
        <v>2.7928571428571427</v>
      </c>
      <c r="AK48" s="14">
        <v>1.0165960028022512</v>
      </c>
      <c r="AL48" s="15"/>
    </row>
    <row r="49" spans="1:38">
      <c r="A49">
        <v>2003</v>
      </c>
      <c r="B49">
        <v>6</v>
      </c>
      <c r="C49">
        <v>2003.4166666666667</v>
      </c>
      <c r="D49" s="4">
        <v>37773</v>
      </c>
      <c r="E49">
        <v>1.9073463678359985</v>
      </c>
      <c r="F49">
        <v>1.82514488697052</v>
      </c>
      <c r="G49">
        <v>1.9</v>
      </c>
      <c r="H49" s="2">
        <v>1.375</v>
      </c>
      <c r="I49" s="2">
        <v>1.375</v>
      </c>
      <c r="M49">
        <v>1.95</v>
      </c>
      <c r="N49">
        <v>1.25</v>
      </c>
      <c r="O49">
        <v>1.5</v>
      </c>
      <c r="P49">
        <v>1</v>
      </c>
      <c r="Q49">
        <v>1.5</v>
      </c>
      <c r="X49">
        <v>1</v>
      </c>
      <c r="Y49">
        <v>1.75</v>
      </c>
      <c r="Z49">
        <v>0.75</v>
      </c>
      <c r="AA49">
        <v>2</v>
      </c>
      <c r="AH49" s="5">
        <v>1.0166666666666666</v>
      </c>
      <c r="AI49">
        <v>0</v>
      </c>
      <c r="AJ49" s="5">
        <v>2.1047619047619048</v>
      </c>
      <c r="AK49" s="14">
        <v>1.1003859192231813</v>
      </c>
      <c r="AL49" s="15"/>
    </row>
    <row r="50" spans="1:38">
      <c r="A50">
        <v>2004</v>
      </c>
      <c r="B50">
        <v>1</v>
      </c>
      <c r="C50">
        <v>2004</v>
      </c>
      <c r="D50" s="4">
        <v>37987</v>
      </c>
      <c r="E50">
        <v>1.8187088966369629</v>
      </c>
      <c r="F50">
        <v>1.6847826242446899</v>
      </c>
      <c r="G50">
        <v>1.4</v>
      </c>
      <c r="H50" s="2">
        <v>1.25</v>
      </c>
      <c r="M50">
        <v>1.95</v>
      </c>
      <c r="N50">
        <v>1</v>
      </c>
      <c r="O50">
        <v>1.25</v>
      </c>
      <c r="X50">
        <v>1</v>
      </c>
      <c r="Y50">
        <v>1.5</v>
      </c>
      <c r="AH50" s="5">
        <v>1.0033333333333334</v>
      </c>
      <c r="AI50">
        <v>0</v>
      </c>
      <c r="AJ50" s="5">
        <v>3.1505000000000001</v>
      </c>
      <c r="AK50" s="14">
        <v>0.75299118064588866</v>
      </c>
      <c r="AL50" s="15"/>
    </row>
    <row r="51" spans="1:38">
      <c r="A51">
        <v>2004</v>
      </c>
      <c r="B51">
        <v>6</v>
      </c>
      <c r="C51">
        <v>2004.4166666666667</v>
      </c>
      <c r="D51" s="4">
        <v>38139</v>
      </c>
      <c r="E51">
        <v>1.8187088966369629</v>
      </c>
      <c r="F51">
        <v>1.6847826242446899</v>
      </c>
      <c r="G51">
        <v>1.6000000000000005</v>
      </c>
      <c r="H51" s="2">
        <v>2.125</v>
      </c>
      <c r="I51" s="2">
        <v>1.875</v>
      </c>
      <c r="M51">
        <v>1.95</v>
      </c>
      <c r="N51">
        <v>1.75</v>
      </c>
      <c r="O51">
        <v>2</v>
      </c>
      <c r="P51">
        <v>1.75</v>
      </c>
      <c r="Q51">
        <v>2</v>
      </c>
      <c r="X51">
        <v>2</v>
      </c>
      <c r="Y51">
        <v>2.25</v>
      </c>
      <c r="Z51">
        <v>1.25</v>
      </c>
      <c r="AA51">
        <v>2.5</v>
      </c>
      <c r="AH51" s="5">
        <v>1.4333333333333333</v>
      </c>
      <c r="AI51">
        <v>0</v>
      </c>
      <c r="AJ51" s="5">
        <v>3.7009523809523812</v>
      </c>
      <c r="AK51" s="14">
        <v>1.3248040514663857</v>
      </c>
      <c r="AL51" s="15"/>
    </row>
    <row r="52" spans="1:38">
      <c r="A52">
        <v>2005</v>
      </c>
      <c r="B52">
        <v>1</v>
      </c>
      <c r="C52">
        <v>2005</v>
      </c>
      <c r="D52" s="4">
        <v>38353</v>
      </c>
      <c r="E52">
        <v>2.9026873111724854</v>
      </c>
      <c r="F52">
        <v>3.0608944892883301</v>
      </c>
      <c r="G52">
        <v>2.5</v>
      </c>
      <c r="H52" s="2">
        <v>1.75</v>
      </c>
      <c r="I52" s="2">
        <v>1.875</v>
      </c>
      <c r="M52">
        <v>1.98</v>
      </c>
      <c r="N52">
        <v>1.75</v>
      </c>
      <c r="O52">
        <v>1.75</v>
      </c>
      <c r="P52">
        <v>1.5</v>
      </c>
      <c r="Q52">
        <v>2</v>
      </c>
      <c r="X52">
        <v>1.5</v>
      </c>
      <c r="Y52">
        <v>2</v>
      </c>
      <c r="Z52">
        <v>1.75</v>
      </c>
      <c r="AA52">
        <v>2</v>
      </c>
      <c r="AH52" s="5">
        <v>2.4700000000000002</v>
      </c>
      <c r="AI52">
        <v>0</v>
      </c>
      <c r="AJ52" s="5">
        <v>1.927</v>
      </c>
      <c r="AK52" s="14">
        <v>2.6782117060838733</v>
      </c>
      <c r="AL52" s="15"/>
    </row>
    <row r="53" spans="1:38">
      <c r="A53">
        <v>2005</v>
      </c>
      <c r="B53">
        <v>6</v>
      </c>
      <c r="C53">
        <v>2005.4166666666667</v>
      </c>
      <c r="D53" s="4">
        <v>38504</v>
      </c>
      <c r="E53">
        <v>2.9026873111724854</v>
      </c>
      <c r="F53">
        <v>3.0608944892883301</v>
      </c>
      <c r="G53">
        <v>2.5</v>
      </c>
      <c r="H53" s="2">
        <v>2.25</v>
      </c>
      <c r="I53" s="2">
        <v>2</v>
      </c>
      <c r="M53">
        <v>1.98</v>
      </c>
      <c r="N53">
        <v>2</v>
      </c>
      <c r="O53">
        <v>2.25</v>
      </c>
      <c r="P53">
        <v>2</v>
      </c>
      <c r="Q53">
        <v>2</v>
      </c>
      <c r="X53">
        <v>2</v>
      </c>
      <c r="Y53">
        <v>2.5</v>
      </c>
      <c r="Z53">
        <v>1.75</v>
      </c>
      <c r="AA53">
        <v>2.25</v>
      </c>
      <c r="AH53" s="5">
        <v>3.46</v>
      </c>
      <c r="AI53">
        <v>0</v>
      </c>
      <c r="AJ53" s="5">
        <v>0.95499999999999996</v>
      </c>
      <c r="AK53" s="14">
        <v>3.3173945986289768</v>
      </c>
      <c r="AL53" s="15"/>
    </row>
    <row r="54" spans="1:38">
      <c r="A54">
        <v>2006</v>
      </c>
      <c r="B54">
        <v>1</v>
      </c>
      <c r="C54">
        <v>2006</v>
      </c>
      <c r="D54" s="4">
        <v>38718</v>
      </c>
      <c r="E54">
        <v>3.0542144775390625</v>
      </c>
      <c r="F54">
        <v>3.1040546894073486</v>
      </c>
      <c r="G54">
        <v>3.1</v>
      </c>
      <c r="H54" s="2">
        <v>2.25</v>
      </c>
      <c r="I54" s="2">
        <v>2</v>
      </c>
      <c r="M54">
        <v>1.98</v>
      </c>
      <c r="N54">
        <v>2</v>
      </c>
      <c r="O54">
        <v>2.5</v>
      </c>
      <c r="P54">
        <v>2</v>
      </c>
      <c r="Q54">
        <v>2.25</v>
      </c>
      <c r="X54">
        <v>2</v>
      </c>
      <c r="Y54">
        <v>2.5</v>
      </c>
      <c r="Z54">
        <v>2</v>
      </c>
      <c r="AA54">
        <v>2</v>
      </c>
      <c r="AH54" s="5">
        <v>4.456666666666667</v>
      </c>
      <c r="AI54">
        <v>0</v>
      </c>
      <c r="AJ54" s="5">
        <v>0.11600000000000001</v>
      </c>
      <c r="AK54" s="14">
        <v>4.5346238035091506</v>
      </c>
      <c r="AL54" s="15"/>
    </row>
    <row r="55" spans="1:38">
      <c r="A55">
        <v>2006</v>
      </c>
      <c r="B55">
        <v>6</v>
      </c>
      <c r="C55">
        <v>2006.4166666666667</v>
      </c>
      <c r="D55" s="4">
        <v>38869</v>
      </c>
      <c r="E55">
        <v>3.0542144775390625</v>
      </c>
      <c r="F55">
        <v>3.1040546894073486</v>
      </c>
      <c r="G55">
        <v>3.1</v>
      </c>
      <c r="H55" s="2">
        <v>2.625</v>
      </c>
      <c r="I55" s="2">
        <v>2.5</v>
      </c>
      <c r="M55">
        <v>1.98</v>
      </c>
      <c r="N55">
        <v>2.75</v>
      </c>
      <c r="O55">
        <v>2.75</v>
      </c>
      <c r="P55">
        <v>2</v>
      </c>
      <c r="Q55">
        <v>2.25</v>
      </c>
      <c r="X55">
        <v>2.5</v>
      </c>
      <c r="Y55">
        <v>2.75</v>
      </c>
      <c r="Z55">
        <v>2.25</v>
      </c>
      <c r="AA55">
        <v>2.75</v>
      </c>
      <c r="AH55" s="5">
        <v>5.246666666666667</v>
      </c>
      <c r="AI55">
        <v>0</v>
      </c>
      <c r="AJ55" s="5">
        <v>0.10863636363636364</v>
      </c>
      <c r="AK55" s="14">
        <v>5.2625752369177041</v>
      </c>
      <c r="AL55" s="15"/>
    </row>
    <row r="56" spans="1:38">
      <c r="A56">
        <v>2007</v>
      </c>
      <c r="B56">
        <v>1</v>
      </c>
      <c r="C56">
        <v>2007</v>
      </c>
      <c r="D56" s="4">
        <v>39083</v>
      </c>
      <c r="E56">
        <v>1.8767539262771606</v>
      </c>
      <c r="F56">
        <v>1.9112282991409302</v>
      </c>
      <c r="G56">
        <v>2.5000000000000004</v>
      </c>
      <c r="H56" s="2">
        <v>2.375</v>
      </c>
      <c r="I56" s="2">
        <v>2.375</v>
      </c>
      <c r="M56">
        <v>2.1</v>
      </c>
      <c r="N56">
        <v>2.5</v>
      </c>
      <c r="O56">
        <v>2.25</v>
      </c>
      <c r="P56">
        <v>2.25</v>
      </c>
      <c r="Q56">
        <v>2.25</v>
      </c>
      <c r="X56">
        <v>2.5</v>
      </c>
      <c r="Y56">
        <v>2.25</v>
      </c>
      <c r="Z56">
        <v>2.25</v>
      </c>
      <c r="AA56">
        <v>2.5</v>
      </c>
      <c r="AH56" s="5">
        <v>5.2566666666666668</v>
      </c>
      <c r="AI56">
        <v>0</v>
      </c>
      <c r="AJ56" s="5">
        <v>-0.49904761904761907</v>
      </c>
      <c r="AK56" s="14">
        <v>5.1428530944010085</v>
      </c>
      <c r="AL56" s="15"/>
    </row>
    <row r="57" spans="1:38">
      <c r="A57">
        <v>2007</v>
      </c>
      <c r="B57">
        <v>6</v>
      </c>
      <c r="C57">
        <v>2007.4166666666667</v>
      </c>
      <c r="D57" s="4">
        <v>39234</v>
      </c>
      <c r="E57">
        <v>1.8767539262771606</v>
      </c>
      <c r="F57">
        <v>1.9112282991409302</v>
      </c>
      <c r="G57">
        <v>2.5000000000000004</v>
      </c>
      <c r="H57" s="2">
        <v>2.625</v>
      </c>
      <c r="I57" s="2">
        <v>2.25</v>
      </c>
      <c r="M57">
        <v>2.1</v>
      </c>
      <c r="N57">
        <v>2.25</v>
      </c>
      <c r="O57">
        <v>2.5</v>
      </c>
      <c r="P57">
        <v>2.25</v>
      </c>
      <c r="Q57">
        <v>2.25</v>
      </c>
      <c r="X57">
        <v>2.5</v>
      </c>
      <c r="Y57">
        <v>2.75</v>
      </c>
      <c r="Z57">
        <v>2</v>
      </c>
      <c r="AA57">
        <v>2.5</v>
      </c>
      <c r="AH57" s="5">
        <v>5.0733333333333333</v>
      </c>
      <c r="AI57">
        <v>0</v>
      </c>
      <c r="AJ57" s="5">
        <v>-0.15095238095238095</v>
      </c>
      <c r="AK57" s="14">
        <v>5.0067699635813696</v>
      </c>
      <c r="AL57" s="15"/>
    </row>
    <row r="58" spans="1:38">
      <c r="A58">
        <v>2007</v>
      </c>
      <c r="B58">
        <v>11</v>
      </c>
      <c r="C58">
        <v>2007.8333333333333</v>
      </c>
      <c r="D58" s="4">
        <v>39387</v>
      </c>
      <c r="E58">
        <v>1.8767539262771606</v>
      </c>
      <c r="F58">
        <v>1.9112282991409302</v>
      </c>
      <c r="H58" s="2">
        <v>2.95</v>
      </c>
      <c r="I58" s="2">
        <v>2</v>
      </c>
      <c r="J58" s="2">
        <v>1.85</v>
      </c>
      <c r="K58" s="2">
        <v>1.75</v>
      </c>
      <c r="M58">
        <v>2.1</v>
      </c>
      <c r="N58">
        <v>2.9</v>
      </c>
      <c r="O58">
        <v>3</v>
      </c>
      <c r="P58">
        <v>1.8</v>
      </c>
      <c r="Q58">
        <v>2.1</v>
      </c>
      <c r="R58">
        <v>1.7</v>
      </c>
      <c r="S58">
        <v>2</v>
      </c>
      <c r="T58">
        <v>1.6</v>
      </c>
      <c r="U58">
        <v>1.9</v>
      </c>
      <c r="X58">
        <v>2.7</v>
      </c>
      <c r="Y58">
        <v>3.2</v>
      </c>
      <c r="Z58">
        <v>1.7</v>
      </c>
      <c r="AA58">
        <v>2.2999999999999998</v>
      </c>
      <c r="AB58">
        <v>1.5</v>
      </c>
      <c r="AC58">
        <v>2.2000000000000002</v>
      </c>
      <c r="AD58">
        <v>1.5</v>
      </c>
      <c r="AE58">
        <v>2</v>
      </c>
      <c r="AH58" s="5">
        <v>4.496666666666667</v>
      </c>
      <c r="AI58">
        <v>0</v>
      </c>
      <c r="AJ58" s="5">
        <v>-0.34799999999999998</v>
      </c>
      <c r="AK58" s="14">
        <v>3.6877033491323998</v>
      </c>
      <c r="AL58" s="15"/>
    </row>
    <row r="59" spans="1:38">
      <c r="A59">
        <v>2008</v>
      </c>
      <c r="B59">
        <v>1</v>
      </c>
      <c r="C59">
        <v>2008</v>
      </c>
      <c r="D59" s="4">
        <v>39448</v>
      </c>
      <c r="E59">
        <v>3.3434610366821289</v>
      </c>
      <c r="F59">
        <v>3.4534525871276855</v>
      </c>
      <c r="H59" s="2">
        <v>2.4</v>
      </c>
      <c r="I59" s="2">
        <v>2</v>
      </c>
      <c r="J59" s="2">
        <v>1.75</v>
      </c>
      <c r="M59">
        <v>2.2000000000000002</v>
      </c>
      <c r="N59">
        <v>2.1</v>
      </c>
      <c r="O59">
        <v>2.4</v>
      </c>
      <c r="P59">
        <v>1.7</v>
      </c>
      <c r="Q59">
        <v>2</v>
      </c>
      <c r="R59">
        <v>1.7</v>
      </c>
      <c r="S59">
        <v>2</v>
      </c>
      <c r="X59">
        <v>2</v>
      </c>
      <c r="Y59">
        <v>2.8</v>
      </c>
      <c r="Z59">
        <v>1.7</v>
      </c>
      <c r="AA59">
        <v>2.2999999999999998</v>
      </c>
      <c r="AB59">
        <v>1.5</v>
      </c>
      <c r="AC59">
        <v>2</v>
      </c>
      <c r="AH59" s="5">
        <v>3.1766666666666667</v>
      </c>
      <c r="AI59">
        <v>1</v>
      </c>
      <c r="AJ59" s="5">
        <v>-0.18714285714285714</v>
      </c>
      <c r="AK59" s="14">
        <v>2.6558561029925762</v>
      </c>
      <c r="AL59" s="15"/>
    </row>
    <row r="60" spans="1:38">
      <c r="A60">
        <v>2008</v>
      </c>
      <c r="B60">
        <v>4</v>
      </c>
      <c r="C60">
        <v>2008.25</v>
      </c>
      <c r="D60" s="4">
        <v>39539</v>
      </c>
      <c r="E60">
        <v>3.3434610366821289</v>
      </c>
      <c r="F60">
        <v>3.4534525871276855</v>
      </c>
      <c r="H60" s="2">
        <v>3.3</v>
      </c>
      <c r="I60" s="2">
        <v>2.35</v>
      </c>
      <c r="J60" s="2">
        <v>1.75</v>
      </c>
      <c r="M60">
        <v>2.2000000000000002</v>
      </c>
      <c r="N60">
        <v>3.1</v>
      </c>
      <c r="O60">
        <v>3.4</v>
      </c>
      <c r="P60">
        <v>1.9</v>
      </c>
      <c r="Q60">
        <v>2.2999999999999998</v>
      </c>
      <c r="R60">
        <v>1.8</v>
      </c>
      <c r="S60">
        <v>2</v>
      </c>
      <c r="X60">
        <v>2.8</v>
      </c>
      <c r="Y60">
        <v>3.8</v>
      </c>
      <c r="Z60">
        <v>1.7</v>
      </c>
      <c r="AA60">
        <v>3</v>
      </c>
      <c r="AB60">
        <v>1.5</v>
      </c>
      <c r="AC60">
        <v>2</v>
      </c>
      <c r="AH60" s="5">
        <v>2.0866666666666669</v>
      </c>
      <c r="AI60">
        <v>1</v>
      </c>
      <c r="AJ60" s="5">
        <v>1.4072727272727272</v>
      </c>
      <c r="AK60" s="14">
        <v>1.812423397889634</v>
      </c>
      <c r="AL60" s="15"/>
    </row>
    <row r="61" spans="1:38">
      <c r="A61">
        <v>2008</v>
      </c>
      <c r="B61">
        <v>6</v>
      </c>
      <c r="C61">
        <v>2008.4166666666667</v>
      </c>
      <c r="D61" s="4">
        <v>39600</v>
      </c>
      <c r="E61">
        <v>3.3434610366821289</v>
      </c>
      <c r="F61">
        <v>3.4534525871276855</v>
      </c>
      <c r="H61" s="2">
        <v>4</v>
      </c>
      <c r="I61" s="2">
        <v>2.35</v>
      </c>
      <c r="J61" s="2">
        <v>1.85</v>
      </c>
      <c r="M61">
        <v>2.2000000000000002</v>
      </c>
      <c r="N61">
        <v>3.8</v>
      </c>
      <c r="O61">
        <v>4.2</v>
      </c>
      <c r="P61">
        <v>2</v>
      </c>
      <c r="Q61">
        <v>2.2999999999999998</v>
      </c>
      <c r="R61">
        <v>1.8</v>
      </c>
      <c r="S61">
        <v>2</v>
      </c>
      <c r="X61">
        <v>3.4</v>
      </c>
      <c r="Y61">
        <v>4.5999999999999996</v>
      </c>
      <c r="Z61">
        <v>1.7</v>
      </c>
      <c r="AA61">
        <v>3</v>
      </c>
      <c r="AB61">
        <v>1.6</v>
      </c>
      <c r="AC61">
        <v>2.1</v>
      </c>
      <c r="AH61" s="5">
        <v>1.94</v>
      </c>
      <c r="AI61">
        <v>1</v>
      </c>
      <c r="AJ61" s="5">
        <v>2.098095238095238</v>
      </c>
      <c r="AK61" s="14">
        <v>2.0540120740171011</v>
      </c>
      <c r="AL61" s="15"/>
    </row>
    <row r="62" spans="1:38">
      <c r="A62">
        <v>2008</v>
      </c>
      <c r="B62">
        <v>11</v>
      </c>
      <c r="C62">
        <v>2008.8333333333333</v>
      </c>
      <c r="D62" s="4">
        <v>39753</v>
      </c>
      <c r="E62">
        <v>3.3434610366821289</v>
      </c>
      <c r="F62">
        <v>3.4534525871276855</v>
      </c>
      <c r="H62" s="2">
        <v>3.1500000000000004</v>
      </c>
      <c r="I62" s="2">
        <v>1.6</v>
      </c>
      <c r="J62" s="2">
        <v>1.5</v>
      </c>
      <c r="K62" s="2">
        <v>1.3</v>
      </c>
      <c r="M62">
        <v>2.2000000000000002</v>
      </c>
      <c r="N62">
        <v>2.8</v>
      </c>
      <c r="O62">
        <v>3.1</v>
      </c>
      <c r="P62">
        <v>1.3</v>
      </c>
      <c r="Q62">
        <v>2</v>
      </c>
      <c r="R62">
        <v>1.4</v>
      </c>
      <c r="S62">
        <v>1.8</v>
      </c>
      <c r="T62">
        <v>1.4</v>
      </c>
      <c r="U62">
        <v>1.7</v>
      </c>
      <c r="X62">
        <v>2.7</v>
      </c>
      <c r="Y62">
        <v>3.6</v>
      </c>
      <c r="Z62">
        <v>1</v>
      </c>
      <c r="AA62">
        <v>2.2000000000000002</v>
      </c>
      <c r="AB62">
        <v>1.1000000000000001</v>
      </c>
      <c r="AC62">
        <v>1.9</v>
      </c>
      <c r="AD62">
        <v>0.8</v>
      </c>
      <c r="AE62">
        <v>1.8</v>
      </c>
      <c r="AH62" s="5">
        <v>0.50666666666666671</v>
      </c>
      <c r="AI62">
        <v>1</v>
      </c>
      <c r="AJ62" s="5">
        <v>3.1394444444444445</v>
      </c>
      <c r="AK62" s="14">
        <v>1.4199542397064926</v>
      </c>
      <c r="AL62" s="15"/>
    </row>
    <row r="63" spans="1:38">
      <c r="A63">
        <v>2009</v>
      </c>
      <c r="B63">
        <v>1</v>
      </c>
      <c r="C63">
        <v>2009</v>
      </c>
      <c r="D63" s="4">
        <v>39814</v>
      </c>
      <c r="E63">
        <v>1.3891769647598267</v>
      </c>
      <c r="F63">
        <v>1.7347403764724731</v>
      </c>
      <c r="H63" s="2">
        <v>0.5</v>
      </c>
      <c r="I63" s="2">
        <v>1.25</v>
      </c>
      <c r="J63" s="2">
        <v>1.1500000000000001</v>
      </c>
      <c r="M63">
        <v>2.1</v>
      </c>
      <c r="N63">
        <v>0.3</v>
      </c>
      <c r="O63">
        <v>1</v>
      </c>
      <c r="P63">
        <v>1</v>
      </c>
      <c r="Q63">
        <v>1.5</v>
      </c>
      <c r="R63">
        <v>0.9</v>
      </c>
      <c r="S63">
        <v>1.7</v>
      </c>
      <c r="X63">
        <v>-0.5</v>
      </c>
      <c r="Y63">
        <v>1.5</v>
      </c>
      <c r="Z63">
        <v>0.7</v>
      </c>
      <c r="AA63">
        <v>1.8</v>
      </c>
      <c r="AB63">
        <v>0.2</v>
      </c>
      <c r="AC63">
        <v>2.1</v>
      </c>
      <c r="AH63" s="5">
        <v>0.18333333333333332</v>
      </c>
      <c r="AI63">
        <v>1</v>
      </c>
      <c r="AJ63" s="5">
        <v>2.3605</v>
      </c>
      <c r="AK63" s="14">
        <v>0.61117909783811353</v>
      </c>
      <c r="AL63" s="15"/>
    </row>
    <row r="64" spans="1:38">
      <c r="A64">
        <v>2009</v>
      </c>
      <c r="B64">
        <v>4</v>
      </c>
      <c r="C64">
        <v>2009.25</v>
      </c>
      <c r="D64" s="4">
        <v>39904</v>
      </c>
      <c r="E64">
        <v>1.3891769647598267</v>
      </c>
      <c r="F64">
        <v>1.7347403764724731</v>
      </c>
      <c r="H64" s="2">
        <v>0.35</v>
      </c>
      <c r="I64" s="2">
        <v>1.35</v>
      </c>
      <c r="J64" s="2">
        <v>1.5</v>
      </c>
      <c r="L64" s="2">
        <v>1.75</v>
      </c>
      <c r="M64">
        <v>2.1</v>
      </c>
      <c r="N64">
        <v>0.6</v>
      </c>
      <c r="O64">
        <v>0.9</v>
      </c>
      <c r="P64">
        <v>1</v>
      </c>
      <c r="Q64">
        <v>1.6</v>
      </c>
      <c r="R64">
        <v>1</v>
      </c>
      <c r="S64">
        <v>1.9</v>
      </c>
      <c r="V64">
        <v>1.7</v>
      </c>
      <c r="W64">
        <v>2</v>
      </c>
      <c r="X64">
        <v>-0.5</v>
      </c>
      <c r="Y64">
        <v>1.2</v>
      </c>
      <c r="Z64">
        <v>0.7</v>
      </c>
      <c r="AA64">
        <v>2</v>
      </c>
      <c r="AB64">
        <v>0.5</v>
      </c>
      <c r="AC64">
        <v>2.5</v>
      </c>
      <c r="AF64">
        <v>1.5</v>
      </c>
      <c r="AG64">
        <v>2</v>
      </c>
      <c r="AH64" s="5">
        <v>0.18</v>
      </c>
      <c r="AI64">
        <v>1</v>
      </c>
      <c r="AJ64" s="5">
        <v>2.7738095238095237</v>
      </c>
      <c r="AK64" s="14">
        <v>0.42662849997553742</v>
      </c>
      <c r="AL64" s="15"/>
    </row>
    <row r="65" spans="1:38">
      <c r="A65">
        <v>2009</v>
      </c>
      <c r="B65">
        <v>6</v>
      </c>
      <c r="C65">
        <v>2009.4166666666667</v>
      </c>
      <c r="D65" s="4">
        <v>39965</v>
      </c>
      <c r="E65">
        <v>1.3891769647598267</v>
      </c>
      <c r="F65">
        <v>1.7347403764724731</v>
      </c>
      <c r="H65" s="2">
        <v>1.4</v>
      </c>
      <c r="I65" s="2">
        <v>1.45</v>
      </c>
      <c r="J65" s="2">
        <v>1.5</v>
      </c>
      <c r="L65" s="2">
        <v>1.8</v>
      </c>
      <c r="M65">
        <v>2.1</v>
      </c>
      <c r="N65">
        <v>1</v>
      </c>
      <c r="O65">
        <v>1.4</v>
      </c>
      <c r="P65">
        <v>1.2</v>
      </c>
      <c r="Q65">
        <v>1.8</v>
      </c>
      <c r="R65">
        <v>1.1000000000000001</v>
      </c>
      <c r="S65">
        <v>2</v>
      </c>
      <c r="V65">
        <v>1.7</v>
      </c>
      <c r="W65">
        <v>2</v>
      </c>
      <c r="X65">
        <v>1</v>
      </c>
      <c r="Y65">
        <v>1.8</v>
      </c>
      <c r="Z65">
        <v>0.9</v>
      </c>
      <c r="AA65">
        <v>2</v>
      </c>
      <c r="AB65">
        <v>0.5</v>
      </c>
      <c r="AC65">
        <v>2.5</v>
      </c>
      <c r="AF65">
        <v>1.5</v>
      </c>
      <c r="AG65">
        <v>2.1</v>
      </c>
      <c r="AH65" s="5">
        <v>0.15666666666666668</v>
      </c>
      <c r="AI65">
        <v>1</v>
      </c>
      <c r="AJ65" s="5">
        <v>3.5140909090909092</v>
      </c>
      <c r="AK65" s="14">
        <v>2.1533678694705571E-2</v>
      </c>
      <c r="AL65" s="15"/>
    </row>
    <row r="66" spans="1:38">
      <c r="A66">
        <v>2009</v>
      </c>
      <c r="B66">
        <v>11</v>
      </c>
      <c r="C66">
        <v>2009.8333333333333</v>
      </c>
      <c r="D66" s="4">
        <v>40118</v>
      </c>
      <c r="E66">
        <v>1.3891769647598267</v>
      </c>
      <c r="F66">
        <v>1.7347403764724731</v>
      </c>
      <c r="H66" s="2">
        <v>1.35</v>
      </c>
      <c r="I66" s="2">
        <v>1.55</v>
      </c>
      <c r="J66" s="2">
        <v>1.5</v>
      </c>
      <c r="K66" s="2">
        <v>1.25</v>
      </c>
      <c r="L66" s="2">
        <v>1.75</v>
      </c>
      <c r="M66">
        <v>2.1</v>
      </c>
      <c r="N66">
        <v>1.1000000000000001</v>
      </c>
      <c r="O66">
        <v>1.2</v>
      </c>
      <c r="P66">
        <v>1.3</v>
      </c>
      <c r="Q66">
        <v>1.6</v>
      </c>
      <c r="R66">
        <v>1</v>
      </c>
      <c r="S66">
        <v>1.9</v>
      </c>
      <c r="T66">
        <v>1.2</v>
      </c>
      <c r="U66">
        <v>1.9</v>
      </c>
      <c r="V66">
        <v>1.7</v>
      </c>
      <c r="W66">
        <v>2</v>
      </c>
      <c r="X66">
        <v>1</v>
      </c>
      <c r="Y66">
        <v>1.7</v>
      </c>
      <c r="Z66">
        <v>1.1000000000000001</v>
      </c>
      <c r="AA66">
        <v>2</v>
      </c>
      <c r="AB66">
        <v>0.6</v>
      </c>
      <c r="AC66">
        <v>2.4</v>
      </c>
      <c r="AD66">
        <v>0.2</v>
      </c>
      <c r="AE66">
        <v>2.2999999999999998</v>
      </c>
      <c r="AF66">
        <v>1.5</v>
      </c>
      <c r="AG66">
        <v>2</v>
      </c>
      <c r="AH66" s="5">
        <v>0.12</v>
      </c>
      <c r="AI66">
        <v>0</v>
      </c>
      <c r="AJ66" s="5">
        <v>3.2826315789473686</v>
      </c>
      <c r="AK66" s="14">
        <v>-0.61039679810895997</v>
      </c>
      <c r="AL66" s="15"/>
    </row>
    <row r="67" spans="1:38">
      <c r="A67">
        <v>2010</v>
      </c>
      <c r="B67">
        <v>1</v>
      </c>
      <c r="C67">
        <v>2010</v>
      </c>
      <c r="D67" s="4">
        <v>40179</v>
      </c>
      <c r="E67">
        <v>1.3125966787338257</v>
      </c>
      <c r="F67">
        <v>1.4647214412689209</v>
      </c>
      <c r="H67" s="2">
        <v>1.6</v>
      </c>
      <c r="I67" s="2">
        <v>1.7</v>
      </c>
      <c r="J67" s="2">
        <v>1.4</v>
      </c>
      <c r="L67" s="2">
        <v>1.75</v>
      </c>
      <c r="M67">
        <v>2</v>
      </c>
      <c r="N67">
        <v>1.4</v>
      </c>
      <c r="O67">
        <v>1.7</v>
      </c>
      <c r="P67">
        <v>1.1000000000000001</v>
      </c>
      <c r="Q67">
        <v>2</v>
      </c>
      <c r="R67">
        <v>1.3</v>
      </c>
      <c r="S67">
        <v>2</v>
      </c>
      <c r="V67">
        <v>1.7</v>
      </c>
      <c r="W67">
        <v>2</v>
      </c>
      <c r="X67">
        <v>1.2</v>
      </c>
      <c r="Y67">
        <v>2</v>
      </c>
      <c r="Z67">
        <v>1</v>
      </c>
      <c r="AA67">
        <v>2.4</v>
      </c>
      <c r="AB67">
        <v>0.8</v>
      </c>
      <c r="AC67">
        <v>2</v>
      </c>
      <c r="AF67">
        <v>1.5</v>
      </c>
      <c r="AG67">
        <v>2</v>
      </c>
      <c r="AH67" s="5">
        <v>0.13333333333333333</v>
      </c>
      <c r="AI67">
        <v>0</v>
      </c>
      <c r="AJ67" s="5">
        <v>3.6163157894736844</v>
      </c>
      <c r="AK67" s="14">
        <v>-0.44770033946844556</v>
      </c>
      <c r="AL67" s="15"/>
    </row>
    <row r="68" spans="1:38">
      <c r="A68">
        <v>2010</v>
      </c>
      <c r="B68">
        <v>4</v>
      </c>
      <c r="C68">
        <v>2010.25</v>
      </c>
      <c r="D68" s="4">
        <v>40269</v>
      </c>
      <c r="E68">
        <v>1.3125966787338257</v>
      </c>
      <c r="F68">
        <v>1.4647214412689209</v>
      </c>
      <c r="H68" s="2">
        <v>1.55</v>
      </c>
      <c r="I68" s="2">
        <v>1.65</v>
      </c>
      <c r="J68" s="2">
        <v>1.4500000000000002</v>
      </c>
      <c r="L68" s="2">
        <v>1.75</v>
      </c>
      <c r="M68">
        <v>2</v>
      </c>
      <c r="N68">
        <v>1.2</v>
      </c>
      <c r="O68">
        <v>1.5</v>
      </c>
      <c r="P68">
        <v>1.1000000000000001</v>
      </c>
      <c r="Q68">
        <v>1.9</v>
      </c>
      <c r="R68">
        <v>1.2</v>
      </c>
      <c r="S68">
        <v>2</v>
      </c>
      <c r="V68">
        <v>1.7</v>
      </c>
      <c r="W68">
        <v>2</v>
      </c>
      <c r="X68">
        <v>1.1000000000000001</v>
      </c>
      <c r="Y68">
        <v>2</v>
      </c>
      <c r="Z68">
        <v>0.9</v>
      </c>
      <c r="AA68">
        <v>2.4</v>
      </c>
      <c r="AB68">
        <v>0.7</v>
      </c>
      <c r="AC68">
        <v>2.2000000000000002</v>
      </c>
      <c r="AF68">
        <v>1.5</v>
      </c>
      <c r="AG68">
        <v>2</v>
      </c>
      <c r="AH68" s="5">
        <v>0.19333333333333333</v>
      </c>
      <c r="AI68">
        <v>0</v>
      </c>
      <c r="AJ68" s="5">
        <v>3.6490909090909089</v>
      </c>
      <c r="AK68" s="14">
        <v>-0.46649600042193828</v>
      </c>
      <c r="AL68" s="15"/>
    </row>
    <row r="69" spans="1:38">
      <c r="A69">
        <v>2010</v>
      </c>
      <c r="B69">
        <v>6</v>
      </c>
      <c r="C69">
        <v>2010.4166666666667</v>
      </c>
      <c r="D69" s="4">
        <v>40330</v>
      </c>
      <c r="E69">
        <v>1.3125966787338257</v>
      </c>
      <c r="F69">
        <v>1.4647214412689209</v>
      </c>
      <c r="H69" s="2">
        <v>1.35</v>
      </c>
      <c r="I69" s="2">
        <v>1.6</v>
      </c>
      <c r="J69" s="2">
        <v>1.35</v>
      </c>
      <c r="L69" s="2">
        <v>1.75</v>
      </c>
      <c r="M69">
        <v>2</v>
      </c>
      <c r="N69">
        <v>1</v>
      </c>
      <c r="O69">
        <v>1.1000000000000001</v>
      </c>
      <c r="P69">
        <v>1.1000000000000001</v>
      </c>
      <c r="Q69">
        <v>1.6</v>
      </c>
      <c r="R69">
        <v>1</v>
      </c>
      <c r="S69">
        <v>1.7</v>
      </c>
      <c r="V69">
        <v>1.7</v>
      </c>
      <c r="W69">
        <v>2</v>
      </c>
      <c r="X69">
        <v>0.9</v>
      </c>
      <c r="Y69">
        <v>1.8</v>
      </c>
      <c r="Z69">
        <v>0.8</v>
      </c>
      <c r="AA69">
        <v>2.4</v>
      </c>
      <c r="AB69">
        <v>0.5</v>
      </c>
      <c r="AC69">
        <v>2.2000000000000002</v>
      </c>
      <c r="AF69">
        <v>1.5</v>
      </c>
      <c r="AG69">
        <v>2</v>
      </c>
      <c r="AH69" s="5">
        <v>0.18666666666666668</v>
      </c>
      <c r="AI69">
        <v>0</v>
      </c>
      <c r="AJ69" s="5">
        <v>3.0277272727272728</v>
      </c>
      <c r="AK69" s="14">
        <v>-0.54208820064773899</v>
      </c>
      <c r="AL69" s="15"/>
    </row>
    <row r="70" spans="1:38">
      <c r="A70">
        <v>2010</v>
      </c>
      <c r="B70">
        <v>11</v>
      </c>
      <c r="C70">
        <v>2010.8333333333333</v>
      </c>
      <c r="D70" s="4">
        <v>40483</v>
      </c>
      <c r="E70">
        <v>1.3125966787338257</v>
      </c>
      <c r="F70">
        <v>1.4647214412689209</v>
      </c>
      <c r="H70" s="2">
        <v>1.3</v>
      </c>
      <c r="I70" s="2">
        <v>1.55</v>
      </c>
      <c r="J70" s="2">
        <v>1.4000000000000001</v>
      </c>
      <c r="K70" s="2">
        <v>1.2</v>
      </c>
      <c r="L70" s="2">
        <v>1.75</v>
      </c>
      <c r="M70">
        <v>2</v>
      </c>
      <c r="N70">
        <v>1.2</v>
      </c>
      <c r="O70">
        <v>1.4</v>
      </c>
      <c r="P70">
        <v>1.1000000000000001</v>
      </c>
      <c r="Q70">
        <v>1.7</v>
      </c>
      <c r="R70">
        <v>1.1000000000000001</v>
      </c>
      <c r="S70">
        <v>1.8</v>
      </c>
      <c r="T70">
        <v>1.2</v>
      </c>
      <c r="U70">
        <v>2</v>
      </c>
      <c r="V70">
        <v>1.6</v>
      </c>
      <c r="W70">
        <v>2</v>
      </c>
      <c r="X70">
        <v>1.1000000000000001</v>
      </c>
      <c r="Y70">
        <v>1.5</v>
      </c>
      <c r="Z70">
        <v>0.9</v>
      </c>
      <c r="AA70">
        <v>2.2000000000000002</v>
      </c>
      <c r="AB70">
        <v>0.6</v>
      </c>
      <c r="AC70">
        <v>2.2000000000000002</v>
      </c>
      <c r="AD70">
        <v>0.4</v>
      </c>
      <c r="AE70">
        <v>2</v>
      </c>
      <c r="AF70">
        <v>1.5</v>
      </c>
      <c r="AG70">
        <v>2</v>
      </c>
      <c r="AH70" s="5">
        <v>0.18666666666666668</v>
      </c>
      <c r="AI70">
        <v>0</v>
      </c>
      <c r="AJ70" s="5">
        <v>2.5680000000000001</v>
      </c>
      <c r="AK70" s="14">
        <v>-0.95601409111198699</v>
      </c>
      <c r="AL70" s="15"/>
    </row>
    <row r="71" spans="1:38">
      <c r="A71">
        <v>2011</v>
      </c>
      <c r="B71">
        <v>1</v>
      </c>
      <c r="C71">
        <v>2011</v>
      </c>
      <c r="D71" s="4">
        <v>40544</v>
      </c>
      <c r="E71">
        <v>1.240472674369812</v>
      </c>
      <c r="F71">
        <v>1.2772247791290283</v>
      </c>
      <c r="H71" s="2">
        <v>1.5</v>
      </c>
      <c r="I71" s="2">
        <v>1.4500000000000002</v>
      </c>
      <c r="J71" s="2">
        <v>1.3</v>
      </c>
      <c r="L71" s="2">
        <v>1.75</v>
      </c>
      <c r="M71">
        <v>2.15</v>
      </c>
      <c r="N71">
        <v>1.3</v>
      </c>
      <c r="O71">
        <v>1.7</v>
      </c>
      <c r="P71">
        <v>1</v>
      </c>
      <c r="Q71">
        <v>1.9</v>
      </c>
      <c r="R71">
        <v>1.2</v>
      </c>
      <c r="S71">
        <v>2</v>
      </c>
      <c r="V71">
        <v>1.6</v>
      </c>
      <c r="W71">
        <v>2</v>
      </c>
      <c r="X71">
        <v>1</v>
      </c>
      <c r="Y71">
        <v>2</v>
      </c>
      <c r="Z71">
        <v>0.7</v>
      </c>
      <c r="AA71">
        <v>2.2000000000000002</v>
      </c>
      <c r="AB71">
        <v>0.6</v>
      </c>
      <c r="AC71">
        <v>2</v>
      </c>
      <c r="AF71">
        <v>1.5</v>
      </c>
      <c r="AG71">
        <v>2</v>
      </c>
      <c r="AH71" s="5">
        <v>0.15666666666666668</v>
      </c>
      <c r="AI71">
        <v>0</v>
      </c>
      <c r="AJ71" s="5">
        <v>3.2210000000000001</v>
      </c>
      <c r="AK71" s="14">
        <v>-1.0112304763174222</v>
      </c>
      <c r="AL71" s="15"/>
    </row>
    <row r="72" spans="1:38">
      <c r="A72">
        <v>2011</v>
      </c>
      <c r="B72">
        <v>4</v>
      </c>
      <c r="C72">
        <v>2011.25</v>
      </c>
      <c r="D72" s="4">
        <v>40634</v>
      </c>
      <c r="E72">
        <v>1.240472674369812</v>
      </c>
      <c r="F72">
        <v>1.2772247791290283</v>
      </c>
      <c r="H72" s="2">
        <v>2.8</v>
      </c>
      <c r="I72" s="2">
        <v>1.9</v>
      </c>
      <c r="J72" s="2">
        <v>1.85</v>
      </c>
      <c r="L72" s="2">
        <v>1.75</v>
      </c>
      <c r="M72">
        <v>2.15</v>
      </c>
      <c r="N72">
        <v>2.1</v>
      </c>
      <c r="O72">
        <v>2.8</v>
      </c>
      <c r="P72">
        <v>1.2</v>
      </c>
      <c r="Q72">
        <v>2</v>
      </c>
      <c r="R72">
        <v>1.4</v>
      </c>
      <c r="S72">
        <v>2</v>
      </c>
      <c r="V72">
        <v>1.7</v>
      </c>
      <c r="W72">
        <v>2</v>
      </c>
      <c r="X72">
        <v>2</v>
      </c>
      <c r="Y72">
        <v>3.6</v>
      </c>
      <c r="Z72">
        <v>1</v>
      </c>
      <c r="AA72">
        <v>2.8</v>
      </c>
      <c r="AB72">
        <v>1.2</v>
      </c>
      <c r="AC72">
        <v>2.5</v>
      </c>
      <c r="AF72">
        <v>1.5</v>
      </c>
      <c r="AG72">
        <v>2</v>
      </c>
      <c r="AH72" s="5">
        <v>9.3333333333333338E-2</v>
      </c>
      <c r="AI72">
        <v>0</v>
      </c>
      <c r="AJ72" s="5">
        <v>3.3595000000000002</v>
      </c>
      <c r="AK72" s="14">
        <v>-1.0662775640816102</v>
      </c>
      <c r="AL72" s="15"/>
    </row>
    <row r="73" spans="1:38">
      <c r="A73">
        <v>2011</v>
      </c>
      <c r="B73">
        <v>6</v>
      </c>
      <c r="C73">
        <v>2011.4166666666667</v>
      </c>
      <c r="D73" s="4">
        <v>40695</v>
      </c>
      <c r="E73">
        <v>1.240472674369812</v>
      </c>
      <c r="F73">
        <v>1.2772247791290283</v>
      </c>
      <c r="H73" s="2">
        <v>2.8</v>
      </c>
      <c r="I73" s="2">
        <v>2</v>
      </c>
      <c r="J73" s="2">
        <v>1.9</v>
      </c>
      <c r="L73" s="2">
        <v>1.75</v>
      </c>
      <c r="M73">
        <v>2.15</v>
      </c>
      <c r="N73">
        <v>2.2999999999999998</v>
      </c>
      <c r="O73">
        <v>2.5</v>
      </c>
      <c r="P73">
        <v>1.5</v>
      </c>
      <c r="Q73">
        <v>2</v>
      </c>
      <c r="R73">
        <v>1.5</v>
      </c>
      <c r="S73">
        <v>2</v>
      </c>
      <c r="V73">
        <v>1.7</v>
      </c>
      <c r="W73">
        <v>2</v>
      </c>
      <c r="X73">
        <v>2.1</v>
      </c>
      <c r="Y73">
        <v>3.5</v>
      </c>
      <c r="Z73">
        <v>1.2</v>
      </c>
      <c r="AA73">
        <v>2.8</v>
      </c>
      <c r="AB73">
        <v>1.3</v>
      </c>
      <c r="AC73">
        <v>2.5</v>
      </c>
      <c r="AF73">
        <v>1.5</v>
      </c>
      <c r="AG73">
        <v>2</v>
      </c>
      <c r="AH73" s="5">
        <v>8.3333333333333329E-2</v>
      </c>
      <c r="AI73">
        <v>0</v>
      </c>
      <c r="AJ73" s="5">
        <v>2.9113636363636366</v>
      </c>
      <c r="AK73" s="14">
        <v>-1.1218659986168689</v>
      </c>
      <c r="AL73" s="15"/>
    </row>
    <row r="74" spans="1:38">
      <c r="A74">
        <v>2011</v>
      </c>
      <c r="B74">
        <v>11</v>
      </c>
      <c r="C74">
        <v>2011.8333333333333</v>
      </c>
      <c r="D74" s="4">
        <v>40848</v>
      </c>
      <c r="E74">
        <v>1.240472674369812</v>
      </c>
      <c r="F74">
        <v>1.2772247791290283</v>
      </c>
      <c r="H74" s="2">
        <v>2.9</v>
      </c>
      <c r="I74" s="2">
        <v>2.0999999999999996</v>
      </c>
      <c r="J74" s="2">
        <v>1.95</v>
      </c>
      <c r="K74" s="2">
        <v>1.95</v>
      </c>
      <c r="L74" s="2">
        <v>1.75</v>
      </c>
      <c r="M74">
        <v>2.15</v>
      </c>
      <c r="N74">
        <v>2.7</v>
      </c>
      <c r="O74">
        <v>2.9</v>
      </c>
      <c r="P74">
        <v>1.4</v>
      </c>
      <c r="Q74">
        <v>2</v>
      </c>
      <c r="R74">
        <v>1.5</v>
      </c>
      <c r="S74">
        <v>2</v>
      </c>
      <c r="T74">
        <v>1.5</v>
      </c>
      <c r="U74">
        <v>2</v>
      </c>
      <c r="V74">
        <v>1.7</v>
      </c>
      <c r="W74">
        <v>2</v>
      </c>
      <c r="X74">
        <v>2.5</v>
      </c>
      <c r="Y74">
        <v>3.3</v>
      </c>
      <c r="Z74">
        <v>1.4</v>
      </c>
      <c r="AA74">
        <v>2.8</v>
      </c>
      <c r="AB74">
        <v>1.4</v>
      </c>
      <c r="AC74">
        <v>2.5</v>
      </c>
      <c r="AD74">
        <v>1.5</v>
      </c>
      <c r="AE74">
        <v>2.4</v>
      </c>
      <c r="AF74">
        <v>1.5</v>
      </c>
      <c r="AG74">
        <v>2</v>
      </c>
      <c r="AH74" s="5">
        <v>7.3333333333333334E-2</v>
      </c>
      <c r="AI74">
        <v>0</v>
      </c>
      <c r="AJ74" s="5">
        <v>1.9315</v>
      </c>
      <c r="AK74" s="14">
        <v>-1.4835386212054749</v>
      </c>
      <c r="AL74" s="15"/>
    </row>
    <row r="75" spans="1:38">
      <c r="A75">
        <v>2012</v>
      </c>
      <c r="B75">
        <v>1</v>
      </c>
      <c r="C75">
        <v>2012</v>
      </c>
      <c r="D75" s="4">
        <v>40909</v>
      </c>
      <c r="E75">
        <v>2.7120592594146729</v>
      </c>
      <c r="F75">
        <v>2.5448718070983887</v>
      </c>
      <c r="H75" s="2">
        <v>1.9</v>
      </c>
      <c r="I75" s="2">
        <v>1.8499999999999999</v>
      </c>
      <c r="J75" s="2">
        <v>1.8</v>
      </c>
      <c r="L75" s="2">
        <v>2</v>
      </c>
      <c r="M75">
        <v>2.1</v>
      </c>
      <c r="N75">
        <v>1.4</v>
      </c>
      <c r="O75">
        <v>1.8</v>
      </c>
      <c r="P75">
        <v>1.4</v>
      </c>
      <c r="Q75">
        <v>2</v>
      </c>
      <c r="R75">
        <v>1.6</v>
      </c>
      <c r="S75">
        <v>2</v>
      </c>
      <c r="V75">
        <v>2</v>
      </c>
      <c r="W75">
        <v>2</v>
      </c>
      <c r="X75">
        <v>1.3</v>
      </c>
      <c r="Y75">
        <v>2.5</v>
      </c>
      <c r="Z75">
        <v>1.4</v>
      </c>
      <c r="AA75">
        <v>2.2999999999999998</v>
      </c>
      <c r="AB75">
        <v>1.5</v>
      </c>
      <c r="AC75">
        <v>2.1</v>
      </c>
      <c r="AF75">
        <v>2</v>
      </c>
      <c r="AG75">
        <v>2</v>
      </c>
      <c r="AH75" s="5">
        <v>0.10333333333333333</v>
      </c>
      <c r="AI75">
        <v>0</v>
      </c>
      <c r="AJ75" s="5">
        <v>1.8819999999999999</v>
      </c>
      <c r="AK75" s="14">
        <v>-1.5397859616926692</v>
      </c>
      <c r="AL75" s="15"/>
    </row>
    <row r="76" spans="1:38">
      <c r="A76">
        <v>2012</v>
      </c>
      <c r="B76">
        <v>4</v>
      </c>
      <c r="C76">
        <v>2012.25</v>
      </c>
      <c r="D76" s="4">
        <v>40969</v>
      </c>
      <c r="E76">
        <v>2.7120592594146729</v>
      </c>
      <c r="F76">
        <v>2.5448718070983887</v>
      </c>
      <c r="H76" s="2">
        <v>2.0499999999999998</v>
      </c>
      <c r="I76" s="2">
        <v>1.8</v>
      </c>
      <c r="J76" s="2">
        <v>1.85</v>
      </c>
      <c r="L76" s="2">
        <v>2</v>
      </c>
      <c r="M76">
        <v>2.1</v>
      </c>
      <c r="N76">
        <v>1.9</v>
      </c>
      <c r="O76">
        <v>2</v>
      </c>
      <c r="P76">
        <v>1.6</v>
      </c>
      <c r="Q76">
        <v>2</v>
      </c>
      <c r="R76">
        <v>1.7</v>
      </c>
      <c r="S76">
        <v>2</v>
      </c>
      <c r="V76">
        <v>2</v>
      </c>
      <c r="W76">
        <v>2</v>
      </c>
      <c r="X76">
        <v>1.8</v>
      </c>
      <c r="Y76">
        <v>2.2999999999999998</v>
      </c>
      <c r="Z76">
        <v>1.5</v>
      </c>
      <c r="AA76">
        <v>2.1</v>
      </c>
      <c r="AB76">
        <v>1.5</v>
      </c>
      <c r="AC76">
        <v>2.2000000000000002</v>
      </c>
      <c r="AF76">
        <v>2</v>
      </c>
      <c r="AG76">
        <v>2</v>
      </c>
      <c r="AH76" s="5">
        <v>0.15333333333333332</v>
      </c>
      <c r="AI76">
        <v>0</v>
      </c>
      <c r="AJ76" s="5">
        <v>1.9076190476190475</v>
      </c>
      <c r="AK76" s="14">
        <v>-1.262019666462955</v>
      </c>
      <c r="AL76" s="15"/>
    </row>
    <row r="77" spans="1:38">
      <c r="A77">
        <v>2012</v>
      </c>
      <c r="B77">
        <v>6</v>
      </c>
      <c r="C77">
        <v>2012.4166666666667</v>
      </c>
      <c r="D77" s="4">
        <v>41061</v>
      </c>
      <c r="E77">
        <v>2.7120592594146729</v>
      </c>
      <c r="F77">
        <v>2.5448718070983887</v>
      </c>
      <c r="H77" s="2">
        <v>1.6</v>
      </c>
      <c r="I77" s="2">
        <v>1.8</v>
      </c>
      <c r="J77" s="2">
        <v>1.85</v>
      </c>
      <c r="L77" s="2">
        <v>2</v>
      </c>
      <c r="M77">
        <v>2.1</v>
      </c>
      <c r="N77">
        <v>1.2</v>
      </c>
      <c r="O77">
        <v>1.7</v>
      </c>
      <c r="P77">
        <v>1.5</v>
      </c>
      <c r="Q77">
        <v>2</v>
      </c>
      <c r="R77">
        <v>1.5</v>
      </c>
      <c r="S77">
        <v>2</v>
      </c>
      <c r="V77">
        <v>2</v>
      </c>
      <c r="W77">
        <v>2</v>
      </c>
      <c r="X77">
        <v>1.2</v>
      </c>
      <c r="Y77">
        <v>2</v>
      </c>
      <c r="Z77">
        <v>1.5</v>
      </c>
      <c r="AA77">
        <v>2.1</v>
      </c>
      <c r="AB77">
        <v>1.5</v>
      </c>
      <c r="AC77">
        <v>2.2000000000000002</v>
      </c>
      <c r="AF77">
        <v>2</v>
      </c>
      <c r="AG77">
        <v>2</v>
      </c>
      <c r="AH77" s="5">
        <v>0.14333333333333334</v>
      </c>
      <c r="AI77">
        <v>0</v>
      </c>
      <c r="AJ77" s="5">
        <v>1.4604761904761905</v>
      </c>
      <c r="AK77" s="14">
        <v>-1.1110669347982214</v>
      </c>
      <c r="AL77" s="15"/>
    </row>
    <row r="78" spans="1:38">
      <c r="A78">
        <v>2012</v>
      </c>
      <c r="B78">
        <v>9</v>
      </c>
      <c r="C78">
        <v>2012.6666666666667</v>
      </c>
      <c r="D78" s="4">
        <v>41153</v>
      </c>
      <c r="E78">
        <v>2.7120592594146729</v>
      </c>
      <c r="F78">
        <v>2.5448718070983887</v>
      </c>
      <c r="H78" s="2">
        <v>1.7</v>
      </c>
      <c r="I78" s="2">
        <v>1.8</v>
      </c>
      <c r="J78" s="2">
        <v>1.9000000000000001</v>
      </c>
      <c r="K78" s="2">
        <v>2.0499999999999998</v>
      </c>
      <c r="L78" s="2">
        <v>2</v>
      </c>
      <c r="M78">
        <v>2.1</v>
      </c>
      <c r="N78">
        <v>1.7</v>
      </c>
      <c r="O78">
        <v>1.8</v>
      </c>
      <c r="P78">
        <v>1.6</v>
      </c>
      <c r="Q78">
        <v>2</v>
      </c>
      <c r="R78">
        <v>1.6</v>
      </c>
      <c r="S78">
        <v>2</v>
      </c>
      <c r="T78">
        <v>1.8</v>
      </c>
      <c r="U78">
        <v>2</v>
      </c>
      <c r="V78">
        <v>2</v>
      </c>
      <c r="W78">
        <v>2</v>
      </c>
      <c r="X78">
        <v>1.5</v>
      </c>
      <c r="Y78">
        <v>1.9</v>
      </c>
      <c r="Z78">
        <v>1.5</v>
      </c>
      <c r="AA78">
        <v>2.1</v>
      </c>
      <c r="AB78">
        <v>1.6</v>
      </c>
      <c r="AC78">
        <v>2.2000000000000002</v>
      </c>
      <c r="AD78">
        <v>1.8</v>
      </c>
      <c r="AE78">
        <v>2.2999999999999998</v>
      </c>
      <c r="AF78">
        <v>2</v>
      </c>
      <c r="AG78">
        <v>2</v>
      </c>
      <c r="AH78" s="5">
        <v>0.14333333333333334</v>
      </c>
      <c r="AI78">
        <v>0</v>
      </c>
      <c r="AJ78" s="5">
        <v>1.5736842105263158</v>
      </c>
      <c r="AK78" s="14">
        <v>-1.3604642568729477</v>
      </c>
      <c r="AL78" s="15"/>
    </row>
    <row r="79" spans="1:38">
      <c r="A79">
        <v>2012</v>
      </c>
      <c r="B79">
        <v>12</v>
      </c>
      <c r="C79">
        <v>2012.9166666666667</v>
      </c>
      <c r="D79" s="4">
        <v>41244</v>
      </c>
      <c r="E79">
        <v>2.7120592594146729</v>
      </c>
      <c r="F79">
        <v>2.5448718070983887</v>
      </c>
      <c r="H79" s="2">
        <v>1.7000000000000002</v>
      </c>
      <c r="I79" s="2">
        <v>1.65</v>
      </c>
      <c r="J79" s="2">
        <v>1.8</v>
      </c>
      <c r="K79" s="2">
        <v>1.85</v>
      </c>
      <c r="L79" s="2">
        <v>2</v>
      </c>
      <c r="M79">
        <v>2.1</v>
      </c>
      <c r="N79">
        <v>1.6</v>
      </c>
      <c r="O79">
        <v>1.7</v>
      </c>
      <c r="P79">
        <v>1.3</v>
      </c>
      <c r="Q79">
        <v>2</v>
      </c>
      <c r="R79">
        <v>1.5</v>
      </c>
      <c r="S79">
        <v>2</v>
      </c>
      <c r="T79">
        <v>1.7</v>
      </c>
      <c r="U79">
        <v>2</v>
      </c>
      <c r="V79">
        <v>2</v>
      </c>
      <c r="W79">
        <v>2</v>
      </c>
      <c r="X79">
        <v>1.6</v>
      </c>
      <c r="Y79">
        <v>1.8</v>
      </c>
      <c r="Z79">
        <v>1.3</v>
      </c>
      <c r="AA79">
        <v>2</v>
      </c>
      <c r="AB79">
        <v>1.4</v>
      </c>
      <c r="AC79">
        <v>2.2000000000000002</v>
      </c>
      <c r="AD79">
        <v>1.5</v>
      </c>
      <c r="AE79">
        <v>2.2000000000000002</v>
      </c>
      <c r="AF79">
        <v>2</v>
      </c>
      <c r="AG79">
        <v>2</v>
      </c>
      <c r="AH79" s="5">
        <v>0.16</v>
      </c>
      <c r="AI79">
        <v>0</v>
      </c>
      <c r="AJ79" s="5">
        <v>1.556</v>
      </c>
      <c r="AK79" s="14">
        <v>-1.4299008007553295</v>
      </c>
      <c r="AL79" s="15"/>
    </row>
    <row r="80" spans="1:38">
      <c r="A80">
        <v>2013</v>
      </c>
      <c r="B80">
        <v>3</v>
      </c>
      <c r="C80">
        <v>2013.1666666666667</v>
      </c>
      <c r="D80" s="4">
        <v>41334</v>
      </c>
      <c r="E80">
        <v>1.7843739986419678</v>
      </c>
      <c r="F80">
        <v>1.6627238988876343</v>
      </c>
      <c r="H80" s="2">
        <v>1.65</v>
      </c>
      <c r="I80" s="2">
        <v>1.75</v>
      </c>
      <c r="J80" s="2">
        <v>2.1</v>
      </c>
      <c r="L80" s="2">
        <v>2</v>
      </c>
      <c r="M80">
        <v>2</v>
      </c>
      <c r="N80">
        <v>1.3</v>
      </c>
      <c r="O80">
        <v>1.7</v>
      </c>
      <c r="P80">
        <v>1.5</v>
      </c>
      <c r="Q80">
        <v>2</v>
      </c>
      <c r="R80">
        <v>1.7</v>
      </c>
      <c r="S80">
        <v>2</v>
      </c>
      <c r="V80">
        <v>2</v>
      </c>
      <c r="W80">
        <v>2</v>
      </c>
      <c r="X80">
        <v>1.3</v>
      </c>
      <c r="Y80">
        <v>2</v>
      </c>
      <c r="Z80">
        <v>1.4</v>
      </c>
      <c r="AA80">
        <v>2.1</v>
      </c>
      <c r="AB80">
        <v>1.6</v>
      </c>
      <c r="AC80">
        <v>2.6</v>
      </c>
      <c r="AF80">
        <v>2</v>
      </c>
      <c r="AG80">
        <v>2</v>
      </c>
      <c r="AH80" s="5">
        <v>0.14333333333333334</v>
      </c>
      <c r="AI80">
        <v>0</v>
      </c>
      <c r="AJ80" s="5">
        <v>1.8085</v>
      </c>
      <c r="AK80" s="14">
        <v>-1.4405893260889902</v>
      </c>
      <c r="AL80" s="15"/>
    </row>
    <row r="81" spans="1:38">
      <c r="A81">
        <v>2013</v>
      </c>
      <c r="B81">
        <v>6</v>
      </c>
      <c r="C81">
        <v>2013.4166666666667</v>
      </c>
      <c r="D81" s="4">
        <v>41426</v>
      </c>
      <c r="E81">
        <v>1.7843739986419678</v>
      </c>
      <c r="F81">
        <v>1.6627238988876343</v>
      </c>
      <c r="H81" s="2">
        <v>1.1499999999999999</v>
      </c>
      <c r="I81" s="2">
        <v>1.7</v>
      </c>
      <c r="J81" s="2">
        <v>1.95</v>
      </c>
      <c r="L81" s="2">
        <v>2</v>
      </c>
      <c r="M81">
        <v>2</v>
      </c>
      <c r="N81">
        <v>0.8</v>
      </c>
      <c r="O81">
        <v>1.2</v>
      </c>
      <c r="P81">
        <v>1.4</v>
      </c>
      <c r="Q81">
        <v>2</v>
      </c>
      <c r="R81">
        <v>1.6</v>
      </c>
      <c r="S81">
        <v>2</v>
      </c>
      <c r="V81">
        <v>2</v>
      </c>
      <c r="W81">
        <v>2</v>
      </c>
      <c r="X81">
        <v>0.8</v>
      </c>
      <c r="Y81">
        <v>1.5</v>
      </c>
      <c r="Z81">
        <v>1.4</v>
      </c>
      <c r="AA81">
        <v>2</v>
      </c>
      <c r="AB81">
        <v>1.6</v>
      </c>
      <c r="AC81">
        <v>2.2999999999999998</v>
      </c>
      <c r="AF81">
        <v>2</v>
      </c>
      <c r="AG81">
        <v>2</v>
      </c>
      <c r="AH81" s="5">
        <v>0.11666666666666667</v>
      </c>
      <c r="AI81">
        <v>0</v>
      </c>
      <c r="AJ81" s="5">
        <v>2.2044999999999999</v>
      </c>
      <c r="AK81" s="14">
        <v>-0.96952021835570479</v>
      </c>
      <c r="AL81" s="15"/>
    </row>
    <row r="82" spans="1:38">
      <c r="A82">
        <v>2013</v>
      </c>
      <c r="B82">
        <v>9</v>
      </c>
      <c r="C82">
        <v>2013.6666666666667</v>
      </c>
      <c r="D82" s="4">
        <v>41518</v>
      </c>
      <c r="E82">
        <v>1.7843739986419678</v>
      </c>
      <c r="F82">
        <v>1.6627238988876343</v>
      </c>
      <c r="H82" s="2">
        <v>1.1499999999999999</v>
      </c>
      <c r="I82" s="2">
        <v>1.6</v>
      </c>
      <c r="J82" s="2">
        <v>1.8499999999999999</v>
      </c>
      <c r="K82" s="2">
        <v>1.9</v>
      </c>
      <c r="L82" s="2">
        <v>2</v>
      </c>
      <c r="M82">
        <v>2</v>
      </c>
      <c r="N82">
        <v>1.1000000000000001</v>
      </c>
      <c r="O82">
        <v>1.2</v>
      </c>
      <c r="P82">
        <v>1.3</v>
      </c>
      <c r="Q82">
        <v>1.8</v>
      </c>
      <c r="R82">
        <v>1.6</v>
      </c>
      <c r="S82">
        <v>2</v>
      </c>
      <c r="T82">
        <v>1.7</v>
      </c>
      <c r="U82">
        <v>2</v>
      </c>
      <c r="V82">
        <v>2</v>
      </c>
      <c r="W82">
        <v>2</v>
      </c>
      <c r="X82">
        <v>1</v>
      </c>
      <c r="Y82">
        <v>1.3</v>
      </c>
      <c r="Z82">
        <v>1.2</v>
      </c>
      <c r="AA82">
        <v>2</v>
      </c>
      <c r="AB82">
        <v>1.4</v>
      </c>
      <c r="AC82">
        <v>2.2999999999999998</v>
      </c>
      <c r="AD82">
        <v>1.5</v>
      </c>
      <c r="AE82">
        <v>2.2999999999999998</v>
      </c>
      <c r="AF82">
        <v>2</v>
      </c>
      <c r="AG82">
        <v>2</v>
      </c>
      <c r="AH82" s="5">
        <v>8.3333333333333329E-2</v>
      </c>
      <c r="AI82">
        <v>0</v>
      </c>
      <c r="AJ82" s="5">
        <v>2.7284999999999999</v>
      </c>
      <c r="AK82" s="14">
        <v>-1.8023478047116592</v>
      </c>
      <c r="AL82" s="15"/>
    </row>
    <row r="83" spans="1:38">
      <c r="A83">
        <v>2013</v>
      </c>
      <c r="B83">
        <v>12</v>
      </c>
      <c r="C83">
        <v>2013.9166666666667</v>
      </c>
      <c r="D83" s="4">
        <v>41609</v>
      </c>
      <c r="E83">
        <v>1.7843739986419678</v>
      </c>
      <c r="F83">
        <v>1.6627238988876343</v>
      </c>
      <c r="H83" s="2">
        <v>1.05</v>
      </c>
      <c r="I83" s="2">
        <v>1.55</v>
      </c>
      <c r="J83" s="2">
        <v>1.8499999999999999</v>
      </c>
      <c r="K83" s="2">
        <v>1.9000000000000001</v>
      </c>
      <c r="L83" s="2">
        <v>2</v>
      </c>
      <c r="M83">
        <v>2</v>
      </c>
      <c r="N83">
        <v>0.9</v>
      </c>
      <c r="O83">
        <v>1</v>
      </c>
      <c r="P83">
        <v>1.4</v>
      </c>
      <c r="Q83">
        <v>1.6</v>
      </c>
      <c r="R83">
        <v>1.5</v>
      </c>
      <c r="S83">
        <v>2</v>
      </c>
      <c r="T83">
        <v>1.7</v>
      </c>
      <c r="U83">
        <v>2</v>
      </c>
      <c r="V83">
        <v>2</v>
      </c>
      <c r="W83">
        <v>2</v>
      </c>
      <c r="X83">
        <v>0.9</v>
      </c>
      <c r="Y83">
        <v>1.2</v>
      </c>
      <c r="Z83">
        <v>1.3</v>
      </c>
      <c r="AA83">
        <v>1.8</v>
      </c>
      <c r="AB83">
        <v>1.4</v>
      </c>
      <c r="AC83">
        <v>2.2999999999999998</v>
      </c>
      <c r="AD83">
        <v>1.6</v>
      </c>
      <c r="AE83">
        <v>2.2000000000000002</v>
      </c>
      <c r="AF83">
        <v>2</v>
      </c>
      <c r="AG83">
        <v>2</v>
      </c>
      <c r="AH83" s="5">
        <v>8.666666666666667E-2</v>
      </c>
      <c r="AI83">
        <v>0</v>
      </c>
      <c r="AJ83" s="5">
        <v>2.8157142857142858</v>
      </c>
      <c r="AK83" s="14">
        <v>-2.1332350266966298</v>
      </c>
      <c r="AL83" s="15"/>
    </row>
    <row r="84" spans="1:38">
      <c r="A84">
        <v>2014</v>
      </c>
      <c r="B84">
        <v>3</v>
      </c>
      <c r="C84">
        <v>2014.1666666666667</v>
      </c>
      <c r="D84" s="4">
        <v>41699</v>
      </c>
      <c r="E84">
        <v>1.2477365732192993</v>
      </c>
      <c r="F84">
        <v>1.0448794364929199</v>
      </c>
      <c r="H84" s="2">
        <v>1.55</v>
      </c>
      <c r="I84" s="2">
        <v>1.95</v>
      </c>
      <c r="J84" s="2">
        <v>1.8</v>
      </c>
      <c r="L84" s="2">
        <v>2</v>
      </c>
      <c r="M84">
        <v>2</v>
      </c>
      <c r="N84">
        <v>1.5</v>
      </c>
      <c r="O84">
        <v>1.6</v>
      </c>
      <c r="P84">
        <v>1.5</v>
      </c>
      <c r="Q84">
        <v>2</v>
      </c>
      <c r="R84">
        <v>1.7</v>
      </c>
      <c r="S84">
        <v>2</v>
      </c>
      <c r="V84">
        <v>2</v>
      </c>
      <c r="W84">
        <v>2</v>
      </c>
      <c r="X84">
        <v>1.3</v>
      </c>
      <c r="Y84">
        <v>1.8</v>
      </c>
      <c r="Z84">
        <v>1.5</v>
      </c>
      <c r="AA84">
        <v>2.4</v>
      </c>
      <c r="AB84">
        <v>1.6</v>
      </c>
      <c r="AC84">
        <v>2</v>
      </c>
      <c r="AF84">
        <v>2</v>
      </c>
      <c r="AG84">
        <v>2</v>
      </c>
      <c r="AH84" s="5">
        <v>7.3333333333333334E-2</v>
      </c>
      <c r="AI84">
        <v>0</v>
      </c>
      <c r="AJ84" s="5">
        <v>2.6442857142857141</v>
      </c>
      <c r="AK84" s="14">
        <v>-2.6243868870639053</v>
      </c>
      <c r="AL84" s="15"/>
    </row>
    <row r="85" spans="1:38">
      <c r="A85">
        <v>2014</v>
      </c>
      <c r="B85">
        <v>6</v>
      </c>
      <c r="C85">
        <v>2014.4166666666667</v>
      </c>
      <c r="D85" s="4">
        <v>41791</v>
      </c>
      <c r="E85">
        <v>1.2477365732192993</v>
      </c>
      <c r="F85">
        <v>1.0448794364929199</v>
      </c>
      <c r="H85" s="2">
        <v>1.7</v>
      </c>
      <c r="I85" s="2">
        <v>1.9</v>
      </c>
      <c r="J85" s="2">
        <v>1.75</v>
      </c>
      <c r="L85" s="2">
        <v>2</v>
      </c>
      <c r="M85">
        <v>2</v>
      </c>
      <c r="N85">
        <v>1.5</v>
      </c>
      <c r="O85">
        <v>1.7</v>
      </c>
      <c r="P85">
        <v>1.5</v>
      </c>
      <c r="Q85">
        <v>2</v>
      </c>
      <c r="R85">
        <v>1.6</v>
      </c>
      <c r="S85">
        <v>2</v>
      </c>
      <c r="V85">
        <v>2</v>
      </c>
      <c r="W85">
        <v>2</v>
      </c>
      <c r="X85">
        <v>1.4</v>
      </c>
      <c r="Y85">
        <v>2</v>
      </c>
      <c r="Z85">
        <v>1.4</v>
      </c>
      <c r="AA85">
        <v>2.4</v>
      </c>
      <c r="AB85">
        <v>1.5</v>
      </c>
      <c r="AC85">
        <v>2</v>
      </c>
      <c r="AF85">
        <v>2</v>
      </c>
      <c r="AG85">
        <v>2</v>
      </c>
      <c r="AH85" s="5">
        <v>9.3333333333333338E-2</v>
      </c>
      <c r="AI85">
        <v>0</v>
      </c>
      <c r="AJ85" s="5">
        <v>2.5028571428571431</v>
      </c>
      <c r="AK85" s="14">
        <v>-2.888581539724024</v>
      </c>
      <c r="AL85" s="15"/>
    </row>
    <row r="86" spans="1:38">
      <c r="A86">
        <v>2014</v>
      </c>
      <c r="B86">
        <v>9</v>
      </c>
      <c r="C86">
        <v>2014.6666666666667</v>
      </c>
      <c r="D86" s="4">
        <v>41883</v>
      </c>
      <c r="E86">
        <v>1.2477365732192993</v>
      </c>
      <c r="F86">
        <v>1.0448794364929199</v>
      </c>
      <c r="H86" s="2">
        <v>1.65</v>
      </c>
      <c r="I86" s="2">
        <v>1.95</v>
      </c>
      <c r="J86" s="2">
        <v>1.85</v>
      </c>
      <c r="K86" s="2">
        <v>1.9500000000000002</v>
      </c>
      <c r="L86" s="2">
        <v>2</v>
      </c>
      <c r="M86">
        <v>2</v>
      </c>
      <c r="N86">
        <v>1.5</v>
      </c>
      <c r="O86">
        <v>1.7</v>
      </c>
      <c r="P86">
        <v>1.6</v>
      </c>
      <c r="Q86">
        <v>1.9</v>
      </c>
      <c r="R86">
        <v>1.7</v>
      </c>
      <c r="S86">
        <v>2</v>
      </c>
      <c r="T86">
        <v>1.9</v>
      </c>
      <c r="U86">
        <v>2</v>
      </c>
      <c r="V86">
        <v>2</v>
      </c>
      <c r="W86">
        <v>2</v>
      </c>
      <c r="X86">
        <v>1.5</v>
      </c>
      <c r="Y86">
        <v>1.8</v>
      </c>
      <c r="Z86">
        <v>1.5</v>
      </c>
      <c r="AA86">
        <v>2.4</v>
      </c>
      <c r="AB86">
        <v>1.6</v>
      </c>
      <c r="AC86">
        <v>2.1</v>
      </c>
      <c r="AD86">
        <v>1.7</v>
      </c>
      <c r="AE86">
        <v>2.2000000000000002</v>
      </c>
      <c r="AF86">
        <v>2</v>
      </c>
      <c r="AG86">
        <v>2</v>
      </c>
      <c r="AH86" s="5">
        <v>0.09</v>
      </c>
      <c r="AI86">
        <v>0</v>
      </c>
      <c r="AJ86" s="5">
        <v>2.4457142857142857</v>
      </c>
      <c r="AK86" s="14">
        <v>-2.8051389110403333</v>
      </c>
      <c r="AL86" s="15"/>
    </row>
    <row r="87" spans="1:38">
      <c r="A87">
        <v>2014</v>
      </c>
      <c r="B87">
        <v>12</v>
      </c>
      <c r="C87">
        <v>2014.9166666666667</v>
      </c>
      <c r="D87" s="4">
        <v>41974</v>
      </c>
      <c r="E87">
        <v>1.2477365732192993</v>
      </c>
      <c r="F87">
        <v>1.0448794364929199</v>
      </c>
      <c r="H87" s="2">
        <v>1.4</v>
      </c>
      <c r="I87" s="2">
        <v>1.6</v>
      </c>
      <c r="J87" s="2">
        <v>1.85</v>
      </c>
      <c r="K87" s="2">
        <v>2</v>
      </c>
      <c r="L87" s="2">
        <v>2</v>
      </c>
      <c r="M87">
        <v>2</v>
      </c>
      <c r="N87">
        <v>1.2</v>
      </c>
      <c r="O87">
        <v>1.3</v>
      </c>
      <c r="P87">
        <v>1</v>
      </c>
      <c r="Q87">
        <v>1.6</v>
      </c>
      <c r="R87">
        <v>1.7</v>
      </c>
      <c r="S87">
        <v>2</v>
      </c>
      <c r="T87">
        <v>1.8</v>
      </c>
      <c r="U87">
        <v>2</v>
      </c>
      <c r="V87">
        <v>2</v>
      </c>
      <c r="W87">
        <v>2</v>
      </c>
      <c r="X87">
        <v>1.2</v>
      </c>
      <c r="Y87">
        <v>1.6</v>
      </c>
      <c r="Z87">
        <v>1</v>
      </c>
      <c r="AA87">
        <v>2.2000000000000002</v>
      </c>
      <c r="AB87">
        <v>1.6</v>
      </c>
      <c r="AC87">
        <v>2.1</v>
      </c>
      <c r="AD87">
        <v>1.8</v>
      </c>
      <c r="AE87">
        <v>2.2000000000000002</v>
      </c>
      <c r="AF87">
        <v>2</v>
      </c>
      <c r="AG87">
        <v>2</v>
      </c>
      <c r="AH87" s="5">
        <v>0.12</v>
      </c>
      <c r="AI87">
        <v>0</v>
      </c>
      <c r="AJ87" s="5">
        <v>2.0859090909090909</v>
      </c>
      <c r="AK87" s="14">
        <v>-2.4207479280160693</v>
      </c>
      <c r="AL87" s="15"/>
    </row>
    <row r="88" spans="1:38">
      <c r="A88">
        <v>2015</v>
      </c>
      <c r="B88">
        <v>3</v>
      </c>
      <c r="C88">
        <v>2015.1666666666667</v>
      </c>
      <c r="D88" s="4">
        <v>42064</v>
      </c>
      <c r="E88">
        <v>1.166987419128418</v>
      </c>
      <c r="F88">
        <v>1.1218681335449219</v>
      </c>
      <c r="H88" s="2">
        <v>1.05</v>
      </c>
      <c r="I88" s="2">
        <v>2</v>
      </c>
      <c r="J88" s="2">
        <v>1.9500000000000002</v>
      </c>
      <c r="L88" s="2">
        <v>2</v>
      </c>
      <c r="M88">
        <v>1.9</v>
      </c>
      <c r="N88">
        <v>0.6</v>
      </c>
      <c r="O88">
        <v>0.8</v>
      </c>
      <c r="P88">
        <v>1.7</v>
      </c>
      <c r="Q88">
        <v>1.9</v>
      </c>
      <c r="R88">
        <v>1.9</v>
      </c>
      <c r="S88">
        <v>2</v>
      </c>
      <c r="V88">
        <v>2</v>
      </c>
      <c r="W88">
        <v>2</v>
      </c>
      <c r="X88">
        <v>0.6</v>
      </c>
      <c r="Y88">
        <v>1.5</v>
      </c>
      <c r="Z88">
        <v>1.6</v>
      </c>
      <c r="AA88">
        <v>2.4</v>
      </c>
      <c r="AB88">
        <v>1.7</v>
      </c>
      <c r="AC88">
        <v>2.2000000000000002</v>
      </c>
      <c r="AF88">
        <v>2</v>
      </c>
      <c r="AG88">
        <v>2</v>
      </c>
      <c r="AH88" s="5">
        <v>0.11</v>
      </c>
      <c r="AI88">
        <v>0</v>
      </c>
      <c r="AJ88" s="5">
        <v>1.9290909090909092</v>
      </c>
      <c r="AK88" s="14">
        <v>-1.808445075284576</v>
      </c>
      <c r="AL88" s="15"/>
    </row>
    <row r="89" spans="1:38">
      <c r="A89">
        <v>2015</v>
      </c>
      <c r="B89">
        <v>6</v>
      </c>
      <c r="C89">
        <v>2015.4166666666667</v>
      </c>
      <c r="D89" s="4">
        <v>42156</v>
      </c>
      <c r="E89">
        <v>1.166987419128418</v>
      </c>
      <c r="F89">
        <v>1.1218681335449219</v>
      </c>
      <c r="H89" s="2">
        <v>0.8</v>
      </c>
      <c r="I89" s="2">
        <v>1.95</v>
      </c>
      <c r="J89" s="2">
        <v>1.9500000000000002</v>
      </c>
      <c r="L89" s="2">
        <v>2</v>
      </c>
      <c r="M89">
        <v>1.9</v>
      </c>
      <c r="N89">
        <v>0.6</v>
      </c>
      <c r="O89">
        <v>0.8</v>
      </c>
      <c r="P89">
        <v>1.6</v>
      </c>
      <c r="Q89">
        <v>1.9</v>
      </c>
      <c r="R89">
        <v>1.9</v>
      </c>
      <c r="S89">
        <v>2</v>
      </c>
      <c r="V89">
        <v>2</v>
      </c>
      <c r="W89">
        <v>2</v>
      </c>
      <c r="X89">
        <v>0.6</v>
      </c>
      <c r="Y89">
        <v>1</v>
      </c>
      <c r="Z89">
        <v>1.5</v>
      </c>
      <c r="AA89">
        <v>2.4</v>
      </c>
      <c r="AB89">
        <v>1.7</v>
      </c>
      <c r="AC89">
        <v>2.2000000000000002</v>
      </c>
      <c r="AF89">
        <v>2</v>
      </c>
      <c r="AG89">
        <v>2</v>
      </c>
      <c r="AH89" s="5">
        <v>0.13</v>
      </c>
      <c r="AI89">
        <v>0</v>
      </c>
      <c r="AJ89" s="5">
        <v>2.2349999999999999</v>
      </c>
      <c r="AK89" s="14">
        <v>-1.4020279941404703</v>
      </c>
      <c r="AL89" s="15"/>
    </row>
    <row r="90" spans="1:38">
      <c r="A90">
        <v>2015</v>
      </c>
      <c r="B90">
        <v>9</v>
      </c>
      <c r="C90">
        <v>2015.6666666666667</v>
      </c>
      <c r="D90" s="4">
        <v>42248</v>
      </c>
      <c r="E90">
        <v>1.166987419128418</v>
      </c>
      <c r="F90">
        <v>1.1218681335449219</v>
      </c>
      <c r="H90" s="2">
        <v>0.4</v>
      </c>
      <c r="I90" s="2">
        <v>1.7</v>
      </c>
      <c r="J90" s="2">
        <v>1.9</v>
      </c>
      <c r="L90" s="2">
        <v>2</v>
      </c>
      <c r="M90">
        <v>1.9</v>
      </c>
      <c r="N90">
        <v>0.3</v>
      </c>
      <c r="O90">
        <v>0.5</v>
      </c>
      <c r="P90">
        <v>1.5</v>
      </c>
      <c r="Q90">
        <v>1.8</v>
      </c>
      <c r="R90">
        <v>1.8</v>
      </c>
      <c r="S90">
        <v>2</v>
      </c>
      <c r="T90">
        <v>2</v>
      </c>
      <c r="U90">
        <v>2</v>
      </c>
      <c r="V90">
        <v>2</v>
      </c>
      <c r="W90">
        <v>2</v>
      </c>
      <c r="X90">
        <v>0.3</v>
      </c>
      <c r="Y90">
        <v>1</v>
      </c>
      <c r="Z90">
        <v>1.5</v>
      </c>
      <c r="AA90">
        <v>2.4</v>
      </c>
      <c r="AB90">
        <v>1.7</v>
      </c>
      <c r="AC90">
        <v>2.2000000000000002</v>
      </c>
      <c r="AD90">
        <v>1.8</v>
      </c>
      <c r="AE90">
        <v>2.1</v>
      </c>
      <c r="AF90">
        <v>2</v>
      </c>
      <c r="AG90">
        <v>2</v>
      </c>
      <c r="AH90" s="5">
        <v>0.14000000000000001</v>
      </c>
      <c r="AI90">
        <v>0</v>
      </c>
      <c r="AJ90" s="5">
        <v>2.0376190476190477</v>
      </c>
      <c r="AK90" s="14">
        <v>-0.74207859529579834</v>
      </c>
      <c r="AL90" s="15"/>
    </row>
    <row r="91" spans="1:38">
      <c r="A91">
        <v>2015</v>
      </c>
      <c r="B91">
        <v>12</v>
      </c>
      <c r="C91">
        <v>2015.9166666666667</v>
      </c>
      <c r="D91" s="4">
        <v>42339</v>
      </c>
      <c r="E91">
        <v>1.166987419128418</v>
      </c>
      <c r="F91">
        <v>1.1218681335449219</v>
      </c>
      <c r="H91" s="2">
        <v>0.4</v>
      </c>
      <c r="I91" s="2">
        <v>1.6</v>
      </c>
      <c r="J91" s="2">
        <v>1.9</v>
      </c>
      <c r="K91" s="2">
        <v>2</v>
      </c>
      <c r="L91" s="2">
        <v>2</v>
      </c>
      <c r="M91">
        <v>1.9</v>
      </c>
      <c r="N91">
        <v>0.4</v>
      </c>
      <c r="O91">
        <v>0.4</v>
      </c>
      <c r="P91">
        <v>1.2</v>
      </c>
      <c r="Q91">
        <v>1.7</v>
      </c>
      <c r="R91">
        <v>1.8</v>
      </c>
      <c r="S91">
        <v>2</v>
      </c>
      <c r="T91">
        <v>1.9</v>
      </c>
      <c r="U91">
        <v>2</v>
      </c>
      <c r="V91">
        <v>2</v>
      </c>
      <c r="W91">
        <v>2</v>
      </c>
      <c r="X91">
        <v>0.3</v>
      </c>
      <c r="Y91">
        <v>0.5</v>
      </c>
      <c r="Z91">
        <v>12</v>
      </c>
      <c r="AA91">
        <v>2.1</v>
      </c>
      <c r="AB91">
        <v>1.7</v>
      </c>
      <c r="AC91">
        <v>2</v>
      </c>
      <c r="AD91">
        <v>1.7</v>
      </c>
      <c r="AE91">
        <v>2.1</v>
      </c>
      <c r="AF91">
        <v>2</v>
      </c>
      <c r="AG91">
        <v>2</v>
      </c>
      <c r="AH91" s="5">
        <v>0.24</v>
      </c>
      <c r="AI91">
        <v>0</v>
      </c>
      <c r="AJ91" s="5">
        <v>2.0109090909090908</v>
      </c>
      <c r="AK91" s="14">
        <v>0.25734393340201078</v>
      </c>
      <c r="AL91" s="15"/>
    </row>
    <row r="92" spans="1:38">
      <c r="A92">
        <v>2016</v>
      </c>
      <c r="B92">
        <v>3</v>
      </c>
      <c r="C92">
        <v>2016.1666666666667</v>
      </c>
      <c r="D92" s="4">
        <v>42430</v>
      </c>
      <c r="E92">
        <v>0.29165607690811157</v>
      </c>
      <c r="F92">
        <v>0.43164783716201782</v>
      </c>
      <c r="H92" s="2">
        <v>1.2</v>
      </c>
      <c r="I92" s="2">
        <v>1.9</v>
      </c>
      <c r="J92" s="2">
        <v>2</v>
      </c>
      <c r="L92" s="2">
        <v>2</v>
      </c>
      <c r="M92">
        <v>2</v>
      </c>
      <c r="N92">
        <v>1</v>
      </c>
      <c r="O92">
        <v>1.6</v>
      </c>
      <c r="P92">
        <v>1.7</v>
      </c>
      <c r="Q92">
        <v>2</v>
      </c>
      <c r="R92">
        <v>1.9</v>
      </c>
      <c r="S92">
        <v>2</v>
      </c>
      <c r="V92">
        <v>2</v>
      </c>
      <c r="W92">
        <v>2</v>
      </c>
      <c r="X92">
        <v>1</v>
      </c>
      <c r="Y92">
        <v>1.6</v>
      </c>
      <c r="Z92">
        <v>1.6</v>
      </c>
      <c r="AA92">
        <v>2</v>
      </c>
      <c r="AB92">
        <v>1.8</v>
      </c>
      <c r="AC92">
        <v>2</v>
      </c>
      <c r="AF92">
        <v>2</v>
      </c>
      <c r="AG92">
        <v>2</v>
      </c>
      <c r="AH92" s="5">
        <v>0.36</v>
      </c>
      <c r="AI92">
        <v>0</v>
      </c>
      <c r="AJ92" s="5">
        <v>1.53</v>
      </c>
      <c r="AK92" s="14">
        <v>0.50653478735590274</v>
      </c>
      <c r="AL92" s="15"/>
    </row>
    <row r="93" spans="1:38">
      <c r="A93">
        <v>2016</v>
      </c>
      <c r="B93">
        <v>6</v>
      </c>
      <c r="C93">
        <v>2016.4166666666667</v>
      </c>
      <c r="D93" s="4">
        <v>42522</v>
      </c>
      <c r="E93">
        <v>0.29165607690811157</v>
      </c>
      <c r="F93">
        <v>0.43164783716201782</v>
      </c>
      <c r="H93" s="2">
        <v>1.4</v>
      </c>
      <c r="I93" s="2">
        <v>1.9</v>
      </c>
      <c r="J93" s="2">
        <v>2</v>
      </c>
      <c r="L93" s="2">
        <v>2</v>
      </c>
      <c r="M93">
        <v>2</v>
      </c>
      <c r="N93">
        <v>1.3</v>
      </c>
      <c r="O93">
        <v>1.7</v>
      </c>
      <c r="P93">
        <v>1.7</v>
      </c>
      <c r="Q93">
        <v>2</v>
      </c>
      <c r="R93">
        <v>1.9</v>
      </c>
      <c r="S93">
        <v>2</v>
      </c>
      <c r="V93">
        <v>2</v>
      </c>
      <c r="W93">
        <v>2</v>
      </c>
      <c r="X93">
        <v>1.3</v>
      </c>
      <c r="Y93">
        <v>2</v>
      </c>
      <c r="Z93">
        <v>1.6</v>
      </c>
      <c r="AA93">
        <v>2</v>
      </c>
      <c r="AB93">
        <v>1.8</v>
      </c>
      <c r="AC93">
        <v>2.1</v>
      </c>
      <c r="AF93">
        <v>2</v>
      </c>
      <c r="AG93">
        <v>2</v>
      </c>
      <c r="AH93" s="5">
        <v>0.38</v>
      </c>
      <c r="AI93">
        <v>0</v>
      </c>
      <c r="AJ93" s="5">
        <v>1.19</v>
      </c>
      <c r="AK93" s="14">
        <v>0.41798694150596138</v>
      </c>
      <c r="AL93" s="15"/>
    </row>
    <row r="94" spans="1:38">
      <c r="A94">
        <v>2016</v>
      </c>
      <c r="B94">
        <v>9</v>
      </c>
      <c r="C94">
        <v>2016.6666666666667</v>
      </c>
      <c r="D94" s="4">
        <v>42614</v>
      </c>
      <c r="E94">
        <v>0.29165607690811157</v>
      </c>
      <c r="F94">
        <v>0.43164783716201782</v>
      </c>
      <c r="H94" s="2">
        <v>1.3</v>
      </c>
      <c r="I94" s="2">
        <v>1.9</v>
      </c>
      <c r="J94" s="2">
        <v>2</v>
      </c>
      <c r="K94" s="2">
        <v>2</v>
      </c>
      <c r="L94" s="2">
        <v>2</v>
      </c>
      <c r="M94">
        <v>2</v>
      </c>
      <c r="N94">
        <v>1.2</v>
      </c>
      <c r="O94">
        <v>1.4</v>
      </c>
      <c r="P94">
        <v>1.7</v>
      </c>
      <c r="Q94">
        <v>1.9</v>
      </c>
      <c r="R94">
        <v>1.8</v>
      </c>
      <c r="S94">
        <v>2</v>
      </c>
      <c r="T94">
        <v>1.9</v>
      </c>
      <c r="U94">
        <v>2</v>
      </c>
      <c r="V94">
        <v>2</v>
      </c>
      <c r="W94">
        <v>2</v>
      </c>
      <c r="X94">
        <v>1.1000000000000001</v>
      </c>
      <c r="Y94">
        <v>1.7</v>
      </c>
      <c r="Z94">
        <v>1.5</v>
      </c>
      <c r="AA94">
        <v>2</v>
      </c>
      <c r="AB94">
        <v>1.8</v>
      </c>
      <c r="AC94">
        <v>2</v>
      </c>
      <c r="AD94">
        <v>1.8</v>
      </c>
      <c r="AE94">
        <v>2.1</v>
      </c>
      <c r="AF94">
        <v>2</v>
      </c>
      <c r="AG94">
        <v>2</v>
      </c>
      <c r="AH94" s="5">
        <v>0.4</v>
      </c>
      <c r="AI94">
        <v>0</v>
      </c>
      <c r="AJ94" s="5">
        <v>1.31</v>
      </c>
      <c r="AK94" s="14">
        <v>0.51028841909932265</v>
      </c>
      <c r="AL94" s="15"/>
    </row>
    <row r="95" spans="1:38">
      <c r="A95">
        <v>2016</v>
      </c>
      <c r="B95">
        <v>12</v>
      </c>
      <c r="C95">
        <v>2016.9166666666667</v>
      </c>
      <c r="D95" s="4">
        <v>42705</v>
      </c>
      <c r="E95">
        <v>0.29165607690811157</v>
      </c>
      <c r="F95">
        <v>0.43164783716201782</v>
      </c>
      <c r="H95" s="2">
        <v>1.5</v>
      </c>
      <c r="I95" s="2">
        <v>1.9</v>
      </c>
      <c r="J95" s="2">
        <v>2</v>
      </c>
      <c r="K95" s="2">
        <v>2</v>
      </c>
      <c r="L95" s="2">
        <v>2</v>
      </c>
      <c r="M95">
        <v>2</v>
      </c>
      <c r="N95">
        <v>1.5</v>
      </c>
      <c r="O95">
        <v>1.5</v>
      </c>
      <c r="P95">
        <v>1.7</v>
      </c>
      <c r="Q95">
        <v>2</v>
      </c>
      <c r="R95">
        <v>1.9</v>
      </c>
      <c r="S95">
        <v>2</v>
      </c>
      <c r="T95">
        <v>2</v>
      </c>
      <c r="U95">
        <v>2.1</v>
      </c>
      <c r="V95">
        <v>2</v>
      </c>
      <c r="W95">
        <v>2</v>
      </c>
      <c r="X95">
        <v>1.5</v>
      </c>
      <c r="Y95">
        <v>1.6</v>
      </c>
      <c r="Z95">
        <v>1.7</v>
      </c>
      <c r="AA95">
        <v>2</v>
      </c>
      <c r="AB95">
        <v>1.8</v>
      </c>
      <c r="AC95">
        <v>2.2000000000000002</v>
      </c>
      <c r="AD95">
        <v>1.8</v>
      </c>
      <c r="AE95">
        <v>2.2000000000000002</v>
      </c>
      <c r="AF95">
        <v>2</v>
      </c>
      <c r="AG95">
        <v>2</v>
      </c>
      <c r="AH95" s="5">
        <v>0.54</v>
      </c>
      <c r="AI95">
        <v>0</v>
      </c>
      <c r="AJ95" s="5">
        <v>1.9</v>
      </c>
      <c r="AK95" s="14">
        <v>0.42215616400952771</v>
      </c>
      <c r="AL95" s="15"/>
    </row>
    <row r="96" spans="1:38">
      <c r="A96">
        <v>2017</v>
      </c>
      <c r="B96">
        <v>3</v>
      </c>
      <c r="C96">
        <v>2017.1666666666667</v>
      </c>
      <c r="D96" s="4">
        <v>42795</v>
      </c>
      <c r="E96">
        <v>1.5645195245742798</v>
      </c>
      <c r="F96">
        <v>1.6152446269989014</v>
      </c>
      <c r="H96" s="2">
        <v>1.9</v>
      </c>
      <c r="I96" s="2">
        <v>2</v>
      </c>
      <c r="J96" s="2">
        <v>2</v>
      </c>
      <c r="L96" s="2">
        <v>2</v>
      </c>
      <c r="M96">
        <v>2</v>
      </c>
      <c r="N96">
        <v>1.8</v>
      </c>
      <c r="O96">
        <v>2</v>
      </c>
      <c r="P96">
        <v>1.9</v>
      </c>
      <c r="Q96">
        <v>2</v>
      </c>
      <c r="R96">
        <v>2</v>
      </c>
      <c r="S96">
        <v>2.1</v>
      </c>
      <c r="V96">
        <v>2</v>
      </c>
      <c r="W96">
        <v>2</v>
      </c>
      <c r="X96">
        <v>1.7</v>
      </c>
      <c r="Y96">
        <v>2.1</v>
      </c>
      <c r="Z96">
        <v>1.8</v>
      </c>
      <c r="AA96">
        <v>2.1</v>
      </c>
      <c r="AB96">
        <v>1.8</v>
      </c>
      <c r="AC96">
        <v>2.2000000000000002</v>
      </c>
      <c r="AF96">
        <v>2</v>
      </c>
      <c r="AG96">
        <v>2</v>
      </c>
      <c r="AH96" s="5">
        <v>0.79</v>
      </c>
      <c r="AI96">
        <v>0</v>
      </c>
      <c r="AJ96" s="5">
        <v>1.58</v>
      </c>
      <c r="AK96" s="14">
        <v>0.63601815503069725</v>
      </c>
      <c r="AL96" s="15"/>
    </row>
    <row r="97" spans="1:38">
      <c r="A97">
        <v>2017</v>
      </c>
      <c r="B97">
        <v>6</v>
      </c>
      <c r="C97">
        <v>2017.4166666666667</v>
      </c>
      <c r="D97" s="4">
        <v>42887</v>
      </c>
      <c r="E97">
        <v>1.5645195245742798</v>
      </c>
      <c r="F97">
        <v>1.6152446269989014</v>
      </c>
      <c r="H97" s="2">
        <v>1.6</v>
      </c>
      <c r="I97" s="2">
        <v>2</v>
      </c>
      <c r="J97" s="2">
        <v>2</v>
      </c>
      <c r="L97" s="2">
        <v>2</v>
      </c>
      <c r="M97">
        <v>2</v>
      </c>
      <c r="N97">
        <v>1.6</v>
      </c>
      <c r="O97">
        <v>1.7</v>
      </c>
      <c r="P97">
        <v>1.8</v>
      </c>
      <c r="Q97">
        <v>2</v>
      </c>
      <c r="R97">
        <v>2</v>
      </c>
      <c r="S97">
        <v>2.1</v>
      </c>
      <c r="V97">
        <v>2</v>
      </c>
      <c r="W97">
        <v>2</v>
      </c>
      <c r="X97">
        <v>1.5</v>
      </c>
      <c r="Y97">
        <v>1.8</v>
      </c>
      <c r="Z97">
        <v>1.7</v>
      </c>
      <c r="AA97">
        <v>2.1</v>
      </c>
      <c r="AB97">
        <v>1.8</v>
      </c>
      <c r="AC97">
        <v>2.2000000000000002</v>
      </c>
      <c r="AF97">
        <v>2</v>
      </c>
      <c r="AG97">
        <v>2</v>
      </c>
      <c r="AH97" s="5">
        <v>1.04</v>
      </c>
      <c r="AI97">
        <v>0</v>
      </c>
      <c r="AJ97" s="5">
        <v>1.25</v>
      </c>
      <c r="AK97" s="14">
        <v>1.05618329169534</v>
      </c>
      <c r="AL97" s="15"/>
    </row>
    <row r="98" spans="1:38">
      <c r="A98">
        <v>2017</v>
      </c>
      <c r="B98">
        <v>9</v>
      </c>
      <c r="C98">
        <v>2017.6666666666667</v>
      </c>
      <c r="D98" s="4">
        <v>42979</v>
      </c>
      <c r="E98">
        <v>1.5645195245742798</v>
      </c>
      <c r="F98">
        <v>1.6152446269989014</v>
      </c>
      <c r="H98" s="2">
        <v>1.6</v>
      </c>
      <c r="I98" s="2">
        <v>1.9</v>
      </c>
      <c r="J98" s="2">
        <v>2</v>
      </c>
      <c r="K98" s="2">
        <v>2</v>
      </c>
      <c r="L98" s="2">
        <v>2</v>
      </c>
      <c r="M98">
        <v>2</v>
      </c>
      <c r="N98">
        <v>1.5</v>
      </c>
      <c r="O98">
        <v>1.6</v>
      </c>
      <c r="P98">
        <v>1.8</v>
      </c>
      <c r="Q98">
        <v>2</v>
      </c>
      <c r="R98">
        <v>2</v>
      </c>
      <c r="S98">
        <v>2</v>
      </c>
      <c r="T98">
        <v>2</v>
      </c>
      <c r="U98">
        <v>2.1</v>
      </c>
      <c r="V98">
        <v>2</v>
      </c>
      <c r="W98">
        <v>2</v>
      </c>
      <c r="X98">
        <v>1.5</v>
      </c>
      <c r="Y98">
        <v>1.7</v>
      </c>
      <c r="Z98">
        <v>1.7</v>
      </c>
      <c r="AA98">
        <v>2</v>
      </c>
      <c r="AB98">
        <v>1.8</v>
      </c>
      <c r="AC98">
        <v>2.2000000000000002</v>
      </c>
      <c r="AD98">
        <v>1.9</v>
      </c>
      <c r="AE98">
        <v>2.2000000000000002</v>
      </c>
      <c r="AF98">
        <v>2</v>
      </c>
      <c r="AG98">
        <v>2</v>
      </c>
      <c r="AH98" s="5">
        <v>1.1499999999999999</v>
      </c>
      <c r="AI98">
        <v>0</v>
      </c>
      <c r="AJ98" s="5">
        <v>1.27</v>
      </c>
      <c r="AK98" s="14">
        <v>1.1045355902588427</v>
      </c>
      <c r="AL98" s="15"/>
    </row>
    <row r="99" spans="1:38">
      <c r="A99">
        <v>2017</v>
      </c>
      <c r="B99">
        <v>12</v>
      </c>
      <c r="C99">
        <v>2017.9166666666667</v>
      </c>
      <c r="D99" s="4">
        <v>43070</v>
      </c>
      <c r="E99">
        <v>1.5645195245742798</v>
      </c>
      <c r="F99">
        <v>1.6152446269989014</v>
      </c>
      <c r="H99" s="2">
        <v>1.7</v>
      </c>
      <c r="I99" s="2">
        <v>1.9</v>
      </c>
      <c r="J99" s="2">
        <v>2</v>
      </c>
      <c r="K99" s="2">
        <v>2</v>
      </c>
      <c r="L99" s="2">
        <v>2</v>
      </c>
      <c r="M99">
        <v>2</v>
      </c>
      <c r="N99">
        <v>1.6</v>
      </c>
      <c r="O99">
        <v>1.7</v>
      </c>
      <c r="P99">
        <v>1.7</v>
      </c>
      <c r="Q99">
        <v>1.9</v>
      </c>
      <c r="R99">
        <v>2</v>
      </c>
      <c r="S99">
        <v>2</v>
      </c>
      <c r="T99">
        <v>2</v>
      </c>
      <c r="U99">
        <v>2.1</v>
      </c>
      <c r="V99">
        <v>2</v>
      </c>
      <c r="W99">
        <v>2</v>
      </c>
      <c r="X99">
        <v>1.5</v>
      </c>
      <c r="Y99">
        <v>1.7</v>
      </c>
      <c r="Z99">
        <v>1.7</v>
      </c>
      <c r="AA99">
        <v>2.1</v>
      </c>
      <c r="AB99">
        <v>1.8</v>
      </c>
      <c r="AC99">
        <v>2.2999999999999998</v>
      </c>
      <c r="AD99">
        <v>1.9</v>
      </c>
      <c r="AE99">
        <v>2.2000000000000002</v>
      </c>
      <c r="AF99">
        <v>2</v>
      </c>
      <c r="AG99">
        <v>2</v>
      </c>
      <c r="AH99" s="5">
        <v>1.3</v>
      </c>
      <c r="AI99">
        <v>0</v>
      </c>
      <c r="AJ99" s="5">
        <v>1.07</v>
      </c>
      <c r="AK99" s="14">
        <v>1.4084604704333854</v>
      </c>
      <c r="AL99" s="15"/>
    </row>
    <row r="100" spans="1:38">
      <c r="A100">
        <v>2018</v>
      </c>
      <c r="B100">
        <v>3</v>
      </c>
      <c r="C100">
        <v>2018.1666666666667</v>
      </c>
      <c r="D100" s="4">
        <v>43160</v>
      </c>
      <c r="E100">
        <v>1.795123815536499</v>
      </c>
      <c r="F100">
        <v>1.795123815536499</v>
      </c>
      <c r="H100" s="2">
        <v>1.9</v>
      </c>
      <c r="I100" s="2">
        <v>2</v>
      </c>
      <c r="J100" s="2">
        <v>2.1</v>
      </c>
      <c r="L100" s="2">
        <v>2</v>
      </c>
      <c r="M100">
        <v>2</v>
      </c>
      <c r="N100">
        <v>1.8</v>
      </c>
      <c r="O100">
        <v>2</v>
      </c>
      <c r="P100">
        <v>2</v>
      </c>
      <c r="Q100">
        <v>2.2000000000000002</v>
      </c>
      <c r="R100">
        <v>2.1</v>
      </c>
      <c r="S100">
        <v>2.2000000000000002</v>
      </c>
      <c r="V100">
        <v>2</v>
      </c>
      <c r="W100">
        <v>2</v>
      </c>
      <c r="X100">
        <v>1.8</v>
      </c>
      <c r="Y100">
        <v>2.1</v>
      </c>
      <c r="Z100">
        <v>1.9</v>
      </c>
      <c r="AA100">
        <v>2.2999999999999998</v>
      </c>
      <c r="AB100">
        <v>2</v>
      </c>
      <c r="AC100">
        <v>2.2999999999999998</v>
      </c>
      <c r="AF100">
        <v>2</v>
      </c>
      <c r="AG100">
        <v>2</v>
      </c>
      <c r="AH100" s="5">
        <v>1.51</v>
      </c>
      <c r="AI100">
        <v>0</v>
      </c>
      <c r="AJ100" s="5">
        <v>1.06</v>
      </c>
      <c r="AK100" s="14">
        <v>1.6463190344036511</v>
      </c>
      <c r="AL100" s="15"/>
    </row>
    <row r="101" spans="1:38">
      <c r="A101">
        <v>2018</v>
      </c>
      <c r="B101">
        <v>6</v>
      </c>
      <c r="C101">
        <v>2018.4166666666667</v>
      </c>
      <c r="D101" s="4">
        <v>43252</v>
      </c>
      <c r="E101">
        <v>1.795123815536499</v>
      </c>
      <c r="F101">
        <v>1.795123815536499</v>
      </c>
      <c r="H101" s="2">
        <v>2.1</v>
      </c>
      <c r="I101" s="2">
        <v>2.1</v>
      </c>
      <c r="J101" s="2">
        <v>2.1</v>
      </c>
      <c r="L101" s="2">
        <v>2</v>
      </c>
      <c r="M101">
        <v>2</v>
      </c>
      <c r="N101">
        <v>2</v>
      </c>
      <c r="O101">
        <v>2.1</v>
      </c>
      <c r="P101">
        <v>2</v>
      </c>
      <c r="Q101">
        <v>2.2000000000000002</v>
      </c>
      <c r="R101">
        <v>2.1</v>
      </c>
      <c r="S101">
        <v>2.2000000000000002</v>
      </c>
      <c r="V101">
        <v>2</v>
      </c>
      <c r="W101">
        <v>2</v>
      </c>
      <c r="X101">
        <v>2</v>
      </c>
      <c r="Y101">
        <v>2.2000000000000002</v>
      </c>
      <c r="Z101">
        <v>1.9</v>
      </c>
      <c r="AA101">
        <v>2.2999999999999998</v>
      </c>
      <c r="AB101">
        <v>2</v>
      </c>
      <c r="AC101">
        <v>2.2999999999999998</v>
      </c>
      <c r="AF101">
        <v>2</v>
      </c>
      <c r="AG101">
        <v>2</v>
      </c>
      <c r="AH101" s="5">
        <v>1.82</v>
      </c>
      <c r="AI101">
        <v>0</v>
      </c>
      <c r="AJ101" s="5">
        <v>0.94</v>
      </c>
      <c r="AK101" s="14">
        <v>1.8900224933637597</v>
      </c>
      <c r="AL101" s="15"/>
    </row>
    <row r="102" spans="1:38">
      <c r="A102">
        <v>2018</v>
      </c>
      <c r="B102">
        <v>9</v>
      </c>
      <c r="C102">
        <v>2018.6666666666667</v>
      </c>
      <c r="D102" s="4">
        <v>43344</v>
      </c>
      <c r="E102">
        <v>1.795123815536499</v>
      </c>
      <c r="F102">
        <v>1.795123815536499</v>
      </c>
      <c r="H102" s="2">
        <v>2.1</v>
      </c>
      <c r="I102" s="2">
        <v>2</v>
      </c>
      <c r="J102" s="2">
        <v>2.1</v>
      </c>
      <c r="K102" s="2">
        <v>2.1</v>
      </c>
      <c r="L102" s="2">
        <v>2</v>
      </c>
      <c r="M102">
        <v>2</v>
      </c>
      <c r="N102">
        <v>2</v>
      </c>
      <c r="O102">
        <v>2.1</v>
      </c>
      <c r="P102">
        <v>2</v>
      </c>
      <c r="Q102">
        <v>2.1</v>
      </c>
      <c r="R102">
        <v>2.1</v>
      </c>
      <c r="S102">
        <v>2.2000000000000002</v>
      </c>
      <c r="T102">
        <v>2</v>
      </c>
      <c r="U102">
        <v>2.2000000000000002</v>
      </c>
      <c r="V102">
        <v>2</v>
      </c>
      <c r="W102">
        <v>2</v>
      </c>
      <c r="X102">
        <v>1.9</v>
      </c>
      <c r="Y102">
        <v>2.2000000000000002</v>
      </c>
      <c r="Z102">
        <v>2</v>
      </c>
      <c r="AA102">
        <v>2.2999999999999998</v>
      </c>
      <c r="AB102">
        <v>2</v>
      </c>
      <c r="AC102">
        <v>2.2000000000000002</v>
      </c>
      <c r="AD102">
        <v>2</v>
      </c>
      <c r="AE102">
        <v>2.2999999999999998</v>
      </c>
      <c r="AF102">
        <v>2</v>
      </c>
      <c r="AG102">
        <v>2</v>
      </c>
      <c r="AH102" s="5">
        <v>1.95</v>
      </c>
      <c r="AI102">
        <v>0</v>
      </c>
      <c r="AJ102" s="5">
        <v>0.87</v>
      </c>
      <c r="AK102" s="14">
        <v>2.1654181180302743</v>
      </c>
      <c r="AL102" s="15"/>
    </row>
    <row r="103" spans="1:38" ht="15.75" customHeight="1">
      <c r="A103">
        <v>2018</v>
      </c>
      <c r="B103">
        <v>12</v>
      </c>
      <c r="C103">
        <f>A103+(B103-1)/12</f>
        <v>2018.9166666666667</v>
      </c>
      <c r="D103" s="4">
        <v>43435</v>
      </c>
      <c r="E103">
        <v>1.795123815536499</v>
      </c>
      <c r="F103">
        <v>1.795123815536499</v>
      </c>
      <c r="H103" s="2">
        <v>1.9</v>
      </c>
      <c r="I103" s="2">
        <v>1.9</v>
      </c>
      <c r="J103" s="2">
        <v>2.1</v>
      </c>
      <c r="K103" s="2">
        <v>2.1</v>
      </c>
      <c r="L103" s="2">
        <v>2</v>
      </c>
      <c r="M103">
        <v>2</v>
      </c>
      <c r="N103">
        <v>1.8</v>
      </c>
      <c r="O103">
        <v>1.9</v>
      </c>
      <c r="P103">
        <v>1.8</v>
      </c>
      <c r="Q103">
        <v>2.1</v>
      </c>
      <c r="R103">
        <v>2</v>
      </c>
      <c r="S103">
        <v>2.1</v>
      </c>
      <c r="T103">
        <v>2</v>
      </c>
      <c r="U103">
        <v>2.1</v>
      </c>
      <c r="V103">
        <v>2</v>
      </c>
      <c r="W103">
        <v>2</v>
      </c>
      <c r="X103">
        <v>1.8</v>
      </c>
      <c r="Y103">
        <v>1.9</v>
      </c>
      <c r="Z103">
        <v>1.8</v>
      </c>
      <c r="AA103">
        <v>2.2000000000000002</v>
      </c>
      <c r="AB103">
        <v>2</v>
      </c>
      <c r="AC103">
        <v>2.2000000000000002</v>
      </c>
      <c r="AD103">
        <v>2</v>
      </c>
      <c r="AE103">
        <v>2.2999999999999998</v>
      </c>
      <c r="AF103">
        <v>2</v>
      </c>
      <c r="AG103">
        <v>2</v>
      </c>
      <c r="AH103" s="5">
        <v>2.27</v>
      </c>
      <c r="AI103">
        <v>0</v>
      </c>
      <c r="AJ103" s="5">
        <v>0.28999999999999998</v>
      </c>
      <c r="AK103" s="14">
        <v>2.5308688342636936</v>
      </c>
      <c r="AL103" s="15"/>
    </row>
    <row r="104" spans="1:38">
      <c r="A104">
        <v>2019</v>
      </c>
      <c r="B104">
        <v>3</v>
      </c>
      <c r="C104">
        <f t="shared" ref="C104:C117" si="0">A104+(B104-1)/12</f>
        <v>2019.1666666666667</v>
      </c>
      <c r="D104" s="4">
        <v>43525</v>
      </c>
      <c r="E104">
        <v>1.9103699999999999</v>
      </c>
      <c r="F104">
        <v>1.9103699999999999</v>
      </c>
      <c r="H104" s="2">
        <v>1.8</v>
      </c>
      <c r="I104" s="2">
        <v>2</v>
      </c>
      <c r="J104" s="2">
        <v>2</v>
      </c>
      <c r="L104" s="2">
        <v>2</v>
      </c>
      <c r="N104">
        <v>1.8</v>
      </c>
      <c r="O104">
        <v>1.9</v>
      </c>
      <c r="P104">
        <v>2</v>
      </c>
      <c r="Q104">
        <v>2.1</v>
      </c>
      <c r="R104">
        <v>2</v>
      </c>
      <c r="S104">
        <v>2.1</v>
      </c>
      <c r="V104">
        <v>2</v>
      </c>
      <c r="W104">
        <v>2</v>
      </c>
      <c r="X104">
        <v>1.6</v>
      </c>
      <c r="Y104">
        <v>2.1</v>
      </c>
      <c r="Z104">
        <v>1.9</v>
      </c>
      <c r="AA104">
        <v>2.2000000000000002</v>
      </c>
      <c r="AB104">
        <v>2</v>
      </c>
      <c r="AC104">
        <v>2.2000000000000002</v>
      </c>
      <c r="AF104">
        <v>2</v>
      </c>
      <c r="AG104">
        <v>2</v>
      </c>
      <c r="AH104" s="5">
        <v>2.41</v>
      </c>
      <c r="AI104">
        <v>0</v>
      </c>
      <c r="AJ104" s="5">
        <v>-0.02</v>
      </c>
      <c r="AK104" s="14">
        <v>2.4034558197094036</v>
      </c>
      <c r="AL104" s="15"/>
    </row>
    <row r="105" spans="1:38">
      <c r="A105">
        <v>2019</v>
      </c>
      <c r="B105">
        <v>6</v>
      </c>
      <c r="C105">
        <f t="shared" si="0"/>
        <v>2019.4166666666667</v>
      </c>
      <c r="D105" s="4">
        <v>43617</v>
      </c>
      <c r="E105">
        <v>1.9103699999999999</v>
      </c>
      <c r="F105">
        <v>1.9103699999999999</v>
      </c>
      <c r="H105" s="2">
        <v>1.5</v>
      </c>
      <c r="I105" s="2">
        <v>1.9</v>
      </c>
      <c r="J105" s="2">
        <v>2</v>
      </c>
      <c r="L105" s="2">
        <v>2</v>
      </c>
      <c r="N105">
        <v>1.5</v>
      </c>
      <c r="O105">
        <v>1.6</v>
      </c>
      <c r="P105">
        <v>1.9</v>
      </c>
      <c r="Q105">
        <v>2</v>
      </c>
      <c r="R105">
        <v>2</v>
      </c>
      <c r="S105">
        <v>2.1</v>
      </c>
      <c r="V105">
        <v>2</v>
      </c>
      <c r="W105">
        <v>2</v>
      </c>
      <c r="X105">
        <v>1.4</v>
      </c>
      <c r="Y105">
        <v>1.7</v>
      </c>
      <c r="Z105">
        <v>2.8</v>
      </c>
      <c r="AA105">
        <v>2.1</v>
      </c>
      <c r="AB105">
        <v>1.9</v>
      </c>
      <c r="AC105">
        <v>2.2000000000000002</v>
      </c>
      <c r="AF105">
        <v>2</v>
      </c>
      <c r="AG105">
        <v>2</v>
      </c>
      <c r="AH105" s="5">
        <v>2.38</v>
      </c>
      <c r="AI105">
        <v>0</v>
      </c>
      <c r="AJ105" s="5">
        <v>-0.4</v>
      </c>
      <c r="AK105" s="14">
        <v>2.1857197021269101</v>
      </c>
      <c r="AL105" s="15"/>
    </row>
    <row r="106" spans="1:38">
      <c r="A106">
        <v>2019</v>
      </c>
      <c r="B106">
        <v>9</v>
      </c>
      <c r="C106">
        <f t="shared" si="0"/>
        <v>2019.6666666666667</v>
      </c>
      <c r="D106" s="4">
        <v>43726</v>
      </c>
      <c r="E106">
        <v>1.9103699999999999</v>
      </c>
      <c r="F106">
        <v>1.9103699999999999</v>
      </c>
      <c r="H106" s="2">
        <v>1.5</v>
      </c>
      <c r="I106" s="2">
        <v>1.9</v>
      </c>
      <c r="J106" s="2">
        <v>2</v>
      </c>
      <c r="K106" s="2">
        <v>2</v>
      </c>
      <c r="L106" s="2">
        <v>2</v>
      </c>
      <c r="N106">
        <v>1.5</v>
      </c>
      <c r="O106">
        <v>1.6</v>
      </c>
      <c r="P106">
        <v>1.8</v>
      </c>
      <c r="Q106">
        <v>2</v>
      </c>
      <c r="R106">
        <v>2</v>
      </c>
      <c r="S106">
        <v>2</v>
      </c>
      <c r="T106">
        <v>2</v>
      </c>
      <c r="U106">
        <v>2.2000000000000002</v>
      </c>
      <c r="V106">
        <v>2</v>
      </c>
      <c r="W106">
        <v>2</v>
      </c>
      <c r="X106">
        <v>1.4</v>
      </c>
      <c r="Y106">
        <v>1.7</v>
      </c>
      <c r="Z106">
        <v>1.7</v>
      </c>
      <c r="AA106">
        <v>2.1</v>
      </c>
      <c r="AB106">
        <v>1.8</v>
      </c>
      <c r="AC106">
        <v>2.2999999999999998</v>
      </c>
      <c r="AD106">
        <v>1.8</v>
      </c>
      <c r="AE106">
        <v>2.2999999999999998</v>
      </c>
      <c r="AF106">
        <v>2</v>
      </c>
      <c r="AG106">
        <v>2</v>
      </c>
      <c r="AH106" s="5">
        <v>2.04</v>
      </c>
      <c r="AI106">
        <v>0</v>
      </c>
      <c r="AJ106" s="5">
        <v>-0.22</v>
      </c>
      <c r="AK106" s="14">
        <v>1.9583681420017616</v>
      </c>
      <c r="AL106" s="15"/>
    </row>
    <row r="107" spans="1:38">
      <c r="A107">
        <v>2019</v>
      </c>
      <c r="B107">
        <v>12</v>
      </c>
      <c r="C107">
        <f t="shared" si="0"/>
        <v>2019.9166666666667</v>
      </c>
      <c r="D107" s="4">
        <v>43800</v>
      </c>
      <c r="E107">
        <v>1.9103699999999999</v>
      </c>
      <c r="F107">
        <v>1.9103699999999999</v>
      </c>
      <c r="H107" s="2">
        <v>1.5</v>
      </c>
      <c r="I107" s="2">
        <v>1.9</v>
      </c>
      <c r="J107" s="2">
        <v>2</v>
      </c>
      <c r="K107" s="2">
        <v>2</v>
      </c>
      <c r="L107" s="2">
        <v>2</v>
      </c>
      <c r="N107">
        <v>1.4</v>
      </c>
      <c r="O107">
        <v>1.5</v>
      </c>
      <c r="P107">
        <v>1.8</v>
      </c>
      <c r="Q107">
        <v>1.9</v>
      </c>
      <c r="R107">
        <v>2</v>
      </c>
      <c r="S107">
        <v>2.1</v>
      </c>
      <c r="T107">
        <v>2</v>
      </c>
      <c r="U107">
        <v>2.2000000000000002</v>
      </c>
      <c r="V107">
        <v>2</v>
      </c>
      <c r="W107">
        <v>2</v>
      </c>
      <c r="X107">
        <v>1.4</v>
      </c>
      <c r="Y107">
        <v>1.7</v>
      </c>
      <c r="Z107">
        <v>1.7</v>
      </c>
      <c r="AA107">
        <v>2.1</v>
      </c>
      <c r="AB107">
        <v>1.8</v>
      </c>
      <c r="AC107">
        <v>2.2999999999999998</v>
      </c>
      <c r="AD107">
        <v>1.8</v>
      </c>
      <c r="AE107">
        <v>2.2000000000000002</v>
      </c>
      <c r="AF107">
        <v>2</v>
      </c>
      <c r="AG107">
        <v>2</v>
      </c>
      <c r="AH107" s="5">
        <v>1.55</v>
      </c>
      <c r="AI107">
        <v>0</v>
      </c>
      <c r="AJ107" s="5">
        <v>0.37</v>
      </c>
      <c r="AK107" s="14">
        <v>1.6087811382000656</v>
      </c>
      <c r="AL107" s="15"/>
    </row>
    <row r="108" spans="1:38">
      <c r="A108">
        <v>2020</v>
      </c>
      <c r="B108">
        <v>6</v>
      </c>
      <c r="C108">
        <f t="shared" si="0"/>
        <v>2020.4166666666667</v>
      </c>
      <c r="D108" s="4">
        <v>43992</v>
      </c>
      <c r="E108" s="17">
        <v>1.5</v>
      </c>
      <c r="F108" s="17">
        <v>1.5</v>
      </c>
      <c r="H108" s="2">
        <v>0.8</v>
      </c>
      <c r="I108" s="2">
        <v>1.6</v>
      </c>
      <c r="J108" s="2">
        <v>1.7</v>
      </c>
      <c r="L108" s="2">
        <v>2</v>
      </c>
      <c r="N108">
        <v>0.6</v>
      </c>
      <c r="O108">
        <v>1</v>
      </c>
      <c r="P108">
        <v>1.4</v>
      </c>
      <c r="Q108">
        <v>1.7</v>
      </c>
      <c r="R108">
        <v>1.6</v>
      </c>
      <c r="S108">
        <v>1.8</v>
      </c>
      <c r="V108">
        <v>2</v>
      </c>
      <c r="W108">
        <v>2</v>
      </c>
      <c r="X108">
        <v>0.5</v>
      </c>
      <c r="Y108">
        <v>1.2</v>
      </c>
      <c r="Z108">
        <v>1.1000000000000001</v>
      </c>
      <c r="AA108">
        <v>2</v>
      </c>
      <c r="AB108">
        <v>1.4</v>
      </c>
      <c r="AC108">
        <v>2.2000000000000002</v>
      </c>
      <c r="AF108">
        <v>2</v>
      </c>
      <c r="AG108">
        <v>2</v>
      </c>
      <c r="AH108" s="5">
        <v>0.08</v>
      </c>
      <c r="AI108">
        <v>1</v>
      </c>
      <c r="AJ108" s="5">
        <v>0.57999999999999996</v>
      </c>
      <c r="AK108" s="14">
        <v>0.40381232446003956</v>
      </c>
      <c r="AL108" s="15"/>
    </row>
    <row r="109" spans="1:38">
      <c r="A109">
        <v>2020</v>
      </c>
      <c r="B109">
        <v>9</v>
      </c>
      <c r="C109">
        <f t="shared" si="0"/>
        <v>2020.6666666666667</v>
      </c>
      <c r="D109" s="4">
        <v>44075</v>
      </c>
      <c r="E109" s="17">
        <v>1.5</v>
      </c>
      <c r="F109" s="17">
        <v>1.5</v>
      </c>
      <c r="H109" s="2">
        <v>1.2</v>
      </c>
      <c r="I109" s="2">
        <v>1.7</v>
      </c>
      <c r="J109" s="2">
        <v>1.8</v>
      </c>
      <c r="L109" s="2">
        <v>2</v>
      </c>
      <c r="N109">
        <v>1.1000000000000001</v>
      </c>
      <c r="O109">
        <v>1.3</v>
      </c>
      <c r="P109">
        <v>1.6</v>
      </c>
      <c r="Q109">
        <v>1.9</v>
      </c>
      <c r="R109">
        <v>1.7</v>
      </c>
      <c r="S109">
        <v>1.9</v>
      </c>
      <c r="T109">
        <v>1.9</v>
      </c>
      <c r="U109">
        <v>2</v>
      </c>
      <c r="V109">
        <v>2</v>
      </c>
      <c r="W109">
        <v>2</v>
      </c>
      <c r="X109">
        <v>1</v>
      </c>
      <c r="Y109">
        <v>1.5</v>
      </c>
      <c r="Z109">
        <v>1.3</v>
      </c>
      <c r="AA109">
        <v>2.4</v>
      </c>
      <c r="AB109">
        <v>1.5</v>
      </c>
      <c r="AC109">
        <v>2.2000000000000002</v>
      </c>
      <c r="AD109">
        <v>1.7</v>
      </c>
      <c r="AE109">
        <v>2.1</v>
      </c>
      <c r="AF109">
        <v>2</v>
      </c>
      <c r="AG109">
        <v>2</v>
      </c>
      <c r="AH109" s="5">
        <v>0.09</v>
      </c>
      <c r="AI109">
        <v>0</v>
      </c>
      <c r="AJ109" s="5">
        <v>0.6</v>
      </c>
      <c r="AK109" s="14">
        <v>7.9072560140012627E-2</v>
      </c>
      <c r="AL109" s="15"/>
    </row>
    <row r="110" spans="1:38">
      <c r="A110">
        <v>2020</v>
      </c>
      <c r="B110">
        <v>12</v>
      </c>
      <c r="C110">
        <f t="shared" si="0"/>
        <v>2020.9166666666667</v>
      </c>
      <c r="D110" s="4">
        <v>44166</v>
      </c>
      <c r="E110" s="17">
        <v>1.5</v>
      </c>
      <c r="F110" s="17">
        <v>1.5</v>
      </c>
      <c r="H110" s="2">
        <v>1.2</v>
      </c>
      <c r="I110" s="2">
        <v>1.8</v>
      </c>
      <c r="J110" s="2">
        <v>1.9</v>
      </c>
      <c r="K110" s="2">
        <v>2</v>
      </c>
      <c r="L110" s="2">
        <v>2</v>
      </c>
      <c r="N110">
        <v>1.2</v>
      </c>
      <c r="O110">
        <v>1.2</v>
      </c>
      <c r="P110">
        <v>1.7</v>
      </c>
      <c r="Q110">
        <v>1.9</v>
      </c>
      <c r="R110">
        <v>1.8</v>
      </c>
      <c r="S110">
        <v>2</v>
      </c>
      <c r="T110">
        <v>1.9</v>
      </c>
      <c r="U110">
        <v>2.1</v>
      </c>
      <c r="V110">
        <v>2</v>
      </c>
      <c r="W110">
        <v>2</v>
      </c>
      <c r="X110">
        <v>1.1000000000000001</v>
      </c>
      <c r="Y110">
        <v>1.4</v>
      </c>
      <c r="Z110">
        <v>1.2</v>
      </c>
      <c r="AA110">
        <v>2.2999999999999998</v>
      </c>
      <c r="AB110">
        <v>1.5</v>
      </c>
      <c r="AC110">
        <v>2.2000000000000002</v>
      </c>
      <c r="AD110">
        <v>1.7</v>
      </c>
      <c r="AE110">
        <v>2.2000000000000002</v>
      </c>
      <c r="AF110">
        <v>2</v>
      </c>
      <c r="AG110">
        <v>2</v>
      </c>
      <c r="AH110" s="5">
        <v>0.09</v>
      </c>
      <c r="AI110">
        <v>0</v>
      </c>
      <c r="AJ110" s="5">
        <v>0.84</v>
      </c>
      <c r="AK110" s="14">
        <v>-0.28766570287350257</v>
      </c>
      <c r="AL110" s="15"/>
    </row>
    <row r="111" spans="1:38">
      <c r="A111">
        <v>2021</v>
      </c>
      <c r="B111">
        <v>3</v>
      </c>
      <c r="C111">
        <f t="shared" si="0"/>
        <v>2021.1666666666667</v>
      </c>
      <c r="D111" s="4">
        <v>44272</v>
      </c>
      <c r="E111">
        <v>1.2</v>
      </c>
      <c r="F111">
        <v>1.2</v>
      </c>
      <c r="H111" s="2">
        <v>2.4</v>
      </c>
      <c r="I111" s="2">
        <v>2</v>
      </c>
      <c r="J111" s="2">
        <v>2.1</v>
      </c>
      <c r="L111" s="2">
        <v>2</v>
      </c>
      <c r="N111">
        <v>2.2000000000000002</v>
      </c>
      <c r="O111">
        <v>2.4</v>
      </c>
      <c r="P111">
        <v>1.8</v>
      </c>
      <c r="Q111">
        <v>2.1</v>
      </c>
      <c r="R111">
        <v>2</v>
      </c>
      <c r="S111">
        <v>2.2000000000000002</v>
      </c>
      <c r="V111">
        <v>2</v>
      </c>
      <c r="W111">
        <v>2</v>
      </c>
      <c r="X111">
        <v>2.1</v>
      </c>
      <c r="Y111">
        <v>2.6</v>
      </c>
      <c r="Z111">
        <v>1.8</v>
      </c>
      <c r="AA111">
        <v>2.2999999999999998</v>
      </c>
      <c r="AB111">
        <v>1.9</v>
      </c>
      <c r="AC111">
        <v>2.2999999999999998</v>
      </c>
      <c r="AF111">
        <v>2</v>
      </c>
      <c r="AG111">
        <v>2</v>
      </c>
      <c r="AH111" s="5">
        <v>7.0000000000000007E-2</v>
      </c>
      <c r="AI111">
        <v>0</v>
      </c>
      <c r="AJ111" s="5">
        <v>1.68</v>
      </c>
      <c r="AK111" s="14">
        <v>-1.5615138825015888</v>
      </c>
      <c r="AL111" s="15"/>
    </row>
    <row r="112" spans="1:38">
      <c r="A112">
        <v>2021</v>
      </c>
      <c r="B112">
        <v>6</v>
      </c>
      <c r="C112">
        <f t="shared" si="0"/>
        <v>2021.4166666666667</v>
      </c>
      <c r="D112" s="4">
        <v>44363</v>
      </c>
      <c r="E112">
        <v>1.2</v>
      </c>
      <c r="F112">
        <v>1.2</v>
      </c>
      <c r="H112" s="2">
        <v>3.4</v>
      </c>
      <c r="I112" s="2">
        <v>2.1</v>
      </c>
      <c r="J112" s="2">
        <v>2.2000000000000002</v>
      </c>
      <c r="L112" s="2">
        <v>2</v>
      </c>
      <c r="N112">
        <v>3.1</v>
      </c>
      <c r="O112">
        <v>3.5</v>
      </c>
      <c r="P112">
        <v>1.9</v>
      </c>
      <c r="Q112">
        <v>2.2999999999999998</v>
      </c>
      <c r="R112">
        <v>2</v>
      </c>
      <c r="S112">
        <v>2.2000000000000002</v>
      </c>
      <c r="V112">
        <v>2</v>
      </c>
      <c r="W112">
        <v>2</v>
      </c>
      <c r="X112">
        <v>3</v>
      </c>
      <c r="Y112">
        <v>3.9</v>
      </c>
      <c r="Z112">
        <v>1.6</v>
      </c>
      <c r="AA112">
        <v>2.5</v>
      </c>
      <c r="AB112">
        <v>1.9</v>
      </c>
      <c r="AC112">
        <v>2.2999999999999998</v>
      </c>
      <c r="AF112">
        <v>2</v>
      </c>
      <c r="AG112">
        <v>2</v>
      </c>
      <c r="AH112" s="5">
        <v>0.08</v>
      </c>
      <c r="AI112">
        <v>0</v>
      </c>
      <c r="AJ112" s="5">
        <v>1.37</v>
      </c>
      <c r="AK112" s="14">
        <v>-1.8266872547084607</v>
      </c>
      <c r="AL112" s="15"/>
    </row>
    <row r="113" spans="1:38">
      <c r="A113">
        <v>2021</v>
      </c>
      <c r="B113">
        <v>9</v>
      </c>
      <c r="C113">
        <f t="shared" si="0"/>
        <v>2021.6666666666667</v>
      </c>
      <c r="D113" s="4">
        <v>44461</v>
      </c>
      <c r="E113">
        <v>1.2</v>
      </c>
      <c r="F113">
        <v>1.2</v>
      </c>
      <c r="H113" s="2">
        <v>4.2</v>
      </c>
      <c r="I113" s="2">
        <v>2.2000000000000002</v>
      </c>
      <c r="J113" s="2">
        <v>2.2000000000000002</v>
      </c>
      <c r="K113" s="2">
        <v>2.1</v>
      </c>
      <c r="L113" s="2">
        <v>2</v>
      </c>
      <c r="N113">
        <v>4</v>
      </c>
      <c r="O113">
        <v>4.3</v>
      </c>
      <c r="P113">
        <v>2</v>
      </c>
      <c r="Q113">
        <v>2.5</v>
      </c>
      <c r="R113">
        <v>2</v>
      </c>
      <c r="S113">
        <v>2.2999999999999998</v>
      </c>
      <c r="T113">
        <v>2</v>
      </c>
      <c r="U113">
        <v>2.2000000000000002</v>
      </c>
      <c r="V113">
        <v>2</v>
      </c>
      <c r="W113">
        <v>2</v>
      </c>
      <c r="X113">
        <v>3.4</v>
      </c>
      <c r="Y113">
        <v>4.4000000000000004</v>
      </c>
      <c r="Z113">
        <v>1.7</v>
      </c>
      <c r="AA113">
        <v>3</v>
      </c>
      <c r="AB113">
        <v>1.9</v>
      </c>
      <c r="AC113">
        <v>2.4</v>
      </c>
      <c r="AD113">
        <v>2</v>
      </c>
      <c r="AE113">
        <v>2.2999999999999998</v>
      </c>
      <c r="AF113">
        <v>2</v>
      </c>
      <c r="AG113">
        <v>2</v>
      </c>
      <c r="AH113" s="5">
        <v>0.08</v>
      </c>
      <c r="AI113">
        <v>0</v>
      </c>
      <c r="AJ113" s="5">
        <v>1.46</v>
      </c>
      <c r="AK113" s="14">
        <v>-1.8096493095582127</v>
      </c>
      <c r="AL113" s="15"/>
    </row>
    <row r="114" spans="1:38">
      <c r="A114">
        <v>2021</v>
      </c>
      <c r="B114">
        <v>12</v>
      </c>
      <c r="C114">
        <f t="shared" si="0"/>
        <v>2021.9166666666667</v>
      </c>
      <c r="D114" s="4">
        <v>44545</v>
      </c>
      <c r="E114">
        <v>1.2</v>
      </c>
      <c r="F114">
        <v>1.2</v>
      </c>
      <c r="H114" s="2">
        <v>5.3</v>
      </c>
      <c r="I114" s="2">
        <v>2.6</v>
      </c>
      <c r="J114" s="2">
        <v>2.2999999999999998</v>
      </c>
      <c r="K114" s="2">
        <v>2.1</v>
      </c>
      <c r="L114" s="2">
        <v>2</v>
      </c>
      <c r="N114">
        <v>5.3</v>
      </c>
      <c r="O114">
        <v>5.4</v>
      </c>
      <c r="P114">
        <v>2.2000000000000002</v>
      </c>
      <c r="Q114">
        <v>2</v>
      </c>
      <c r="R114">
        <v>2.1</v>
      </c>
      <c r="S114">
        <v>2.5</v>
      </c>
      <c r="T114">
        <v>2</v>
      </c>
      <c r="U114">
        <v>2.2000000000000002</v>
      </c>
      <c r="V114">
        <v>2</v>
      </c>
      <c r="W114">
        <v>2</v>
      </c>
      <c r="X114">
        <v>5.3</v>
      </c>
      <c r="Y114">
        <v>5.5</v>
      </c>
      <c r="Z114">
        <v>2</v>
      </c>
      <c r="AA114">
        <v>3.2</v>
      </c>
      <c r="AB114">
        <v>2</v>
      </c>
      <c r="AC114">
        <v>2.5</v>
      </c>
      <c r="AD114">
        <v>2</v>
      </c>
      <c r="AE114">
        <v>2.2000000000000002</v>
      </c>
      <c r="AF114">
        <v>2</v>
      </c>
      <c r="AG114">
        <v>2</v>
      </c>
      <c r="AH114" s="5">
        <v>0.08</v>
      </c>
      <c r="AI114">
        <v>0</v>
      </c>
      <c r="AJ114" s="5">
        <v>1.45</v>
      </c>
      <c r="AK114" s="14">
        <v>-1.1548185120903298</v>
      </c>
      <c r="AL114" s="15"/>
    </row>
    <row r="115" spans="1:38">
      <c r="A115">
        <v>2022</v>
      </c>
      <c r="B115">
        <v>3</v>
      </c>
      <c r="C115">
        <f t="shared" si="0"/>
        <v>2022.1666666666667</v>
      </c>
      <c r="D115" s="4">
        <v>44636</v>
      </c>
      <c r="E115" s="16">
        <v>5.5</v>
      </c>
      <c r="F115" s="16">
        <v>5.5</v>
      </c>
      <c r="H115" s="2">
        <v>4.3</v>
      </c>
      <c r="I115" s="2">
        <v>2.7</v>
      </c>
      <c r="J115" s="2">
        <v>2.2999999999999998</v>
      </c>
      <c r="L115" s="2">
        <v>2</v>
      </c>
      <c r="N115">
        <v>4.0999999999999996</v>
      </c>
      <c r="O115">
        <v>4.7</v>
      </c>
      <c r="P115">
        <v>2.2999999999999998</v>
      </c>
      <c r="Q115">
        <v>3</v>
      </c>
      <c r="R115">
        <v>2.1</v>
      </c>
      <c r="S115">
        <v>2.4</v>
      </c>
      <c r="V115">
        <v>2</v>
      </c>
      <c r="W115">
        <v>2</v>
      </c>
      <c r="X115">
        <v>3.7</v>
      </c>
      <c r="Y115">
        <v>5.5</v>
      </c>
      <c r="Z115">
        <v>2.2000000000000002</v>
      </c>
      <c r="AA115">
        <v>3.5</v>
      </c>
      <c r="AB115">
        <v>2</v>
      </c>
      <c r="AC115">
        <v>3</v>
      </c>
      <c r="AF115">
        <v>2</v>
      </c>
      <c r="AG115">
        <v>2</v>
      </c>
      <c r="AH115" s="5">
        <v>0.2</v>
      </c>
      <c r="AI115">
        <v>0</v>
      </c>
      <c r="AJ115" s="5">
        <v>1.99</v>
      </c>
      <c r="AK115" s="5">
        <v>0.2</v>
      </c>
    </row>
    <row r="116" spans="1:38">
      <c r="A116">
        <v>2022</v>
      </c>
      <c r="B116">
        <v>6</v>
      </c>
      <c r="C116">
        <f t="shared" si="0"/>
        <v>2022.4166666666667</v>
      </c>
      <c r="D116" s="4">
        <v>44713</v>
      </c>
      <c r="E116" s="16">
        <v>5.5</v>
      </c>
      <c r="F116" s="16">
        <v>5.5</v>
      </c>
      <c r="H116" s="2">
        <v>5.2</v>
      </c>
      <c r="I116" s="2">
        <v>2.6</v>
      </c>
      <c r="J116" s="2">
        <v>2.2000000000000002</v>
      </c>
      <c r="L116" s="2">
        <v>2</v>
      </c>
      <c r="N116">
        <v>5</v>
      </c>
      <c r="O116">
        <v>5.3</v>
      </c>
      <c r="P116">
        <v>2.4</v>
      </c>
      <c r="Q116">
        <v>3</v>
      </c>
      <c r="R116">
        <v>2</v>
      </c>
      <c r="S116">
        <v>2.5</v>
      </c>
      <c r="V116">
        <v>2</v>
      </c>
      <c r="W116">
        <v>2</v>
      </c>
      <c r="X116">
        <v>4.8</v>
      </c>
      <c r="Y116">
        <v>6.2</v>
      </c>
      <c r="Z116">
        <v>2.2999999999999998</v>
      </c>
      <c r="AA116">
        <v>4</v>
      </c>
      <c r="AB116">
        <v>2</v>
      </c>
      <c r="AC116">
        <v>3</v>
      </c>
      <c r="AF116">
        <v>2</v>
      </c>
      <c r="AG116">
        <v>2</v>
      </c>
      <c r="AH116" s="5">
        <v>1.21</v>
      </c>
      <c r="AI116">
        <v>0</v>
      </c>
      <c r="AJ116" s="5">
        <v>1.4</v>
      </c>
      <c r="AK116" s="5">
        <v>1.21</v>
      </c>
    </row>
    <row r="117" spans="1:38">
      <c r="A117">
        <v>2022</v>
      </c>
      <c r="B117">
        <v>9</v>
      </c>
      <c r="C117">
        <f t="shared" si="0"/>
        <v>2022.6666666666667</v>
      </c>
      <c r="D117" s="4">
        <v>44805</v>
      </c>
      <c r="E117" s="16">
        <v>5.5</v>
      </c>
      <c r="F117" s="16">
        <v>5.5</v>
      </c>
      <c r="H117" s="2">
        <v>5.4</v>
      </c>
      <c r="I117" s="2">
        <v>2.8</v>
      </c>
      <c r="J117" s="2">
        <v>2.2999999999999998</v>
      </c>
      <c r="K117" s="2">
        <v>2</v>
      </c>
      <c r="L117" s="2">
        <v>2</v>
      </c>
      <c r="N117">
        <v>5.3</v>
      </c>
      <c r="O117">
        <v>5.7</v>
      </c>
      <c r="P117">
        <v>2.6</v>
      </c>
      <c r="Q117">
        <v>3.5</v>
      </c>
      <c r="R117">
        <v>2.1</v>
      </c>
      <c r="S117">
        <v>2.6</v>
      </c>
      <c r="T117">
        <v>2</v>
      </c>
      <c r="U117">
        <v>2.2000000000000002</v>
      </c>
      <c r="V117">
        <v>2</v>
      </c>
      <c r="W117">
        <v>2</v>
      </c>
      <c r="X117">
        <v>5</v>
      </c>
      <c r="Y117">
        <v>6.2</v>
      </c>
      <c r="Z117">
        <v>2.4</v>
      </c>
      <c r="AA117">
        <v>4.0999999999999996</v>
      </c>
      <c r="AB117">
        <v>2</v>
      </c>
      <c r="AC117">
        <v>3</v>
      </c>
      <c r="AD117">
        <v>2</v>
      </c>
      <c r="AE117">
        <v>2.5</v>
      </c>
      <c r="AF117">
        <v>2</v>
      </c>
      <c r="AG117">
        <v>2</v>
      </c>
      <c r="AH117" s="5">
        <v>2.56</v>
      </c>
      <c r="AI117">
        <v>0</v>
      </c>
      <c r="AJ117" s="5">
        <v>0.75</v>
      </c>
      <c r="AK117" s="5">
        <v>2.56</v>
      </c>
    </row>
    <row r="118" spans="1:38">
      <c r="A118">
        <v>2022</v>
      </c>
      <c r="B118">
        <v>12</v>
      </c>
      <c r="C118">
        <f>A118+(B118-1)/12</f>
        <v>2022.9166666666667</v>
      </c>
      <c r="D118" s="4">
        <v>44896</v>
      </c>
      <c r="E118" s="16">
        <v>5.5</v>
      </c>
      <c r="F118" s="16">
        <v>5.5</v>
      </c>
      <c r="H118" s="2">
        <v>5.6</v>
      </c>
      <c r="I118" s="2">
        <v>3.1</v>
      </c>
      <c r="J118" s="2">
        <v>2.5</v>
      </c>
      <c r="K118" s="2">
        <v>2.1</v>
      </c>
      <c r="L118" s="2">
        <v>2</v>
      </c>
      <c r="N118">
        <v>5.6</v>
      </c>
      <c r="O118">
        <v>5.8</v>
      </c>
      <c r="P118">
        <v>2.9</v>
      </c>
      <c r="Q118">
        <v>3.5</v>
      </c>
      <c r="R118">
        <v>2.2999999999999998</v>
      </c>
      <c r="S118">
        <v>2.7</v>
      </c>
      <c r="T118">
        <v>2</v>
      </c>
      <c r="U118">
        <v>2.2000000000000002</v>
      </c>
      <c r="V118">
        <v>2</v>
      </c>
      <c r="W118">
        <v>2</v>
      </c>
      <c r="X118">
        <v>5.5</v>
      </c>
      <c r="Y118">
        <v>5.9</v>
      </c>
      <c r="Z118">
        <v>2.6</v>
      </c>
      <c r="AA118">
        <v>4.0999999999999996</v>
      </c>
      <c r="AB118">
        <v>2.2000000000000002</v>
      </c>
      <c r="AC118">
        <v>3.5</v>
      </c>
      <c r="AD118">
        <v>2</v>
      </c>
      <c r="AE118">
        <v>3</v>
      </c>
      <c r="AF118">
        <v>2</v>
      </c>
      <c r="AG118">
        <v>2</v>
      </c>
      <c r="AH118" s="5">
        <v>4.0999999999999996</v>
      </c>
      <c r="AI118">
        <v>0</v>
      </c>
      <c r="AJ118" s="5">
        <v>-0.45</v>
      </c>
      <c r="AK118" s="5">
        <v>4.0999999999999996</v>
      </c>
    </row>
    <row r="119" spans="1:38">
      <c r="A119" s="22">
        <v>2023</v>
      </c>
      <c r="B119" s="22">
        <v>3</v>
      </c>
      <c r="C119">
        <f t="shared" ref="C119:C122" si="1">A119+(B119-1)/12</f>
        <v>2023.1666666666667</v>
      </c>
      <c r="D119" s="4">
        <v>45006</v>
      </c>
      <c r="E119" s="25">
        <v>5.5</v>
      </c>
      <c r="F119" s="25">
        <v>5.5</v>
      </c>
      <c r="H119" s="2">
        <v>3.3</v>
      </c>
      <c r="I119" s="2">
        <v>2.5</v>
      </c>
      <c r="J119" s="2">
        <v>2.1</v>
      </c>
      <c r="L119" s="2">
        <v>2</v>
      </c>
      <c r="N119" s="2">
        <v>3</v>
      </c>
      <c r="O119" s="2">
        <v>3.8</v>
      </c>
      <c r="P119" s="2">
        <v>2.2000000000000002</v>
      </c>
      <c r="Q119" s="2">
        <v>2.8</v>
      </c>
      <c r="R119" s="2">
        <v>2</v>
      </c>
      <c r="S119" s="2">
        <v>2.2000000000000002</v>
      </c>
      <c r="V119" s="2">
        <v>2</v>
      </c>
      <c r="W119" s="2">
        <v>2</v>
      </c>
      <c r="X119">
        <v>3.5</v>
      </c>
      <c r="Y119">
        <v>4.0999999999999996</v>
      </c>
      <c r="Z119">
        <v>2.1</v>
      </c>
      <c r="AA119">
        <v>3.1</v>
      </c>
      <c r="AB119">
        <v>2</v>
      </c>
      <c r="AC119">
        <v>3</v>
      </c>
      <c r="AF119">
        <v>2</v>
      </c>
      <c r="AG119">
        <v>2</v>
      </c>
      <c r="AH119" s="5">
        <v>4.6500000000000004</v>
      </c>
      <c r="AI119">
        <v>0</v>
      </c>
      <c r="AJ119" s="5">
        <v>-1.35</v>
      </c>
      <c r="AK119" s="5">
        <v>5.2523295800148704</v>
      </c>
    </row>
    <row r="120" spans="1:38">
      <c r="A120" s="22">
        <v>2023</v>
      </c>
      <c r="B120" s="22">
        <v>6</v>
      </c>
      <c r="C120">
        <f t="shared" si="1"/>
        <v>2023.4166666666667</v>
      </c>
      <c r="D120" s="4">
        <v>45090</v>
      </c>
      <c r="E120" s="25">
        <v>5.5</v>
      </c>
      <c r="F120" s="25">
        <v>5.5</v>
      </c>
      <c r="H120" s="2">
        <v>3.2</v>
      </c>
      <c r="I120" s="2">
        <v>2.5</v>
      </c>
      <c r="J120" s="2">
        <v>2.1</v>
      </c>
      <c r="L120" s="2">
        <v>2</v>
      </c>
      <c r="N120" s="2">
        <v>3</v>
      </c>
      <c r="O120" s="2">
        <v>3.5</v>
      </c>
      <c r="P120" s="2">
        <v>2.2999999999999998</v>
      </c>
      <c r="Q120" s="2">
        <v>2.8</v>
      </c>
      <c r="R120" s="2">
        <v>2</v>
      </c>
      <c r="S120" s="2">
        <v>2.4</v>
      </c>
      <c r="T120" s="2"/>
      <c r="U120" s="2"/>
      <c r="V120" s="2">
        <v>2</v>
      </c>
      <c r="W120" s="2">
        <v>2</v>
      </c>
      <c r="X120" s="2">
        <v>2.9</v>
      </c>
      <c r="Y120" s="2">
        <v>4.0999999999999996</v>
      </c>
      <c r="Z120" s="2">
        <v>2.1</v>
      </c>
      <c r="AA120" s="2">
        <v>3.5</v>
      </c>
      <c r="AB120" s="2">
        <v>2</v>
      </c>
      <c r="AC120" s="2">
        <v>3</v>
      </c>
      <c r="AF120" s="2">
        <v>2</v>
      </c>
      <c r="AG120" s="2">
        <v>2</v>
      </c>
      <c r="AH120" s="5">
        <v>5.08</v>
      </c>
      <c r="AI120">
        <v>0</v>
      </c>
      <c r="AJ120" s="5">
        <v>-1.27</v>
      </c>
      <c r="AK120" s="5">
        <v>5.8023188820043989</v>
      </c>
    </row>
    <row r="121" spans="1:38">
      <c r="A121" s="22">
        <v>2023</v>
      </c>
      <c r="B121" s="22">
        <v>9</v>
      </c>
      <c r="C121">
        <f t="shared" si="1"/>
        <v>2023.6666666666667</v>
      </c>
      <c r="D121" s="4">
        <v>45188</v>
      </c>
      <c r="E121" s="25">
        <v>5.5</v>
      </c>
      <c r="F121" s="25">
        <v>5.5</v>
      </c>
      <c r="H121" s="2">
        <v>3.3</v>
      </c>
      <c r="I121" s="2">
        <v>2.5</v>
      </c>
      <c r="J121" s="2">
        <v>2.2000000000000002</v>
      </c>
      <c r="K121" s="2">
        <v>2</v>
      </c>
      <c r="L121" s="2">
        <v>2</v>
      </c>
      <c r="N121" s="2">
        <v>3.2</v>
      </c>
      <c r="O121" s="2">
        <v>3.4</v>
      </c>
      <c r="P121" s="2">
        <v>2.2999999999999998</v>
      </c>
      <c r="Q121" s="2">
        <v>2.7</v>
      </c>
      <c r="R121" s="2">
        <v>2</v>
      </c>
      <c r="S121" s="2">
        <v>2.2999999999999998</v>
      </c>
      <c r="T121" s="2">
        <v>2</v>
      </c>
      <c r="U121" s="2">
        <v>2.2000000000000002</v>
      </c>
      <c r="V121" s="2">
        <v>2</v>
      </c>
      <c r="W121" s="2">
        <v>2</v>
      </c>
      <c r="X121" s="2">
        <v>3.1</v>
      </c>
      <c r="Y121" s="2">
        <v>3.8</v>
      </c>
      <c r="Z121" s="2">
        <v>2.1</v>
      </c>
      <c r="AA121" s="2">
        <v>3.5</v>
      </c>
      <c r="AB121" s="2">
        <v>2</v>
      </c>
      <c r="AC121" s="2">
        <v>2.9</v>
      </c>
      <c r="AD121" s="2">
        <v>2</v>
      </c>
      <c r="AE121" s="2">
        <v>2.7</v>
      </c>
      <c r="AF121" s="2">
        <v>2</v>
      </c>
      <c r="AG121" s="2">
        <v>2</v>
      </c>
      <c r="AH121" s="5">
        <v>5.26</v>
      </c>
      <c r="AI121">
        <v>0</v>
      </c>
      <c r="AJ121" s="5">
        <v>-0.74</v>
      </c>
      <c r="AK121" s="5">
        <v>5.26</v>
      </c>
    </row>
    <row r="122" spans="1:38">
      <c r="A122" s="22">
        <v>2023</v>
      </c>
      <c r="B122" s="22">
        <v>12</v>
      </c>
      <c r="C122">
        <f t="shared" si="1"/>
        <v>2023.9166666666667</v>
      </c>
      <c r="D122" s="4">
        <v>45272</v>
      </c>
      <c r="E122" s="25">
        <v>5.5</v>
      </c>
      <c r="F122" s="25">
        <v>5.5</v>
      </c>
      <c r="H122" s="2">
        <v>2.8</v>
      </c>
      <c r="I122" s="2">
        <v>2.4</v>
      </c>
      <c r="J122" s="2">
        <v>2.1</v>
      </c>
      <c r="K122" s="2">
        <v>2</v>
      </c>
      <c r="L122" s="2">
        <v>2</v>
      </c>
      <c r="N122" s="2">
        <v>2.7</v>
      </c>
      <c r="O122" s="2">
        <v>2.9</v>
      </c>
      <c r="P122" s="2">
        <v>2.2000000000000002</v>
      </c>
      <c r="Q122" s="2">
        <v>2.5</v>
      </c>
      <c r="R122" s="2">
        <v>2</v>
      </c>
      <c r="S122" s="2">
        <v>2.2000000000000002</v>
      </c>
      <c r="T122" s="2">
        <v>2</v>
      </c>
      <c r="U122" s="2">
        <v>2</v>
      </c>
      <c r="V122" s="2">
        <v>2</v>
      </c>
      <c r="W122" s="2">
        <v>2</v>
      </c>
      <c r="X122" s="2">
        <v>2.7</v>
      </c>
      <c r="Y122" s="2">
        <v>3.2</v>
      </c>
      <c r="Z122" s="2">
        <v>2.1</v>
      </c>
      <c r="AA122" s="2">
        <v>2.7</v>
      </c>
      <c r="AB122" s="2">
        <v>2</v>
      </c>
      <c r="AC122" s="2">
        <v>2.5</v>
      </c>
      <c r="AD122" s="2">
        <v>2</v>
      </c>
      <c r="AE122" s="2">
        <v>2.2999999999999998</v>
      </c>
      <c r="AF122" s="2">
        <v>2</v>
      </c>
      <c r="AG122" s="2">
        <v>2</v>
      </c>
      <c r="AH122" s="5">
        <v>5.33</v>
      </c>
      <c r="AI122">
        <v>0</v>
      </c>
      <c r="AJ122" s="5">
        <v>-1.45</v>
      </c>
      <c r="AK122" s="5">
        <v>5.33</v>
      </c>
    </row>
  </sheetData>
  <phoneticPr fontId="63" type="noConversion"/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25"/>
  <sheetViews>
    <sheetView tabSelected="1" zoomScale="125" zoomScaleNormal="115" workbookViewId="0">
      <pane xSplit="2" ySplit="1" topLeftCell="C98" activePane="bottomRight" state="frozen"/>
      <selection pane="topRight" activeCell="C1" sqref="C1"/>
      <selection pane="bottomLeft" activeCell="A2" sqref="A2"/>
      <selection pane="bottomRight" activeCell="I10" sqref="I10"/>
    </sheetView>
  </sheetViews>
  <sheetFormatPr baseColWidth="10" defaultColWidth="8.83203125" defaultRowHeight="14"/>
  <cols>
    <col min="2" max="2" width="13.5" style="4" bestFit="1" customWidth="1"/>
    <col min="4" max="4" width="12.33203125" bestFit="1" customWidth="1"/>
    <col min="5" max="6" width="13.83203125" bestFit="1" customWidth="1"/>
    <col min="7" max="7" width="9.6640625" customWidth="1"/>
    <col min="8" max="8" width="9.33203125" style="2" bestFit="1" customWidth="1"/>
    <col min="9" max="10" width="10.33203125" style="2" bestFit="1" customWidth="1"/>
    <col min="11" max="11" width="10.33203125" bestFit="1" customWidth="1"/>
    <col min="12" max="12" width="10" bestFit="1" customWidth="1"/>
    <col min="13" max="13" width="13" bestFit="1" customWidth="1"/>
    <col min="14" max="14" width="10.83203125" bestFit="1" customWidth="1"/>
    <col min="15" max="15" width="11.33203125" bestFit="1" customWidth="1"/>
    <col min="20" max="20" width="11.83203125" bestFit="1" customWidth="1"/>
    <col min="21" max="21" width="12.33203125" bestFit="1" customWidth="1"/>
    <col min="22" max="22" width="11.33203125" bestFit="1" customWidth="1"/>
    <col min="23" max="24" width="12" bestFit="1" customWidth="1"/>
    <col min="25" max="25" width="12.5" bestFit="1" customWidth="1"/>
    <col min="26" max="26" width="13.1640625" bestFit="1" customWidth="1"/>
    <col min="27" max="27" width="13.6640625" bestFit="1" customWidth="1"/>
    <col min="28" max="28" width="13.1640625" bestFit="1" customWidth="1"/>
    <col min="29" max="29" width="13.6640625" bestFit="1" customWidth="1"/>
    <col min="30" max="30" width="13.1640625" bestFit="1" customWidth="1"/>
    <col min="31" max="31" width="13.6640625" bestFit="1" customWidth="1"/>
    <col min="32" max="32" width="12.5" bestFit="1" customWidth="1"/>
    <col min="33" max="33" width="13.33203125" bestFit="1" customWidth="1"/>
    <col min="34" max="34" width="12.6640625" bestFit="1" customWidth="1"/>
    <col min="36" max="36" width="8.1640625" bestFit="1" customWidth="1"/>
    <col min="37" max="37" width="12.6640625" bestFit="1" customWidth="1"/>
  </cols>
  <sheetData>
    <row r="1" spans="1:37">
      <c r="A1" t="s">
        <v>21</v>
      </c>
      <c r="B1" t="s">
        <v>23</v>
      </c>
      <c r="C1" t="s">
        <v>21</v>
      </c>
      <c r="D1" s="4" t="s">
        <v>0</v>
      </c>
      <c r="E1" t="s">
        <v>28</v>
      </c>
      <c r="F1" t="s">
        <v>29</v>
      </c>
      <c r="G1" s="20" t="s">
        <v>37</v>
      </c>
      <c r="H1" s="19" t="s">
        <v>9</v>
      </c>
      <c r="I1" s="19" t="s">
        <v>10</v>
      </c>
      <c r="J1" s="19" t="s">
        <v>11</v>
      </c>
      <c r="K1" s="20" t="s">
        <v>22</v>
      </c>
      <c r="L1" s="20" t="s">
        <v>44</v>
      </c>
      <c r="M1" s="20" t="s">
        <v>45</v>
      </c>
      <c r="N1" s="18" t="s">
        <v>1</v>
      </c>
      <c r="O1" s="18" t="s">
        <v>2</v>
      </c>
      <c r="P1" s="18" t="s">
        <v>3</v>
      </c>
      <c r="Q1" s="18" t="s">
        <v>4</v>
      </c>
      <c r="R1" s="18" t="s">
        <v>5</v>
      </c>
      <c r="S1" s="18" t="s">
        <v>6</v>
      </c>
      <c r="T1" s="18" t="s">
        <v>24</v>
      </c>
      <c r="U1" s="18" t="s">
        <v>25</v>
      </c>
      <c r="V1" s="18" t="s">
        <v>7</v>
      </c>
      <c r="W1" s="18" t="s">
        <v>8</v>
      </c>
      <c r="X1" s="3" t="s">
        <v>14</v>
      </c>
      <c r="Y1" s="3" t="s">
        <v>15</v>
      </c>
      <c r="Z1" s="3" t="s">
        <v>13</v>
      </c>
      <c r="AA1" s="3" t="s">
        <v>16</v>
      </c>
      <c r="AB1" s="3" t="s">
        <v>17</v>
      </c>
      <c r="AC1" s="3" t="s">
        <v>18</v>
      </c>
      <c r="AD1" s="3" t="s">
        <v>26</v>
      </c>
      <c r="AE1" s="3" t="s">
        <v>27</v>
      </c>
      <c r="AF1" s="3" t="s">
        <v>19</v>
      </c>
      <c r="AG1" s="3" t="s">
        <v>20</v>
      </c>
      <c r="AH1" t="s">
        <v>31</v>
      </c>
      <c r="AI1" t="s">
        <v>32</v>
      </c>
      <c r="AJ1" t="s">
        <v>33</v>
      </c>
      <c r="AK1" t="s">
        <v>35</v>
      </c>
    </row>
    <row r="2" spans="1:37">
      <c r="A2">
        <v>1980</v>
      </c>
      <c r="B2">
        <v>1</v>
      </c>
      <c r="C2">
        <v>1980</v>
      </c>
      <c r="D2" s="4">
        <v>29221</v>
      </c>
      <c r="E2">
        <v>5.9666666984558097</v>
      </c>
      <c r="F2">
        <v>6</v>
      </c>
      <c r="G2">
        <v>5.9</v>
      </c>
      <c r="H2" s="2">
        <f>(X2+Y2)/2</f>
        <v>7.375</v>
      </c>
      <c r="K2" s="1"/>
      <c r="L2" s="1"/>
      <c r="M2" s="1">
        <v>5.75</v>
      </c>
      <c r="X2">
        <v>6.75</v>
      </c>
      <c r="Y2">
        <v>8</v>
      </c>
      <c r="AH2" s="5">
        <v>15.046666666666667</v>
      </c>
      <c r="AI2">
        <v>0</v>
      </c>
      <c r="AJ2" s="5">
        <v>-2.9163636363636365</v>
      </c>
      <c r="AK2" s="5">
        <v>15.046666666666667</v>
      </c>
    </row>
    <row r="3" spans="1:37">
      <c r="A3">
        <v>1980</v>
      </c>
      <c r="B3">
        <v>6</v>
      </c>
      <c r="C3">
        <f>1980+(6-1)/12</f>
        <v>1980.4166666666667</v>
      </c>
      <c r="D3" s="4">
        <v>29373</v>
      </c>
      <c r="E3">
        <v>5.9666666984558105</v>
      </c>
      <c r="F3">
        <v>6</v>
      </c>
      <c r="G3">
        <v>5.9</v>
      </c>
      <c r="H3" s="2">
        <f t="shared" ref="H3:H66" si="0">(X3+Y3)/2</f>
        <v>8.875</v>
      </c>
      <c r="I3" s="2">
        <f t="shared" ref="I3:I66" si="1">(Z3+AA3)/2</f>
        <v>8.625</v>
      </c>
      <c r="K3" s="1"/>
      <c r="L3" s="1"/>
      <c r="M3" s="1">
        <v>5.75</v>
      </c>
      <c r="X3">
        <v>8.5</v>
      </c>
      <c r="Y3">
        <v>9.25</v>
      </c>
      <c r="Z3">
        <v>8</v>
      </c>
      <c r="AA3">
        <v>9.25</v>
      </c>
      <c r="AH3" s="5">
        <v>9.836666666666666</v>
      </c>
      <c r="AI3">
        <v>1</v>
      </c>
      <c r="AJ3" s="5">
        <v>0.36285714285714288</v>
      </c>
      <c r="AK3" s="5">
        <v>9.836666666666666</v>
      </c>
    </row>
    <row r="4" spans="1:37">
      <c r="A4">
        <v>1981</v>
      </c>
      <c r="B4">
        <v>1</v>
      </c>
      <c r="C4">
        <v>1981</v>
      </c>
      <c r="D4" s="4">
        <v>29587</v>
      </c>
      <c r="E4">
        <v>7.4000000953674316</v>
      </c>
      <c r="F4">
        <v>7.5999999046325684</v>
      </c>
      <c r="G4">
        <v>7.5</v>
      </c>
      <c r="H4" s="2">
        <f t="shared" si="0"/>
        <v>8.25</v>
      </c>
      <c r="K4" s="1"/>
      <c r="L4" s="1"/>
      <c r="M4" s="1">
        <v>5.75</v>
      </c>
      <c r="X4">
        <v>8</v>
      </c>
      <c r="Y4">
        <v>8.5</v>
      </c>
      <c r="AH4" s="5">
        <v>16.57</v>
      </c>
      <c r="AI4">
        <v>0</v>
      </c>
      <c r="AJ4" s="5">
        <v>-6.2919047619047621</v>
      </c>
      <c r="AK4" s="5">
        <v>16.57</v>
      </c>
    </row>
    <row r="5" spans="1:37">
      <c r="A5">
        <v>1981</v>
      </c>
      <c r="B5">
        <v>6</v>
      </c>
      <c r="C5">
        <f>1981+(6-1)/12</f>
        <v>1981.4166666666667</v>
      </c>
      <c r="D5" s="4">
        <v>29738</v>
      </c>
      <c r="E5">
        <v>7.4000000953674316</v>
      </c>
      <c r="F5">
        <v>7.5999999046325684</v>
      </c>
      <c r="G5">
        <v>7.5</v>
      </c>
      <c r="H5" s="2">
        <f t="shared" si="0"/>
        <v>7.875</v>
      </c>
      <c r="I5" s="2">
        <f t="shared" si="1"/>
        <v>7.75</v>
      </c>
      <c r="K5" s="1"/>
      <c r="L5" s="1"/>
      <c r="M5" s="1">
        <v>5.75</v>
      </c>
      <c r="X5">
        <v>7.5</v>
      </c>
      <c r="Y5">
        <v>8.25</v>
      </c>
      <c r="Z5">
        <v>7</v>
      </c>
      <c r="AA5">
        <v>8.5</v>
      </c>
      <c r="AH5" s="5">
        <v>17.576666666666668</v>
      </c>
      <c r="AI5">
        <v>0</v>
      </c>
      <c r="AJ5" s="5">
        <v>-5.5436363636363639</v>
      </c>
      <c r="AK5" s="5">
        <v>17.576666666666668</v>
      </c>
    </row>
    <row r="6" spans="1:37">
      <c r="A6">
        <v>1982</v>
      </c>
      <c r="B6">
        <v>1</v>
      </c>
      <c r="C6">
        <v>1982</v>
      </c>
      <c r="D6" s="4">
        <v>29952</v>
      </c>
      <c r="E6">
        <v>8.2333335876464844</v>
      </c>
      <c r="F6">
        <v>8</v>
      </c>
      <c r="G6">
        <v>8.3000000000000007</v>
      </c>
      <c r="H6" s="2">
        <f t="shared" si="0"/>
        <v>8.875</v>
      </c>
      <c r="K6" s="1"/>
      <c r="L6" s="1"/>
      <c r="M6" s="1">
        <v>5.75</v>
      </c>
      <c r="X6">
        <v>8.25</v>
      </c>
      <c r="Y6">
        <v>9.5</v>
      </c>
      <c r="AH6" s="5">
        <v>14.226666666666667</v>
      </c>
      <c r="AI6">
        <v>1</v>
      </c>
      <c r="AJ6" s="5">
        <v>1.3314999999999999</v>
      </c>
      <c r="AK6" s="5">
        <v>14.226666666666667</v>
      </c>
    </row>
    <row r="7" spans="1:37">
      <c r="A7">
        <v>1982</v>
      </c>
      <c r="B7">
        <v>6</v>
      </c>
      <c r="C7">
        <f>1982+(6-1)/12</f>
        <v>1982.4166666666667</v>
      </c>
      <c r="D7" s="4">
        <v>30103</v>
      </c>
      <c r="E7">
        <v>8.2333335876464844</v>
      </c>
      <c r="F7">
        <v>8</v>
      </c>
      <c r="G7">
        <v>8.3000000000000007</v>
      </c>
      <c r="H7" s="2">
        <f t="shared" si="0"/>
        <v>9.375</v>
      </c>
      <c r="I7" s="2">
        <f t="shared" si="1"/>
        <v>9</v>
      </c>
      <c r="K7" s="1"/>
      <c r="L7" s="1"/>
      <c r="M7" s="1">
        <v>5.75</v>
      </c>
      <c r="X7">
        <v>9</v>
      </c>
      <c r="Y7">
        <v>9.75</v>
      </c>
      <c r="Z7">
        <v>8.5</v>
      </c>
      <c r="AA7">
        <v>9.5</v>
      </c>
      <c r="AH7" s="5">
        <v>11.006666666666666</v>
      </c>
      <c r="AI7">
        <v>1</v>
      </c>
      <c r="AJ7" s="5">
        <v>0.15227272727272728</v>
      </c>
      <c r="AK7" s="5">
        <v>11.006666666666666</v>
      </c>
    </row>
    <row r="8" spans="1:37">
      <c r="A8">
        <v>1983</v>
      </c>
      <c r="B8">
        <v>1</v>
      </c>
      <c r="C8">
        <v>1983</v>
      </c>
      <c r="D8" s="4">
        <v>30317</v>
      </c>
      <c r="E8">
        <v>10.666666984558105</v>
      </c>
      <c r="F8">
        <v>10.399999618530273</v>
      </c>
      <c r="H8" s="2">
        <f t="shared" si="0"/>
        <v>10</v>
      </c>
      <c r="K8" s="1"/>
      <c r="L8" s="1"/>
      <c r="M8" s="1">
        <v>5.85</v>
      </c>
      <c r="N8">
        <v>9.9</v>
      </c>
      <c r="O8">
        <v>10.4</v>
      </c>
      <c r="X8">
        <v>9.5</v>
      </c>
      <c r="Y8">
        <v>10.5</v>
      </c>
      <c r="AH8" s="5">
        <v>8.6533333333333324</v>
      </c>
      <c r="AI8">
        <v>0</v>
      </c>
      <c r="AJ8" s="5">
        <v>1.8838095238095238</v>
      </c>
      <c r="AK8" s="5">
        <v>8.6533333333333324</v>
      </c>
    </row>
    <row r="9" spans="1:37">
      <c r="A9">
        <v>1983</v>
      </c>
      <c r="B9">
        <v>6</v>
      </c>
      <c r="C9">
        <f>1983+(6-1)/12</f>
        <v>1983.4166666666667</v>
      </c>
      <c r="D9" s="4">
        <v>30468</v>
      </c>
      <c r="E9">
        <v>10.666666984558105</v>
      </c>
      <c r="F9">
        <v>10.399999618530273</v>
      </c>
      <c r="H9" s="2">
        <f t="shared" si="0"/>
        <v>9.375</v>
      </c>
      <c r="I9" s="2">
        <f t="shared" si="1"/>
        <v>8.75</v>
      </c>
      <c r="K9" s="1"/>
      <c r="L9" s="1"/>
      <c r="M9" s="1">
        <v>5.9</v>
      </c>
      <c r="N9">
        <v>9.25</v>
      </c>
      <c r="O9">
        <v>9.5</v>
      </c>
      <c r="P9">
        <v>8.25</v>
      </c>
      <c r="Q9">
        <v>8.75</v>
      </c>
      <c r="X9">
        <v>9</v>
      </c>
      <c r="Y9">
        <v>9.75</v>
      </c>
      <c r="Z9">
        <v>8.25</v>
      </c>
      <c r="AA9">
        <v>9.25</v>
      </c>
      <c r="AH9" s="5">
        <v>9.4600000000000009</v>
      </c>
      <c r="AI9">
        <v>0</v>
      </c>
      <c r="AJ9" s="5">
        <v>1.8322727272727273</v>
      </c>
      <c r="AK9" s="5">
        <v>9.4600000000000009</v>
      </c>
    </row>
    <row r="10" spans="1:37">
      <c r="A10">
        <v>1984</v>
      </c>
      <c r="B10">
        <v>1</v>
      </c>
      <c r="C10">
        <v>1984</v>
      </c>
      <c r="D10" s="4">
        <v>30682</v>
      </c>
      <c r="E10">
        <v>8.5333337783813477</v>
      </c>
      <c r="F10">
        <v>8.8000001907348633</v>
      </c>
      <c r="H10" s="2">
        <f t="shared" si="0"/>
        <v>7.625</v>
      </c>
      <c r="K10" s="1"/>
      <c r="L10" s="1"/>
      <c r="M10" s="1">
        <v>6</v>
      </c>
      <c r="N10">
        <v>7.5</v>
      </c>
      <c r="O10">
        <v>7.75</v>
      </c>
      <c r="X10">
        <v>7.25</v>
      </c>
      <c r="Y10">
        <v>8</v>
      </c>
      <c r="AH10" s="5">
        <v>9.6866666666666674</v>
      </c>
      <c r="AI10">
        <v>0</v>
      </c>
      <c r="AJ10" s="5">
        <v>2.0919047619047619</v>
      </c>
      <c r="AK10" s="5">
        <v>9.6866666666666674</v>
      </c>
    </row>
    <row r="11" spans="1:37">
      <c r="A11">
        <v>1984</v>
      </c>
      <c r="B11">
        <v>6</v>
      </c>
      <c r="C11">
        <f>1984+(6-1)/12</f>
        <v>1984.4166666666667</v>
      </c>
      <c r="D11" s="4">
        <v>30834</v>
      </c>
      <c r="E11">
        <v>8.5333337783813477</v>
      </c>
      <c r="F11">
        <v>8.8000001907348633</v>
      </c>
      <c r="H11" s="2">
        <f t="shared" si="0"/>
        <v>6.875</v>
      </c>
      <c r="I11" s="2">
        <f t="shared" si="1"/>
        <v>6.75</v>
      </c>
      <c r="K11" s="1"/>
      <c r="L11" s="1"/>
      <c r="M11" s="1">
        <v>6</v>
      </c>
      <c r="N11">
        <v>6.75</v>
      </c>
      <c r="O11">
        <v>7</v>
      </c>
      <c r="P11">
        <v>6.5</v>
      </c>
      <c r="Q11">
        <v>7</v>
      </c>
      <c r="X11">
        <v>6.5</v>
      </c>
      <c r="Y11">
        <v>7.25</v>
      </c>
      <c r="Z11">
        <v>6.25</v>
      </c>
      <c r="AA11">
        <v>7.25</v>
      </c>
      <c r="AH11" s="5">
        <v>11.39</v>
      </c>
      <c r="AI11">
        <v>0</v>
      </c>
      <c r="AJ11" s="5">
        <v>2.48</v>
      </c>
      <c r="AK11" s="5">
        <v>11.39</v>
      </c>
    </row>
    <row r="12" spans="1:37">
      <c r="A12">
        <v>1985</v>
      </c>
      <c r="B12">
        <v>1</v>
      </c>
      <c r="C12">
        <v>1985</v>
      </c>
      <c r="D12" s="4">
        <v>31048</v>
      </c>
      <c r="E12">
        <v>7.3000001907348633</v>
      </c>
      <c r="F12">
        <v>7.4000000953674316</v>
      </c>
      <c r="H12" s="2">
        <f t="shared" si="0"/>
        <v>6.875</v>
      </c>
      <c r="K12" s="1"/>
      <c r="L12" s="1"/>
      <c r="M12" s="1">
        <v>6</v>
      </c>
      <c r="N12">
        <v>6.75</v>
      </c>
      <c r="O12">
        <v>7</v>
      </c>
      <c r="X12">
        <v>6.5</v>
      </c>
      <c r="Y12">
        <v>7.25</v>
      </c>
      <c r="AH12" s="5">
        <v>8.4766666666666666</v>
      </c>
      <c r="AI12">
        <v>0</v>
      </c>
      <c r="AJ12" s="5">
        <v>2.9938095238095239</v>
      </c>
      <c r="AK12" s="5">
        <v>8.4766666666666666</v>
      </c>
    </row>
    <row r="13" spans="1:37">
      <c r="A13">
        <v>1985</v>
      </c>
      <c r="B13">
        <v>6</v>
      </c>
      <c r="C13">
        <f>1985+(6-1)/12</f>
        <v>1985.4166666666667</v>
      </c>
      <c r="D13" s="4">
        <v>31199</v>
      </c>
      <c r="E13">
        <v>7.3000001907348633</v>
      </c>
      <c r="F13">
        <v>7.4000000953674316</v>
      </c>
      <c r="H13" s="2">
        <f t="shared" si="0"/>
        <v>7</v>
      </c>
      <c r="I13" s="2">
        <f t="shared" si="1"/>
        <v>7.125</v>
      </c>
      <c r="K13" s="1"/>
      <c r="L13" s="1"/>
      <c r="M13" s="1">
        <v>6.25</v>
      </c>
      <c r="N13">
        <v>7</v>
      </c>
      <c r="O13">
        <v>7.25</v>
      </c>
      <c r="P13">
        <v>6.75</v>
      </c>
      <c r="Q13">
        <v>7.25</v>
      </c>
      <c r="X13">
        <v>6.75</v>
      </c>
      <c r="Y13">
        <v>7.25</v>
      </c>
      <c r="Z13">
        <v>6.75</v>
      </c>
      <c r="AA13">
        <v>7.5</v>
      </c>
      <c r="AH13" s="5">
        <v>7.9</v>
      </c>
      <c r="AI13">
        <v>0</v>
      </c>
      <c r="AJ13" s="5">
        <v>2.6429999999999998</v>
      </c>
      <c r="AK13" s="5">
        <v>7.9</v>
      </c>
    </row>
    <row r="14" spans="1:37">
      <c r="A14">
        <v>1986</v>
      </c>
      <c r="B14">
        <v>1</v>
      </c>
      <c r="C14">
        <v>1986</v>
      </c>
      <c r="D14" s="4">
        <v>31413</v>
      </c>
      <c r="E14">
        <v>7.0333333015441895</v>
      </c>
      <c r="F14">
        <v>7.0999999046325684</v>
      </c>
      <c r="H14" s="2">
        <f t="shared" si="0"/>
        <v>6.5</v>
      </c>
      <c r="K14" s="1"/>
      <c r="L14" s="1"/>
      <c r="M14" s="1">
        <v>6.25</v>
      </c>
      <c r="N14">
        <v>6.5</v>
      </c>
      <c r="O14">
        <v>6.5</v>
      </c>
      <c r="X14">
        <v>6.25</v>
      </c>
      <c r="Y14">
        <v>6.75</v>
      </c>
      <c r="AH14" s="5">
        <v>7.8266666666666671</v>
      </c>
      <c r="AI14">
        <v>0</v>
      </c>
      <c r="AJ14" s="5">
        <v>1.2114285714285713</v>
      </c>
      <c r="AK14" s="5">
        <v>7.8266666666666671</v>
      </c>
    </row>
    <row r="15" spans="1:37">
      <c r="A15">
        <v>1986</v>
      </c>
      <c r="B15">
        <v>6</v>
      </c>
      <c r="C15">
        <f>1986+(6-1)/12</f>
        <v>1986.4166666666667</v>
      </c>
      <c r="D15" s="4">
        <v>31564</v>
      </c>
      <c r="E15">
        <v>7.0333333015441895</v>
      </c>
      <c r="F15">
        <v>7.0999999046325684</v>
      </c>
      <c r="H15" s="2">
        <f t="shared" si="0"/>
        <v>7.0500000000000007</v>
      </c>
      <c r="I15" s="2">
        <f t="shared" si="1"/>
        <v>6.75</v>
      </c>
      <c r="K15" s="1"/>
      <c r="L15" s="1"/>
      <c r="M15" s="1">
        <v>6.25</v>
      </c>
      <c r="N15">
        <v>7</v>
      </c>
      <c r="O15">
        <v>7</v>
      </c>
      <c r="P15">
        <v>6.75</v>
      </c>
      <c r="Q15">
        <v>6.75</v>
      </c>
      <c r="X15">
        <v>6.9</v>
      </c>
      <c r="Y15">
        <v>7.2</v>
      </c>
      <c r="Z15">
        <v>6.5</v>
      </c>
      <c r="AA15">
        <v>7</v>
      </c>
      <c r="AH15" s="5">
        <v>6.206666666666667</v>
      </c>
      <c r="AI15">
        <v>0</v>
      </c>
      <c r="AJ15" s="5">
        <v>0.84809523809523812</v>
      </c>
      <c r="AK15" s="5">
        <v>6.206666666666667</v>
      </c>
    </row>
    <row r="16" spans="1:37">
      <c r="A16">
        <v>1987</v>
      </c>
      <c r="B16">
        <v>1</v>
      </c>
      <c r="C16">
        <v>1987</v>
      </c>
      <c r="D16" s="4">
        <v>31778</v>
      </c>
      <c r="E16">
        <v>6.8333334922790527</v>
      </c>
      <c r="F16">
        <v>7</v>
      </c>
      <c r="H16" s="2">
        <f t="shared" si="0"/>
        <v>6.625</v>
      </c>
      <c r="K16" s="1"/>
      <c r="L16" s="1"/>
      <c r="M16" s="1">
        <v>6</v>
      </c>
      <c r="N16">
        <v>6.5</v>
      </c>
      <c r="O16">
        <v>6.75</v>
      </c>
      <c r="X16">
        <v>6.5</v>
      </c>
      <c r="Y16">
        <v>6.75</v>
      </c>
      <c r="AH16" s="5">
        <v>6.22</v>
      </c>
      <c r="AI16">
        <v>0</v>
      </c>
      <c r="AJ16" s="5">
        <v>0.89149999999999996</v>
      </c>
      <c r="AK16" s="5">
        <v>6.22</v>
      </c>
    </row>
    <row r="17" spans="1:37">
      <c r="A17">
        <v>1987</v>
      </c>
      <c r="B17">
        <v>6</v>
      </c>
      <c r="C17">
        <f>1987+(6-1)/12</f>
        <v>1987.4166666666667</v>
      </c>
      <c r="D17" s="4">
        <v>31929</v>
      </c>
      <c r="E17">
        <v>6.8333334922790527</v>
      </c>
      <c r="F17">
        <v>7</v>
      </c>
      <c r="H17" s="2">
        <f t="shared" si="0"/>
        <v>6.3</v>
      </c>
      <c r="I17" s="2">
        <f t="shared" si="1"/>
        <v>6.35</v>
      </c>
      <c r="K17" s="1"/>
      <c r="L17" s="1"/>
      <c r="M17" s="1">
        <v>5.8</v>
      </c>
      <c r="N17">
        <v>6.2</v>
      </c>
      <c r="O17">
        <v>6.4</v>
      </c>
      <c r="P17">
        <v>6</v>
      </c>
      <c r="Q17">
        <v>6.5</v>
      </c>
      <c r="X17">
        <v>6.1</v>
      </c>
      <c r="Y17">
        <v>6.5</v>
      </c>
      <c r="Z17">
        <v>5.9</v>
      </c>
      <c r="AA17">
        <v>6.8</v>
      </c>
      <c r="AH17" s="5">
        <v>6.8433333333333337</v>
      </c>
      <c r="AI17">
        <v>0</v>
      </c>
      <c r="AJ17" s="5">
        <v>1.6763636363636365</v>
      </c>
      <c r="AK17" s="5">
        <v>6.8433333333333337</v>
      </c>
    </row>
    <row r="18" spans="1:37">
      <c r="A18">
        <v>1988</v>
      </c>
      <c r="B18">
        <v>1</v>
      </c>
      <c r="C18">
        <v>1988</v>
      </c>
      <c r="D18" s="4">
        <v>32143</v>
      </c>
      <c r="E18">
        <v>5.8333334922790527</v>
      </c>
      <c r="F18">
        <v>6</v>
      </c>
      <c r="H18" s="2">
        <f t="shared" si="0"/>
        <v>6.125</v>
      </c>
      <c r="K18" s="1"/>
      <c r="L18" s="1"/>
      <c r="M18" s="1">
        <v>5.6</v>
      </c>
      <c r="N18">
        <v>5.75</v>
      </c>
      <c r="O18">
        <v>6</v>
      </c>
      <c r="X18">
        <v>5.5</v>
      </c>
      <c r="Y18">
        <v>6.75</v>
      </c>
      <c r="AH18" s="5">
        <v>6.6633333333333331</v>
      </c>
      <c r="AI18">
        <v>0</v>
      </c>
      <c r="AJ18" s="5">
        <v>1.8136842105263158</v>
      </c>
      <c r="AK18" s="5">
        <v>6.6633333333333331</v>
      </c>
    </row>
    <row r="19" spans="1:37">
      <c r="A19">
        <v>1988</v>
      </c>
      <c r="B19">
        <v>6</v>
      </c>
      <c r="C19">
        <f>1988+(6-1)/12</f>
        <v>1988.4166666666667</v>
      </c>
      <c r="D19" s="4">
        <v>32295</v>
      </c>
      <c r="E19">
        <v>5.8333334922790527</v>
      </c>
      <c r="F19">
        <v>6</v>
      </c>
      <c r="H19" s="2">
        <f t="shared" si="0"/>
        <v>5.875</v>
      </c>
      <c r="I19" s="2">
        <f t="shared" si="1"/>
        <v>6</v>
      </c>
      <c r="K19" s="1"/>
      <c r="L19" s="1"/>
      <c r="M19" s="1">
        <v>5.6</v>
      </c>
      <c r="N19">
        <v>5.25</v>
      </c>
      <c r="O19">
        <v>5.75</v>
      </c>
      <c r="P19">
        <v>5.5</v>
      </c>
      <c r="Q19">
        <v>6</v>
      </c>
      <c r="X19">
        <v>5.25</v>
      </c>
      <c r="Y19">
        <v>6.5</v>
      </c>
      <c r="Z19">
        <v>5</v>
      </c>
      <c r="AA19">
        <v>7</v>
      </c>
      <c r="AH19" s="5">
        <v>7.9833333333333334</v>
      </c>
      <c r="AI19">
        <v>0</v>
      </c>
      <c r="AJ19" s="5">
        <v>1.3890909090909092</v>
      </c>
      <c r="AK19" s="5">
        <v>7.9833333333333334</v>
      </c>
    </row>
    <row r="20" spans="1:37">
      <c r="A20">
        <v>1989</v>
      </c>
      <c r="B20">
        <v>1</v>
      </c>
      <c r="C20">
        <v>1989</v>
      </c>
      <c r="D20" s="4">
        <v>32509</v>
      </c>
      <c r="E20">
        <v>5.3333334922790527</v>
      </c>
      <c r="F20">
        <v>5.3000001907348633</v>
      </c>
      <c r="G20">
        <v>5.3</v>
      </c>
      <c r="H20" s="2">
        <f t="shared" si="0"/>
        <v>5.5</v>
      </c>
      <c r="K20" s="1"/>
      <c r="L20" s="1"/>
      <c r="M20" s="6">
        <v>5.75</v>
      </c>
      <c r="N20">
        <v>5.25</v>
      </c>
      <c r="O20">
        <v>5.5</v>
      </c>
      <c r="X20">
        <v>5</v>
      </c>
      <c r="Y20">
        <v>6</v>
      </c>
      <c r="AH20" s="5">
        <v>9.4433333333333334</v>
      </c>
      <c r="AI20">
        <v>0</v>
      </c>
      <c r="AJ20" s="5">
        <v>-5.9499999999999997E-2</v>
      </c>
      <c r="AK20" s="5">
        <v>9.4433333333333334</v>
      </c>
    </row>
    <row r="21" spans="1:37">
      <c r="A21">
        <v>1989</v>
      </c>
      <c r="B21">
        <v>6</v>
      </c>
      <c r="C21">
        <f>1989+(6-1)/12</f>
        <v>1989.4166666666667</v>
      </c>
      <c r="D21" s="4">
        <v>32660</v>
      </c>
      <c r="E21">
        <v>5.3333334922790527</v>
      </c>
      <c r="F21">
        <v>5.3000001907348633</v>
      </c>
      <c r="G21">
        <v>5.3</v>
      </c>
      <c r="H21" s="2">
        <f t="shared" si="0"/>
        <v>5.5</v>
      </c>
      <c r="I21" s="2">
        <f t="shared" si="1"/>
        <v>5.75</v>
      </c>
      <c r="K21" s="1"/>
      <c r="L21" s="1"/>
      <c r="M21" s="6">
        <v>5.75</v>
      </c>
      <c r="N21">
        <v>5.5</v>
      </c>
      <c r="O21">
        <v>5.5</v>
      </c>
      <c r="P21">
        <v>5.5</v>
      </c>
      <c r="Q21">
        <v>6</v>
      </c>
      <c r="X21">
        <v>5</v>
      </c>
      <c r="Y21">
        <v>6</v>
      </c>
      <c r="Z21">
        <v>5</v>
      </c>
      <c r="AA21">
        <v>6.5</v>
      </c>
      <c r="AH21" s="5">
        <v>9.0833333333333339</v>
      </c>
      <c r="AI21">
        <v>0</v>
      </c>
      <c r="AJ21" s="5">
        <v>-1.249090909090909</v>
      </c>
      <c r="AK21" s="5">
        <v>9.0833333333333339</v>
      </c>
    </row>
    <row r="22" spans="1:37">
      <c r="A22">
        <v>1990</v>
      </c>
      <c r="B22">
        <v>1</v>
      </c>
      <c r="C22">
        <v>1990</v>
      </c>
      <c r="D22" s="4">
        <v>32874</v>
      </c>
      <c r="E22">
        <v>5.3666667938232422</v>
      </c>
      <c r="F22">
        <v>5.3000001907348633</v>
      </c>
      <c r="G22">
        <v>5.3</v>
      </c>
      <c r="H22" s="2">
        <f t="shared" si="0"/>
        <v>6</v>
      </c>
      <c r="K22" s="1"/>
      <c r="L22" s="1"/>
      <c r="M22" s="6">
        <v>5.625</v>
      </c>
      <c r="N22">
        <v>5.5</v>
      </c>
      <c r="O22">
        <v>5.75</v>
      </c>
      <c r="X22">
        <v>5.5</v>
      </c>
      <c r="Y22">
        <v>6.5</v>
      </c>
      <c r="AH22" s="5">
        <v>8.25</v>
      </c>
      <c r="AI22">
        <v>0</v>
      </c>
      <c r="AJ22" s="5">
        <v>-0.05</v>
      </c>
      <c r="AK22" s="14">
        <v>7.9497983329783271</v>
      </c>
    </row>
    <row r="23" spans="1:37">
      <c r="A23">
        <v>1990</v>
      </c>
      <c r="B23">
        <v>6</v>
      </c>
      <c r="C23">
        <f>1990+(6-1)/12</f>
        <v>1990.4166666666667</v>
      </c>
      <c r="D23" s="4">
        <v>33025</v>
      </c>
      <c r="E23">
        <v>5.3666667938232422</v>
      </c>
      <c r="F23">
        <v>5.3000001907348633</v>
      </c>
      <c r="G23">
        <v>5.3</v>
      </c>
      <c r="H23" s="2">
        <f t="shared" si="0"/>
        <v>6</v>
      </c>
      <c r="I23" s="2">
        <f t="shared" si="1"/>
        <v>6.125</v>
      </c>
      <c r="K23" s="1"/>
      <c r="L23" s="1"/>
      <c r="M23" s="6">
        <v>5.625</v>
      </c>
      <c r="N23">
        <v>5.5</v>
      </c>
      <c r="O23">
        <v>5.75</v>
      </c>
      <c r="P23">
        <v>5.5</v>
      </c>
      <c r="Q23">
        <v>6</v>
      </c>
      <c r="X23">
        <v>5.5</v>
      </c>
      <c r="Y23">
        <v>6.5</v>
      </c>
      <c r="Z23">
        <v>5.25</v>
      </c>
      <c r="AA23">
        <v>7</v>
      </c>
      <c r="AH23" s="5">
        <v>8.16</v>
      </c>
      <c r="AI23">
        <v>0</v>
      </c>
      <c r="AJ23" s="5">
        <v>0.18476190476190477</v>
      </c>
      <c r="AK23" s="14">
        <v>7.6685093641548647</v>
      </c>
    </row>
    <row r="24" spans="1:37">
      <c r="A24">
        <v>1991</v>
      </c>
      <c r="B24">
        <v>1</v>
      </c>
      <c r="C24">
        <v>1991</v>
      </c>
      <c r="D24" s="4">
        <v>33239</v>
      </c>
      <c r="E24">
        <v>6.1333332061767578</v>
      </c>
      <c r="F24">
        <v>5.6999998092651367</v>
      </c>
      <c r="G24">
        <v>5.9</v>
      </c>
      <c r="H24" s="2">
        <f t="shared" si="0"/>
        <v>6.875</v>
      </c>
      <c r="K24" s="1"/>
      <c r="L24" s="1"/>
      <c r="M24" s="6">
        <v>5.5</v>
      </c>
      <c r="N24">
        <v>6.5</v>
      </c>
      <c r="O24">
        <v>7</v>
      </c>
      <c r="X24">
        <v>6.25</v>
      </c>
      <c r="Y24">
        <v>7.5</v>
      </c>
      <c r="AH24" s="5">
        <v>6.4266666666666667</v>
      </c>
      <c r="AI24">
        <v>1</v>
      </c>
      <c r="AJ24" s="5">
        <v>0.9838095238095238</v>
      </c>
      <c r="AK24" s="14">
        <v>6.3899553337106481</v>
      </c>
    </row>
    <row r="25" spans="1:37">
      <c r="A25">
        <v>1991</v>
      </c>
      <c r="B25">
        <v>6</v>
      </c>
      <c r="C25">
        <f>1991+(6-1)/12</f>
        <v>1991.4166666666667</v>
      </c>
      <c r="D25" s="4">
        <v>33390</v>
      </c>
      <c r="E25">
        <v>6.1333332061767578</v>
      </c>
      <c r="F25">
        <v>5.6999998092651367</v>
      </c>
      <c r="G25">
        <v>5.9</v>
      </c>
      <c r="H25" s="2">
        <f t="shared" si="0"/>
        <v>6.75</v>
      </c>
      <c r="I25" s="2">
        <f t="shared" si="1"/>
        <v>6.375</v>
      </c>
      <c r="K25" s="1"/>
      <c r="L25" s="1"/>
      <c r="M25" s="6">
        <v>5.5</v>
      </c>
      <c r="N25">
        <v>6.75</v>
      </c>
      <c r="O25">
        <v>7</v>
      </c>
      <c r="P25">
        <v>6.25</v>
      </c>
      <c r="Q25">
        <v>6.5</v>
      </c>
      <c r="X25">
        <v>6.5</v>
      </c>
      <c r="Y25">
        <v>7</v>
      </c>
      <c r="Z25">
        <v>6</v>
      </c>
      <c r="AA25">
        <v>6.75</v>
      </c>
      <c r="AH25" s="5">
        <v>5.6433333333333335</v>
      </c>
      <c r="AI25">
        <v>0</v>
      </c>
      <c r="AJ25" s="5">
        <v>2.4175</v>
      </c>
      <c r="AK25" s="14">
        <v>5.5292042342331342</v>
      </c>
    </row>
    <row r="26" spans="1:37">
      <c r="A26">
        <v>1992</v>
      </c>
      <c r="B26">
        <v>1</v>
      </c>
      <c r="C26">
        <v>1992</v>
      </c>
      <c r="D26" s="4">
        <v>33604</v>
      </c>
      <c r="E26">
        <v>7.0999999046325684</v>
      </c>
      <c r="F26">
        <v>6.8000001907348633</v>
      </c>
      <c r="G26">
        <v>6.9</v>
      </c>
      <c r="H26" s="2">
        <f t="shared" si="0"/>
        <v>7</v>
      </c>
      <c r="K26" s="1"/>
      <c r="L26" s="1"/>
      <c r="M26" s="6">
        <v>5.75</v>
      </c>
      <c r="N26">
        <v>6.75</v>
      </c>
      <c r="O26">
        <v>7</v>
      </c>
      <c r="X26">
        <v>6.75</v>
      </c>
      <c r="Y26">
        <v>7.25</v>
      </c>
      <c r="AH26" s="5">
        <v>4.0233333333333334</v>
      </c>
      <c r="AI26">
        <v>0</v>
      </c>
      <c r="AJ26" s="5">
        <v>2.9214285714285713</v>
      </c>
      <c r="AK26" s="14">
        <v>3.5965349324771712</v>
      </c>
    </row>
    <row r="27" spans="1:37">
      <c r="A27">
        <v>1992</v>
      </c>
      <c r="B27">
        <v>6</v>
      </c>
      <c r="C27">
        <f>1992+(6-1)/12</f>
        <v>1992.4166666666667</v>
      </c>
      <c r="D27" s="4">
        <v>33756</v>
      </c>
      <c r="E27">
        <v>7.0999999046325684</v>
      </c>
      <c r="F27">
        <v>6.8000001907348633</v>
      </c>
      <c r="G27">
        <v>6.9</v>
      </c>
      <c r="H27" s="2">
        <f t="shared" si="0"/>
        <v>7.25</v>
      </c>
      <c r="I27" s="2">
        <f t="shared" si="1"/>
        <v>6.875</v>
      </c>
      <c r="K27" s="1"/>
      <c r="L27" s="1"/>
      <c r="M27" s="6">
        <v>5.75</v>
      </c>
      <c r="N27">
        <v>7.25</v>
      </c>
      <c r="O27">
        <v>7.5</v>
      </c>
      <c r="P27">
        <v>6.5</v>
      </c>
      <c r="Q27">
        <v>7</v>
      </c>
      <c r="X27">
        <v>7</v>
      </c>
      <c r="Y27">
        <v>7.5</v>
      </c>
      <c r="Z27">
        <v>6.5</v>
      </c>
      <c r="AA27">
        <v>7.25</v>
      </c>
      <c r="AH27" s="5">
        <v>3.2566666666666668</v>
      </c>
      <c r="AI27">
        <v>0</v>
      </c>
      <c r="AJ27" s="5">
        <v>3.4572727272727275</v>
      </c>
      <c r="AK27" s="14">
        <v>3.4197986036226276</v>
      </c>
    </row>
    <row r="28" spans="1:37">
      <c r="A28">
        <v>1993</v>
      </c>
      <c r="B28">
        <v>1</v>
      </c>
      <c r="C28">
        <v>1993</v>
      </c>
      <c r="D28" s="4">
        <v>33970</v>
      </c>
      <c r="E28">
        <v>7.3666667938232422</v>
      </c>
      <c r="F28">
        <v>7.4000000953674316</v>
      </c>
      <c r="H28" s="2">
        <f t="shared" si="0"/>
        <v>6.75</v>
      </c>
      <c r="K28" s="1"/>
      <c r="L28" s="1"/>
      <c r="M28" s="6">
        <v>6</v>
      </c>
      <c r="N28">
        <v>6.75</v>
      </c>
      <c r="O28">
        <v>7</v>
      </c>
      <c r="X28">
        <v>6.5</v>
      </c>
      <c r="Y28">
        <v>7</v>
      </c>
      <c r="AH28" s="5">
        <v>3.04</v>
      </c>
      <c r="AI28">
        <v>0</v>
      </c>
      <c r="AJ28" s="5">
        <v>3.4805263157894739</v>
      </c>
      <c r="AK28" s="14">
        <v>2.8158270528483049</v>
      </c>
    </row>
    <row r="29" spans="1:37">
      <c r="A29">
        <v>1993</v>
      </c>
      <c r="B29">
        <v>6</v>
      </c>
      <c r="C29">
        <f>1993+(6-1)/12</f>
        <v>1993.4166666666667</v>
      </c>
      <c r="D29" s="4">
        <v>34121</v>
      </c>
      <c r="E29">
        <v>7.3666667938232422</v>
      </c>
      <c r="F29">
        <v>7.4000000953674316</v>
      </c>
      <c r="H29" s="2">
        <f t="shared" si="0"/>
        <v>6.75</v>
      </c>
      <c r="I29" s="2">
        <f t="shared" si="1"/>
        <v>6.625</v>
      </c>
      <c r="K29" s="1"/>
      <c r="L29" s="1"/>
      <c r="M29" s="6">
        <v>6</v>
      </c>
      <c r="N29">
        <v>6.75</v>
      </c>
      <c r="O29">
        <v>6.75</v>
      </c>
      <c r="P29">
        <v>6.5</v>
      </c>
      <c r="Q29">
        <v>6.75</v>
      </c>
      <c r="X29">
        <v>6.5</v>
      </c>
      <c r="Y29">
        <v>7</v>
      </c>
      <c r="Z29">
        <v>6.25</v>
      </c>
      <c r="AA29">
        <v>7</v>
      </c>
      <c r="AH29" s="5">
        <v>3.06</v>
      </c>
      <c r="AI29">
        <v>0</v>
      </c>
      <c r="AJ29" s="5">
        <v>2.8909090909090911</v>
      </c>
      <c r="AK29" s="14">
        <v>3.1366293266336331</v>
      </c>
    </row>
    <row r="30" spans="1:37">
      <c r="A30">
        <v>1994</v>
      </c>
      <c r="B30">
        <v>1</v>
      </c>
      <c r="C30">
        <v>1994</v>
      </c>
      <c r="D30" s="4">
        <v>34335</v>
      </c>
      <c r="E30">
        <v>6.6333332061767578</v>
      </c>
      <c r="F30">
        <v>6.8000001907348633</v>
      </c>
      <c r="H30" s="2">
        <f t="shared" si="0"/>
        <v>6.625</v>
      </c>
      <c r="K30" s="1"/>
      <c r="L30" s="1"/>
      <c r="M30" s="6">
        <v>6.5</v>
      </c>
      <c r="N30">
        <v>6.5</v>
      </c>
      <c r="O30">
        <v>6.75</v>
      </c>
      <c r="X30">
        <v>6.5</v>
      </c>
      <c r="Y30">
        <v>6.75</v>
      </c>
      <c r="AH30" s="5">
        <v>3.2133333333333334</v>
      </c>
      <c r="AI30">
        <v>0</v>
      </c>
      <c r="AJ30" s="5">
        <v>2.6345000000000001</v>
      </c>
      <c r="AK30" s="14">
        <v>3.0453315113208221</v>
      </c>
    </row>
    <row r="31" spans="1:37">
      <c r="A31">
        <v>1994</v>
      </c>
      <c r="B31">
        <v>6</v>
      </c>
      <c r="C31">
        <f>1994+(6-1)/12</f>
        <v>1994.4166666666667</v>
      </c>
      <c r="D31" s="4">
        <v>34486</v>
      </c>
      <c r="E31">
        <v>6.6333332061767578</v>
      </c>
      <c r="F31">
        <v>6.8000001907348633</v>
      </c>
      <c r="H31" s="2">
        <f t="shared" si="0"/>
        <v>6.125</v>
      </c>
      <c r="I31" s="2">
        <f t="shared" si="1"/>
        <v>6.125</v>
      </c>
      <c r="K31" s="1"/>
      <c r="L31" s="1"/>
      <c r="M31" s="6">
        <v>6.25</v>
      </c>
      <c r="N31">
        <v>6</v>
      </c>
      <c r="O31">
        <v>6.25</v>
      </c>
      <c r="P31">
        <v>6</v>
      </c>
      <c r="Q31">
        <v>6.25</v>
      </c>
      <c r="X31">
        <v>6</v>
      </c>
      <c r="Y31">
        <v>6.25</v>
      </c>
      <c r="Z31">
        <v>5.75</v>
      </c>
      <c r="AA31">
        <v>6.5</v>
      </c>
      <c r="AH31" s="5">
        <v>4.4866666666666664</v>
      </c>
      <c r="AI31">
        <v>0</v>
      </c>
      <c r="AJ31" s="5">
        <v>2.8281818181818181</v>
      </c>
      <c r="AK31" s="14">
        <v>4.6837812259279943</v>
      </c>
    </row>
    <row r="32" spans="1:37">
      <c r="A32">
        <v>1995</v>
      </c>
      <c r="B32">
        <v>1</v>
      </c>
      <c r="C32">
        <v>1995</v>
      </c>
      <c r="D32" s="4">
        <v>34700</v>
      </c>
      <c r="E32">
        <v>5.6333332061767578</v>
      </c>
      <c r="F32">
        <v>5.8000001907348633</v>
      </c>
      <c r="H32" s="2">
        <f t="shared" si="0"/>
        <v>5.625</v>
      </c>
      <c r="K32" s="1"/>
      <c r="L32" s="1"/>
      <c r="M32" s="6">
        <v>6</v>
      </c>
      <c r="N32">
        <v>5.5</v>
      </c>
      <c r="O32">
        <v>5.5</v>
      </c>
      <c r="X32">
        <v>5.25</v>
      </c>
      <c r="Y32">
        <v>6</v>
      </c>
      <c r="AH32" s="5">
        <v>5.81</v>
      </c>
      <c r="AI32">
        <v>0</v>
      </c>
      <c r="AJ32" s="5">
        <v>2.1825000000000001</v>
      </c>
      <c r="AK32" s="14">
        <v>6.3189761231988317</v>
      </c>
    </row>
    <row r="33" spans="1:37">
      <c r="A33">
        <v>1995</v>
      </c>
      <c r="B33">
        <v>6</v>
      </c>
      <c r="C33">
        <f>1995+(6-1)/12</f>
        <v>1995.4166666666667</v>
      </c>
      <c r="D33" s="4">
        <v>34851</v>
      </c>
      <c r="E33">
        <v>5.6333332061767578</v>
      </c>
      <c r="F33">
        <v>5.8000001907348633</v>
      </c>
      <c r="H33" s="2">
        <f t="shared" si="0"/>
        <v>5.875</v>
      </c>
      <c r="I33" s="2">
        <f t="shared" si="1"/>
        <v>5.875</v>
      </c>
      <c r="K33" s="1"/>
      <c r="L33" s="1"/>
      <c r="M33" s="6">
        <v>5.9</v>
      </c>
      <c r="N33">
        <v>5.75</v>
      </c>
      <c r="O33">
        <f>6+(1/8)</f>
        <v>6.125</v>
      </c>
      <c r="P33">
        <v>5.75</v>
      </c>
      <c r="Q33">
        <f>6+(1/8)</f>
        <v>6.125</v>
      </c>
      <c r="X33">
        <v>5.5</v>
      </c>
      <c r="Y33">
        <v>6.25</v>
      </c>
      <c r="Z33">
        <v>5.5</v>
      </c>
      <c r="AA33">
        <v>6.25</v>
      </c>
      <c r="AH33" s="5">
        <v>5.7966666666666669</v>
      </c>
      <c r="AI33">
        <v>0</v>
      </c>
      <c r="AJ33" s="5">
        <v>0.16636363636363635</v>
      </c>
      <c r="AK33" s="14">
        <v>5.6774720099531368</v>
      </c>
    </row>
    <row r="34" spans="1:37">
      <c r="A34">
        <v>1996</v>
      </c>
      <c r="B34">
        <v>1</v>
      </c>
      <c r="C34">
        <v>1996</v>
      </c>
      <c r="D34" s="4">
        <v>35065</v>
      </c>
      <c r="E34">
        <v>5.5666666030883789</v>
      </c>
      <c r="F34">
        <v>5.5</v>
      </c>
      <c r="H34" s="2">
        <f t="shared" si="0"/>
        <v>5.75</v>
      </c>
      <c r="K34" s="1"/>
      <c r="L34" s="1"/>
      <c r="M34" s="6">
        <v>5.75</v>
      </c>
      <c r="N34">
        <v>5.5</v>
      </c>
      <c r="O34">
        <v>5.75</v>
      </c>
      <c r="X34">
        <v>5.5</v>
      </c>
      <c r="Y34">
        <v>6</v>
      </c>
      <c r="AH34" s="5">
        <v>5.3633333333333333</v>
      </c>
      <c r="AI34">
        <v>0</v>
      </c>
      <c r="AJ34" s="5">
        <v>7.619047619047619E-3</v>
      </c>
      <c r="AK34" s="14">
        <v>5.025643757257737</v>
      </c>
    </row>
    <row r="35" spans="1:37">
      <c r="A35">
        <v>1996</v>
      </c>
      <c r="B35">
        <v>6</v>
      </c>
      <c r="C35">
        <f>1996+(6-1)/12</f>
        <v>1996.4166666666667</v>
      </c>
      <c r="D35" s="4">
        <v>35217</v>
      </c>
      <c r="E35">
        <v>5.5666666030883789</v>
      </c>
      <c r="F35">
        <v>5.5</v>
      </c>
      <c r="H35" s="2">
        <f t="shared" si="0"/>
        <v>5.5</v>
      </c>
      <c r="I35" s="2">
        <f t="shared" si="1"/>
        <v>5.75</v>
      </c>
      <c r="K35" s="1"/>
      <c r="L35" s="1"/>
      <c r="M35" s="6">
        <v>5.75</v>
      </c>
      <c r="N35">
        <v>5.5</v>
      </c>
      <c r="O35">
        <v>5.5</v>
      </c>
      <c r="P35">
        <v>5.5</v>
      </c>
      <c r="Q35">
        <v>5.75</v>
      </c>
      <c r="X35">
        <v>5.25</v>
      </c>
      <c r="Y35">
        <v>5.75</v>
      </c>
      <c r="Z35">
        <v>5.5</v>
      </c>
      <c r="AA35">
        <v>6</v>
      </c>
      <c r="AH35" s="5">
        <v>5.3066666666666666</v>
      </c>
      <c r="AI35">
        <v>0</v>
      </c>
      <c r="AJ35" s="5">
        <v>1.603</v>
      </c>
      <c r="AK35" s="14">
        <v>5.2649094889866124</v>
      </c>
    </row>
    <row r="36" spans="1:37">
      <c r="A36">
        <v>1997</v>
      </c>
      <c r="B36">
        <v>1</v>
      </c>
      <c r="C36">
        <v>1997</v>
      </c>
      <c r="D36" s="4">
        <v>35431</v>
      </c>
      <c r="E36">
        <v>5.3333334922790527</v>
      </c>
      <c r="F36">
        <v>5.1999998092651367</v>
      </c>
      <c r="H36" s="2">
        <f t="shared" si="0"/>
        <v>5.375</v>
      </c>
      <c r="K36" s="1"/>
      <c r="L36" s="1"/>
      <c r="M36" s="6">
        <v>5.6</v>
      </c>
      <c r="N36">
        <v>5.25</v>
      </c>
      <c r="O36">
        <v>5.5</v>
      </c>
      <c r="X36">
        <v>5.25</v>
      </c>
      <c r="Y36">
        <v>5.5</v>
      </c>
      <c r="AH36" s="5">
        <v>5.2766666666666664</v>
      </c>
      <c r="AI36">
        <v>0</v>
      </c>
      <c r="AJ36" s="5">
        <v>1.328095238095238</v>
      </c>
      <c r="AK36" s="14">
        <v>5.2257830963850607</v>
      </c>
    </row>
    <row r="37" spans="1:37">
      <c r="A37">
        <v>1997</v>
      </c>
      <c r="B37">
        <v>6</v>
      </c>
      <c r="C37">
        <f>1997+(6-1)/12</f>
        <v>1997.4166666666667</v>
      </c>
      <c r="D37" s="4">
        <v>35582</v>
      </c>
      <c r="E37">
        <v>5.3333334922790527</v>
      </c>
      <c r="F37">
        <v>5.1999998092651367</v>
      </c>
      <c r="H37" s="2">
        <f t="shared" si="0"/>
        <v>5</v>
      </c>
      <c r="I37" s="2">
        <f t="shared" si="1"/>
        <v>4.875</v>
      </c>
      <c r="K37" s="1"/>
      <c r="L37" s="1"/>
      <c r="M37" s="6">
        <v>5.6</v>
      </c>
      <c r="N37">
        <v>4.75</v>
      </c>
      <c r="O37">
        <v>5</v>
      </c>
      <c r="P37">
        <v>4.75</v>
      </c>
      <c r="Q37">
        <v>5</v>
      </c>
      <c r="X37">
        <v>4.75</v>
      </c>
      <c r="Y37">
        <v>5.25</v>
      </c>
      <c r="Z37">
        <v>4.5</v>
      </c>
      <c r="AA37">
        <v>5.25</v>
      </c>
      <c r="AH37" s="5">
        <v>5.5333333333333332</v>
      </c>
      <c r="AI37">
        <v>0</v>
      </c>
      <c r="AJ37" s="5">
        <v>0.90761904761904766</v>
      </c>
      <c r="AK37" s="14">
        <v>5.3247004149903665</v>
      </c>
    </row>
    <row r="38" spans="1:37">
      <c r="A38">
        <v>1998</v>
      </c>
      <c r="B38">
        <v>1</v>
      </c>
      <c r="C38">
        <v>1998</v>
      </c>
      <c r="D38" s="4">
        <v>35796</v>
      </c>
      <c r="E38">
        <v>4.6666665077209473</v>
      </c>
      <c r="F38">
        <v>4.6999998092651367</v>
      </c>
      <c r="H38" s="2">
        <f t="shared" si="0"/>
        <v>4.75</v>
      </c>
      <c r="K38" s="1"/>
      <c r="L38" s="1"/>
      <c r="M38">
        <v>5.4000000953674299</v>
      </c>
      <c r="N38">
        <v>4.75</v>
      </c>
      <c r="O38">
        <v>4.75</v>
      </c>
      <c r="X38">
        <v>4.5</v>
      </c>
      <c r="Y38">
        <v>5</v>
      </c>
      <c r="AH38" s="5">
        <v>5.52</v>
      </c>
      <c r="AI38">
        <v>0</v>
      </c>
      <c r="AJ38" s="5">
        <v>3.2500000000000001E-2</v>
      </c>
      <c r="AK38" s="14">
        <v>5.3599361493038193</v>
      </c>
    </row>
    <row r="39" spans="1:37">
      <c r="A39">
        <v>1998</v>
      </c>
      <c r="B39">
        <v>6</v>
      </c>
      <c r="C39">
        <f>1998+(6-1)/12</f>
        <v>1998.4166666666667</v>
      </c>
      <c r="D39" s="4">
        <v>35947</v>
      </c>
      <c r="E39">
        <v>4.6666665077209473</v>
      </c>
      <c r="F39">
        <v>4.6999998092651367</v>
      </c>
      <c r="H39" s="2">
        <f t="shared" si="0"/>
        <v>4.375</v>
      </c>
      <c r="I39" s="2">
        <f t="shared" si="1"/>
        <v>4.5</v>
      </c>
      <c r="K39" s="1"/>
      <c r="L39" s="1"/>
      <c r="M39">
        <v>5.4000000953674316</v>
      </c>
      <c r="N39">
        <v>4.25</v>
      </c>
      <c r="O39">
        <v>4.5</v>
      </c>
      <c r="P39">
        <v>4.25</v>
      </c>
      <c r="Q39">
        <v>5</v>
      </c>
      <c r="X39">
        <v>4.25</v>
      </c>
      <c r="Y39">
        <v>4.5</v>
      </c>
      <c r="Z39">
        <v>4.25</v>
      </c>
      <c r="AA39">
        <v>4.75</v>
      </c>
      <c r="AH39" s="5">
        <v>5.5333333333333332</v>
      </c>
      <c r="AI39">
        <v>0</v>
      </c>
      <c r="AJ39" s="5">
        <v>-0.10727272727272727</v>
      </c>
      <c r="AK39" s="14">
        <v>5.2941650494289281</v>
      </c>
    </row>
    <row r="40" spans="1:37">
      <c r="A40">
        <v>1999</v>
      </c>
      <c r="B40">
        <v>1</v>
      </c>
      <c r="C40">
        <v>1999</v>
      </c>
      <c r="D40" s="4">
        <v>36161</v>
      </c>
      <c r="E40">
        <v>4.4333333969116211</v>
      </c>
      <c r="F40">
        <v>4.5999999046325684</v>
      </c>
      <c r="H40" s="2">
        <f t="shared" si="0"/>
        <v>4.5</v>
      </c>
      <c r="K40" s="1"/>
      <c r="L40" s="1"/>
      <c r="M40">
        <v>5.1999998092651367</v>
      </c>
      <c r="N40">
        <v>4.25</v>
      </c>
      <c r="O40">
        <v>4.5</v>
      </c>
      <c r="X40">
        <v>4.25</v>
      </c>
      <c r="Y40">
        <v>4.75</v>
      </c>
      <c r="AH40" s="5">
        <v>4.7333333333333334</v>
      </c>
      <c r="AI40">
        <v>0</v>
      </c>
      <c r="AJ40" s="5">
        <v>3.4736842105263156E-2</v>
      </c>
      <c r="AK40" s="14">
        <v>4.7586638919629367</v>
      </c>
    </row>
    <row r="41" spans="1:37">
      <c r="A41">
        <v>1999</v>
      </c>
      <c r="B41">
        <v>6</v>
      </c>
      <c r="C41">
        <f>1999+(6-1)/12</f>
        <v>1999.4166666666667</v>
      </c>
      <c r="D41" s="4">
        <v>36312</v>
      </c>
      <c r="E41">
        <v>4.4333333969116211</v>
      </c>
      <c r="F41">
        <v>4.5999999046325684</v>
      </c>
      <c r="H41" s="2">
        <f t="shared" si="0"/>
        <v>4.25</v>
      </c>
      <c r="I41" s="2">
        <f t="shared" si="1"/>
        <v>4.25</v>
      </c>
      <c r="K41" s="1"/>
      <c r="L41" s="1"/>
      <c r="M41">
        <v>5.1999998092651367</v>
      </c>
      <c r="N41">
        <v>4</v>
      </c>
      <c r="O41">
        <v>4.25</v>
      </c>
      <c r="P41">
        <v>4.25</v>
      </c>
      <c r="Q41">
        <v>4.5</v>
      </c>
      <c r="X41">
        <v>4</v>
      </c>
      <c r="Y41">
        <v>4.5</v>
      </c>
      <c r="Z41">
        <v>4</v>
      </c>
      <c r="AA41">
        <v>4.5</v>
      </c>
      <c r="AH41" s="5">
        <v>5.0933333333333337</v>
      </c>
      <c r="AI41">
        <v>0</v>
      </c>
      <c r="AJ41" s="5">
        <v>1.1322727272727273</v>
      </c>
      <c r="AK41" s="14">
        <v>4.9263890872380021</v>
      </c>
    </row>
    <row r="42" spans="1:37">
      <c r="A42">
        <v>2000</v>
      </c>
      <c r="B42">
        <v>1</v>
      </c>
      <c r="C42">
        <v>2000</v>
      </c>
      <c r="D42" s="4">
        <v>36526</v>
      </c>
      <c r="E42">
        <v>4.0666666030883789</v>
      </c>
      <c r="F42">
        <v>4.0999999046325684</v>
      </c>
      <c r="G42">
        <v>4.0999999999999996</v>
      </c>
      <c r="H42" s="2">
        <f t="shared" si="0"/>
        <v>4.125</v>
      </c>
      <c r="K42" s="1"/>
      <c r="L42" s="1"/>
      <c r="M42">
        <v>5</v>
      </c>
      <c r="N42">
        <v>4</v>
      </c>
      <c r="O42">
        <v>4.25</v>
      </c>
      <c r="X42">
        <v>4</v>
      </c>
      <c r="Y42">
        <v>4.25</v>
      </c>
      <c r="AH42" s="5">
        <v>5.6766666666666667</v>
      </c>
      <c r="AI42">
        <v>0</v>
      </c>
      <c r="AJ42" s="5">
        <v>1.1040000000000001</v>
      </c>
      <c r="AK42" s="14">
        <v>5.8517520356573218</v>
      </c>
    </row>
    <row r="43" spans="1:37">
      <c r="A43">
        <v>2000</v>
      </c>
      <c r="B43">
        <v>6</v>
      </c>
      <c r="C43">
        <f>2000+(6-1)/12</f>
        <v>2000.4166666666667</v>
      </c>
      <c r="D43" s="4">
        <v>36678</v>
      </c>
      <c r="E43">
        <v>4.0666666030883789</v>
      </c>
      <c r="F43">
        <v>4.0999999046325684</v>
      </c>
      <c r="G43">
        <v>4.0999999999999996</v>
      </c>
      <c r="H43" s="2">
        <f t="shared" si="0"/>
        <v>4.125</v>
      </c>
      <c r="I43" s="2">
        <f t="shared" si="1"/>
        <v>4.125</v>
      </c>
      <c r="K43" s="1"/>
      <c r="L43" s="1"/>
      <c r="M43">
        <v>5</v>
      </c>
      <c r="N43">
        <v>4</v>
      </c>
      <c r="O43">
        <v>4</v>
      </c>
      <c r="P43">
        <v>4</v>
      </c>
      <c r="Q43">
        <v>4.25</v>
      </c>
      <c r="X43">
        <v>4</v>
      </c>
      <c r="Y43">
        <v>4.25</v>
      </c>
      <c r="Z43">
        <v>4</v>
      </c>
      <c r="AA43">
        <v>4.25</v>
      </c>
      <c r="AH43" s="5">
        <v>6.52</v>
      </c>
      <c r="AI43">
        <v>0</v>
      </c>
      <c r="AJ43" s="5">
        <v>-0.45227272727272727</v>
      </c>
      <c r="AK43" s="14">
        <v>6.4607006938359719</v>
      </c>
    </row>
    <row r="44" spans="1:37">
      <c r="A44">
        <v>2001</v>
      </c>
      <c r="B44">
        <v>1</v>
      </c>
      <c r="C44">
        <v>2001</v>
      </c>
      <c r="D44" s="4">
        <v>36892</v>
      </c>
      <c r="E44">
        <v>3.9000000953674316</v>
      </c>
      <c r="F44">
        <v>3.9000000953674316</v>
      </c>
      <c r="G44">
        <v>4</v>
      </c>
      <c r="H44" s="2">
        <f t="shared" si="0"/>
        <v>4.75</v>
      </c>
      <c r="K44" s="1"/>
      <c r="L44" s="1"/>
      <c r="M44">
        <v>5.1500000953674316</v>
      </c>
      <c r="N44">
        <v>4.5</v>
      </c>
      <c r="O44">
        <v>4.5</v>
      </c>
      <c r="X44">
        <v>4.5</v>
      </c>
      <c r="Y44">
        <v>5</v>
      </c>
      <c r="AH44" s="5">
        <v>5.5933333333333337</v>
      </c>
      <c r="AI44">
        <v>0</v>
      </c>
      <c r="AJ44" s="5">
        <v>-0.86190476190476195</v>
      </c>
      <c r="AK44" s="14">
        <v>5.0428576068430111</v>
      </c>
    </row>
    <row r="45" spans="1:37">
      <c r="A45">
        <v>2001</v>
      </c>
      <c r="B45">
        <v>6</v>
      </c>
      <c r="C45">
        <f>2001+(6-1)/12</f>
        <v>2001.4166666666667</v>
      </c>
      <c r="D45" s="4">
        <v>37043</v>
      </c>
      <c r="E45">
        <v>3.9000000953674316</v>
      </c>
      <c r="F45">
        <v>3.9000000953674316</v>
      </c>
      <c r="G45">
        <v>4</v>
      </c>
      <c r="H45" s="2">
        <f t="shared" si="0"/>
        <v>4.875</v>
      </c>
      <c r="I45" s="2">
        <f t="shared" si="1"/>
        <v>5.125</v>
      </c>
      <c r="K45" s="1"/>
      <c r="L45" s="1"/>
      <c r="M45">
        <v>5.1500000953674316</v>
      </c>
      <c r="N45">
        <v>4.75</v>
      </c>
      <c r="O45">
        <v>5</v>
      </c>
      <c r="P45">
        <v>4.75</v>
      </c>
      <c r="Q45">
        <v>5.25</v>
      </c>
      <c r="X45">
        <v>4.75</v>
      </c>
      <c r="Y45">
        <v>5</v>
      </c>
      <c r="Z45">
        <v>4.75</v>
      </c>
      <c r="AA45">
        <v>5.5</v>
      </c>
      <c r="AH45" s="5">
        <v>3.4966666666666666</v>
      </c>
      <c r="AI45">
        <v>1</v>
      </c>
      <c r="AJ45" s="5">
        <v>1.332857142857143</v>
      </c>
      <c r="AK45" s="14">
        <v>3.2721583142373909</v>
      </c>
    </row>
    <row r="46" spans="1:37">
      <c r="A46">
        <v>2002</v>
      </c>
      <c r="B46">
        <v>1</v>
      </c>
      <c r="C46">
        <v>2002</v>
      </c>
      <c r="D46" s="4">
        <v>37257</v>
      </c>
      <c r="E46">
        <v>5.5</v>
      </c>
      <c r="F46">
        <v>5.4000000953674316</v>
      </c>
      <c r="G46">
        <v>5.6</v>
      </c>
      <c r="H46" s="2">
        <f t="shared" si="0"/>
        <v>6.125</v>
      </c>
      <c r="K46" s="1"/>
      <c r="L46" s="1"/>
      <c r="M46">
        <v>4.9549241065979004</v>
      </c>
      <c r="N46">
        <v>6</v>
      </c>
      <c r="O46">
        <v>6.25</v>
      </c>
      <c r="X46">
        <v>5.75</v>
      </c>
      <c r="Y46">
        <v>6.5</v>
      </c>
      <c r="AH46" s="5">
        <v>1.7333333333333334</v>
      </c>
      <c r="AI46">
        <v>0</v>
      </c>
      <c r="AJ46" s="5">
        <v>3.284761904761905</v>
      </c>
      <c r="AK46" s="14">
        <v>0.95337011890969681</v>
      </c>
    </row>
    <row r="47" spans="1:37">
      <c r="A47">
        <v>2002</v>
      </c>
      <c r="B47">
        <v>6</v>
      </c>
      <c r="C47">
        <f>2002+(6-1)/12</f>
        <v>2002.4166666666667</v>
      </c>
      <c r="D47" s="4">
        <v>37408</v>
      </c>
      <c r="E47">
        <v>5.5</v>
      </c>
      <c r="F47">
        <v>5.4000000953674316</v>
      </c>
      <c r="G47">
        <v>5.6</v>
      </c>
      <c r="H47" s="2">
        <f t="shared" si="0"/>
        <v>5.875</v>
      </c>
      <c r="I47" s="2">
        <f t="shared" si="1"/>
        <v>5.5</v>
      </c>
      <c r="J47" s="2">
        <v>5</v>
      </c>
      <c r="K47" s="1"/>
      <c r="L47" s="1"/>
      <c r="M47">
        <v>4.9549241065979004</v>
      </c>
      <c r="N47">
        <v>5.75</v>
      </c>
      <c r="O47">
        <v>6</v>
      </c>
      <c r="P47">
        <v>5.25</v>
      </c>
      <c r="Q47">
        <v>5.5</v>
      </c>
      <c r="X47">
        <v>5.5</v>
      </c>
      <c r="Y47">
        <v>6.25</v>
      </c>
      <c r="Z47">
        <v>5</v>
      </c>
      <c r="AA47">
        <v>6</v>
      </c>
      <c r="AH47" s="5">
        <v>1.74</v>
      </c>
      <c r="AI47">
        <v>0</v>
      </c>
      <c r="AJ47" s="5">
        <v>3.1749999999999998</v>
      </c>
      <c r="AK47" s="14">
        <v>1.0204305798852191</v>
      </c>
    </row>
    <row r="48" spans="1:37">
      <c r="A48">
        <v>2003</v>
      </c>
      <c r="B48">
        <v>1</v>
      </c>
      <c r="C48">
        <v>2003</v>
      </c>
      <c r="D48" s="4">
        <v>37622</v>
      </c>
      <c r="E48">
        <v>5.8666667938232422</v>
      </c>
      <c r="F48">
        <v>5.6999998092651367</v>
      </c>
      <c r="G48">
        <v>5.9</v>
      </c>
      <c r="H48" s="2">
        <f t="shared" si="0"/>
        <v>5.875</v>
      </c>
      <c r="K48" s="1"/>
      <c r="L48" s="1"/>
      <c r="M48">
        <v>4.9535079002380371</v>
      </c>
      <c r="N48">
        <v>5.75</v>
      </c>
      <c r="O48">
        <v>6</v>
      </c>
      <c r="X48">
        <v>5.75</v>
      </c>
      <c r="Y48">
        <v>6</v>
      </c>
      <c r="AH48" s="5">
        <v>1.25</v>
      </c>
      <c r="AI48">
        <v>0</v>
      </c>
      <c r="AJ48" s="5">
        <v>2.7928571428571427</v>
      </c>
      <c r="AK48" s="14">
        <v>1.0165960028022512</v>
      </c>
    </row>
    <row r="49" spans="1:37">
      <c r="A49">
        <v>2003</v>
      </c>
      <c r="B49">
        <v>6</v>
      </c>
      <c r="C49">
        <f>2003+(6-1)/12</f>
        <v>2003.4166666666667</v>
      </c>
      <c r="D49" s="4">
        <v>37773</v>
      </c>
      <c r="E49">
        <v>5.8666667938232422</v>
      </c>
      <c r="F49">
        <v>5.6999998092651367</v>
      </c>
      <c r="G49">
        <v>5.9</v>
      </c>
      <c r="H49" s="2">
        <f t="shared" si="0"/>
        <v>6.125</v>
      </c>
      <c r="I49" s="2">
        <f t="shared" si="1"/>
        <v>5.875</v>
      </c>
      <c r="J49" s="2">
        <v>5</v>
      </c>
      <c r="K49" s="2"/>
      <c r="L49" s="2"/>
      <c r="M49" s="2">
        <v>4.9535079002380371</v>
      </c>
      <c r="N49">
        <v>6</v>
      </c>
      <c r="O49">
        <v>6.25</v>
      </c>
      <c r="P49">
        <v>5.5</v>
      </c>
      <c r="Q49">
        <v>6</v>
      </c>
      <c r="X49">
        <v>6</v>
      </c>
      <c r="Y49">
        <v>6.25</v>
      </c>
      <c r="Z49">
        <v>5.5</v>
      </c>
      <c r="AA49">
        <v>6.25</v>
      </c>
      <c r="AH49" s="5">
        <v>1.0166666666666666</v>
      </c>
      <c r="AI49">
        <v>0</v>
      </c>
      <c r="AJ49" s="5">
        <v>2.1047619047619048</v>
      </c>
      <c r="AK49" s="14">
        <v>1.1003859192231813</v>
      </c>
    </row>
    <row r="50" spans="1:37">
      <c r="A50">
        <v>2004</v>
      </c>
      <c r="B50">
        <v>1</v>
      </c>
      <c r="C50">
        <v>2004</v>
      </c>
      <c r="D50" s="4">
        <v>37987</v>
      </c>
      <c r="E50">
        <v>5.8333334922790527</v>
      </c>
      <c r="F50">
        <v>6</v>
      </c>
      <c r="G50">
        <v>5.9</v>
      </c>
      <c r="H50" s="2">
        <f t="shared" si="0"/>
        <v>5.375</v>
      </c>
      <c r="K50" s="2"/>
      <c r="L50" s="2"/>
      <c r="M50" s="2">
        <v>4.9940638542175293</v>
      </c>
      <c r="N50">
        <v>5.25</v>
      </c>
      <c r="O50">
        <v>5.5</v>
      </c>
      <c r="X50">
        <v>5.25</v>
      </c>
      <c r="Y50">
        <v>5.5</v>
      </c>
      <c r="AH50" s="5">
        <v>1.0033333333333334</v>
      </c>
      <c r="AI50">
        <v>0</v>
      </c>
      <c r="AJ50" s="5">
        <v>3.1505000000000001</v>
      </c>
      <c r="AK50" s="14">
        <v>0.75299118064588866</v>
      </c>
    </row>
    <row r="51" spans="1:37">
      <c r="A51">
        <v>2004</v>
      </c>
      <c r="B51">
        <v>6</v>
      </c>
      <c r="C51">
        <f>2004+(6-1)/12</f>
        <v>2004.4166666666667</v>
      </c>
      <c r="D51" s="4">
        <v>38139</v>
      </c>
      <c r="E51">
        <v>5.8333334922790527</v>
      </c>
      <c r="F51">
        <v>6</v>
      </c>
      <c r="G51">
        <v>5.9</v>
      </c>
      <c r="H51" s="2">
        <f t="shared" si="0"/>
        <v>5.375</v>
      </c>
      <c r="I51" s="2">
        <f t="shared" si="1"/>
        <v>5.25</v>
      </c>
      <c r="K51" s="2"/>
      <c r="L51" s="2"/>
      <c r="M51" s="2">
        <v>4.9940638542175293</v>
      </c>
      <c r="N51">
        <v>5.25</v>
      </c>
      <c r="O51">
        <v>5.5</v>
      </c>
      <c r="P51">
        <v>5</v>
      </c>
      <c r="Q51">
        <v>5.25</v>
      </c>
      <c r="X51">
        <v>5.25</v>
      </c>
      <c r="Y51">
        <v>5.5</v>
      </c>
      <c r="Z51">
        <v>5</v>
      </c>
      <c r="AA51">
        <v>5.5</v>
      </c>
      <c r="AH51" s="5">
        <v>1.4333333333333333</v>
      </c>
      <c r="AI51">
        <v>0</v>
      </c>
      <c r="AJ51" s="5">
        <v>3.7009523809523812</v>
      </c>
      <c r="AK51" s="14">
        <v>1.3248040514663857</v>
      </c>
    </row>
    <row r="52" spans="1:37">
      <c r="A52">
        <v>2005</v>
      </c>
      <c r="B52">
        <v>1</v>
      </c>
      <c r="C52">
        <v>2005</v>
      </c>
      <c r="D52" s="4">
        <v>38353</v>
      </c>
      <c r="E52">
        <v>5.4333333969116211</v>
      </c>
      <c r="F52">
        <v>5.5</v>
      </c>
      <c r="G52">
        <v>5.4</v>
      </c>
      <c r="H52" s="2">
        <f t="shared" si="0"/>
        <v>5.25</v>
      </c>
      <c r="I52" s="2">
        <f t="shared" si="1"/>
        <v>5.125</v>
      </c>
      <c r="K52" s="2"/>
      <c r="L52" s="2"/>
      <c r="M52" s="2">
        <v>4.9945120811462402</v>
      </c>
      <c r="N52">
        <v>5.25</v>
      </c>
      <c r="O52">
        <v>5.25</v>
      </c>
      <c r="P52">
        <v>5</v>
      </c>
      <c r="Q52">
        <v>5.25</v>
      </c>
      <c r="X52">
        <v>5</v>
      </c>
      <c r="Y52">
        <v>5.5</v>
      </c>
      <c r="Z52">
        <v>5</v>
      </c>
      <c r="AA52">
        <v>5.25</v>
      </c>
      <c r="AH52" s="5">
        <v>2.4700000000000002</v>
      </c>
      <c r="AI52">
        <v>0</v>
      </c>
      <c r="AJ52" s="5">
        <v>1.927</v>
      </c>
      <c r="AK52" s="14">
        <v>2.6782117060838733</v>
      </c>
    </row>
    <row r="53" spans="1:37">
      <c r="A53">
        <v>2005</v>
      </c>
      <c r="B53">
        <v>6</v>
      </c>
      <c r="C53">
        <f>2005+(6-1)/12</f>
        <v>2005.4166666666667</v>
      </c>
      <c r="D53" s="4">
        <v>38504</v>
      </c>
      <c r="E53">
        <v>5.4333333969116211</v>
      </c>
      <c r="F53">
        <v>5.5</v>
      </c>
      <c r="G53">
        <v>5.4</v>
      </c>
      <c r="H53" s="2">
        <f t="shared" si="0"/>
        <v>5.125</v>
      </c>
      <c r="I53" s="2">
        <f t="shared" si="1"/>
        <v>5</v>
      </c>
      <c r="K53" s="2"/>
      <c r="L53" s="2"/>
      <c r="M53" s="2">
        <v>4.9945120811462402</v>
      </c>
      <c r="N53">
        <v>5</v>
      </c>
      <c r="O53">
        <v>5</v>
      </c>
      <c r="P53">
        <v>5</v>
      </c>
      <c r="Q53">
        <v>5</v>
      </c>
      <c r="X53">
        <v>5</v>
      </c>
      <c r="Y53">
        <v>5.25</v>
      </c>
      <c r="Z53">
        <v>5</v>
      </c>
      <c r="AA53">
        <v>5</v>
      </c>
      <c r="AH53" s="5">
        <v>3.46</v>
      </c>
      <c r="AI53">
        <v>0</v>
      </c>
      <c r="AJ53" s="5">
        <v>0.95499999999999996</v>
      </c>
      <c r="AK53" s="14">
        <v>3.3173945986289768</v>
      </c>
    </row>
    <row r="54" spans="1:37">
      <c r="A54">
        <v>2006</v>
      </c>
      <c r="B54">
        <v>1</v>
      </c>
      <c r="C54">
        <v>2006</v>
      </c>
      <c r="D54" s="4">
        <v>38718</v>
      </c>
      <c r="E54">
        <v>4.9666666984558105</v>
      </c>
      <c r="F54">
        <v>5</v>
      </c>
      <c r="G54">
        <v>5</v>
      </c>
      <c r="H54" s="2">
        <f t="shared" si="0"/>
        <v>4.75</v>
      </c>
      <c r="I54" s="2">
        <f t="shared" si="1"/>
        <v>4.75</v>
      </c>
      <c r="K54" s="2"/>
      <c r="L54" s="2"/>
      <c r="M54" s="2">
        <v>5</v>
      </c>
      <c r="N54">
        <v>4.75</v>
      </c>
      <c r="O54">
        <v>5</v>
      </c>
      <c r="P54">
        <v>4.75</v>
      </c>
      <c r="Q54">
        <v>5</v>
      </c>
      <c r="X54">
        <v>4.5</v>
      </c>
      <c r="Y54">
        <v>5</v>
      </c>
      <c r="Z54">
        <v>4.5</v>
      </c>
      <c r="AA54">
        <v>5</v>
      </c>
      <c r="AH54" s="5">
        <v>4.456666666666667</v>
      </c>
      <c r="AI54">
        <v>0</v>
      </c>
      <c r="AJ54" s="5">
        <v>0.11600000000000001</v>
      </c>
      <c r="AK54" s="14">
        <v>4.5346238035091506</v>
      </c>
    </row>
    <row r="55" spans="1:37">
      <c r="A55">
        <v>2006</v>
      </c>
      <c r="B55">
        <v>6</v>
      </c>
      <c r="C55">
        <f>2006+(6-1)/12</f>
        <v>2006.4166666666667</v>
      </c>
      <c r="D55" s="4">
        <v>38869</v>
      </c>
      <c r="E55">
        <v>4.9666666984558105</v>
      </c>
      <c r="F55">
        <v>5</v>
      </c>
      <c r="G55">
        <v>5</v>
      </c>
      <c r="H55" s="2">
        <f t="shared" si="0"/>
        <v>4.75</v>
      </c>
      <c r="I55" s="2">
        <f t="shared" si="1"/>
        <v>4.75</v>
      </c>
      <c r="K55" s="2"/>
      <c r="L55" s="2"/>
      <c r="M55" s="2">
        <v>5</v>
      </c>
      <c r="N55">
        <v>4.75</v>
      </c>
      <c r="O55">
        <v>5</v>
      </c>
      <c r="P55">
        <v>4.75</v>
      </c>
      <c r="Q55">
        <v>5</v>
      </c>
      <c r="X55">
        <v>4.5</v>
      </c>
      <c r="Y55">
        <v>5</v>
      </c>
      <c r="Z55">
        <v>4.25</v>
      </c>
      <c r="AA55">
        <v>5.25</v>
      </c>
      <c r="AH55" s="5">
        <v>5.246666666666667</v>
      </c>
      <c r="AI55">
        <v>0</v>
      </c>
      <c r="AJ55" s="5">
        <v>0.10863636363636364</v>
      </c>
      <c r="AK55" s="14">
        <v>5.2625752369177041</v>
      </c>
    </row>
    <row r="56" spans="1:37">
      <c r="A56">
        <v>2007</v>
      </c>
      <c r="B56">
        <v>1</v>
      </c>
      <c r="C56">
        <v>2007</v>
      </c>
      <c r="D56" s="4">
        <v>39083</v>
      </c>
      <c r="E56">
        <v>4.4333333969116211</v>
      </c>
      <c r="F56">
        <v>4.4000000953674316</v>
      </c>
      <c r="G56">
        <v>4.5</v>
      </c>
      <c r="H56" s="2">
        <f t="shared" si="0"/>
        <v>4.625</v>
      </c>
      <c r="I56" s="2">
        <f t="shared" si="1"/>
        <v>4.75</v>
      </c>
      <c r="K56" s="2"/>
      <c r="L56" s="2"/>
      <c r="M56" s="2">
        <v>4.9813871383666992</v>
      </c>
      <c r="N56">
        <v>4.5</v>
      </c>
      <c r="O56">
        <v>4.75</v>
      </c>
      <c r="P56">
        <v>4.75</v>
      </c>
      <c r="Q56">
        <v>4.75</v>
      </c>
      <c r="X56">
        <v>4.5</v>
      </c>
      <c r="Y56">
        <v>4.75</v>
      </c>
      <c r="Z56">
        <v>4.5</v>
      </c>
      <c r="AA56">
        <v>5</v>
      </c>
      <c r="AH56" s="5">
        <v>5.2566666666666668</v>
      </c>
      <c r="AI56">
        <v>0</v>
      </c>
      <c r="AJ56" s="5">
        <v>-0.49904761904761907</v>
      </c>
      <c r="AK56" s="14">
        <v>5.1428530944010085</v>
      </c>
    </row>
    <row r="57" spans="1:37">
      <c r="A57">
        <v>2007</v>
      </c>
      <c r="B57">
        <v>6</v>
      </c>
      <c r="C57">
        <f>2007+(6-1)/12</f>
        <v>2007.4166666666667</v>
      </c>
      <c r="D57" s="4">
        <v>39234</v>
      </c>
      <c r="E57">
        <v>4.4333333969116211</v>
      </c>
      <c r="F57">
        <v>4.4000000953674316</v>
      </c>
      <c r="G57">
        <v>4.5</v>
      </c>
      <c r="H57" s="2">
        <f t="shared" si="0"/>
        <v>4.625</v>
      </c>
      <c r="I57" s="2">
        <f t="shared" si="1"/>
        <v>4.75</v>
      </c>
      <c r="K57" s="2"/>
      <c r="L57" s="2"/>
      <c r="M57" s="2">
        <v>4.9813871383666992</v>
      </c>
      <c r="N57">
        <v>4.5</v>
      </c>
      <c r="O57">
        <v>4.75</v>
      </c>
      <c r="P57">
        <v>4.75</v>
      </c>
      <c r="Q57">
        <v>4.75</v>
      </c>
      <c r="X57">
        <v>4.5</v>
      </c>
      <c r="Y57">
        <v>4.75</v>
      </c>
      <c r="Z57">
        <v>4.5</v>
      </c>
      <c r="AA57">
        <v>5</v>
      </c>
      <c r="AH57" s="5">
        <v>5.0733333333333333</v>
      </c>
      <c r="AI57">
        <v>0</v>
      </c>
      <c r="AJ57" s="5">
        <v>-0.15095238095238095</v>
      </c>
      <c r="AK57" s="14">
        <v>5.0067699635813696</v>
      </c>
    </row>
    <row r="58" spans="1:37">
      <c r="A58">
        <v>2007</v>
      </c>
      <c r="B58">
        <v>11</v>
      </c>
      <c r="C58">
        <f>2007+(11-1)/12</f>
        <v>2007.8333333333333</v>
      </c>
      <c r="D58" s="4">
        <v>39387</v>
      </c>
      <c r="E58">
        <v>4.4333333969116211</v>
      </c>
      <c r="F58">
        <v>4.4000000953674316</v>
      </c>
      <c r="H58" s="2">
        <f t="shared" si="0"/>
        <v>4.75</v>
      </c>
      <c r="I58" s="2">
        <f t="shared" si="1"/>
        <v>4.8</v>
      </c>
      <c r="J58" s="2">
        <f t="shared" ref="J58:J89" si="2">(AB58+AC58)/2</f>
        <v>4.8</v>
      </c>
      <c r="K58" s="2">
        <f t="shared" ref="K58:K66" si="3">(AD58+AE58)/2</f>
        <v>4.8</v>
      </c>
      <c r="L58" s="2"/>
      <c r="M58" s="2">
        <v>4.9813871383666992</v>
      </c>
      <c r="N58">
        <v>4.7</v>
      </c>
      <c r="O58">
        <v>4.8</v>
      </c>
      <c r="P58">
        <v>4.8</v>
      </c>
      <c r="Q58">
        <v>4.9000000000000004</v>
      </c>
      <c r="R58">
        <v>4.8</v>
      </c>
      <c r="S58">
        <v>4.9000000000000004</v>
      </c>
      <c r="T58">
        <v>4.7</v>
      </c>
      <c r="U58">
        <v>4.9000000000000004</v>
      </c>
      <c r="X58">
        <v>4.7</v>
      </c>
      <c r="Y58">
        <v>4.8</v>
      </c>
      <c r="Z58">
        <v>4.5999999999999996</v>
      </c>
      <c r="AA58">
        <v>5</v>
      </c>
      <c r="AB58">
        <v>4.5999999999999996</v>
      </c>
      <c r="AC58">
        <v>5</v>
      </c>
      <c r="AD58">
        <v>4.5999999999999996</v>
      </c>
      <c r="AE58">
        <v>5</v>
      </c>
      <c r="AH58" s="5">
        <v>4.496666666666667</v>
      </c>
      <c r="AI58">
        <v>0</v>
      </c>
      <c r="AJ58" s="5">
        <v>-0.34799999999999998</v>
      </c>
      <c r="AK58" s="14">
        <v>3.6877033491323998</v>
      </c>
    </row>
    <row r="59" spans="1:37">
      <c r="A59">
        <v>2008</v>
      </c>
      <c r="B59">
        <v>1</v>
      </c>
      <c r="C59">
        <f>2008+(1-1)/12</f>
        <v>2008</v>
      </c>
      <c r="D59" s="4">
        <v>39448</v>
      </c>
      <c r="E59">
        <v>4.8000001907348633</v>
      </c>
      <c r="F59">
        <v>4.6999998092651367</v>
      </c>
      <c r="H59" s="2">
        <f t="shared" si="0"/>
        <v>5.25</v>
      </c>
      <c r="I59" s="2">
        <f t="shared" si="1"/>
        <v>5.3000000000000007</v>
      </c>
      <c r="J59" s="2">
        <f t="shared" si="2"/>
        <v>5.0500000000000007</v>
      </c>
      <c r="K59" s="2"/>
      <c r="L59" s="2"/>
      <c r="M59" s="2">
        <v>4.7799291610717773</v>
      </c>
      <c r="N59">
        <v>5.2</v>
      </c>
      <c r="O59">
        <v>5.3</v>
      </c>
      <c r="P59">
        <v>5</v>
      </c>
      <c r="Q59">
        <v>5.3</v>
      </c>
      <c r="R59">
        <v>4.9000000000000004</v>
      </c>
      <c r="S59">
        <v>5.0999999999999996</v>
      </c>
      <c r="X59">
        <v>5</v>
      </c>
      <c r="Y59">
        <v>5.5</v>
      </c>
      <c r="Z59">
        <v>4.9000000000000004</v>
      </c>
      <c r="AA59">
        <v>5.7</v>
      </c>
      <c r="AB59">
        <v>4.7</v>
      </c>
      <c r="AC59">
        <v>5.4</v>
      </c>
      <c r="AH59" s="5">
        <v>3.1766666666666667</v>
      </c>
      <c r="AI59">
        <v>1</v>
      </c>
      <c r="AJ59" s="5">
        <v>-0.18714285714285714</v>
      </c>
      <c r="AK59" s="14">
        <v>2.6558561029925762</v>
      </c>
    </row>
    <row r="60" spans="1:37">
      <c r="A60">
        <v>2008</v>
      </c>
      <c r="B60">
        <v>4</v>
      </c>
      <c r="C60">
        <f>2008+(4-1)/12</f>
        <v>2008.25</v>
      </c>
      <c r="D60" s="4">
        <v>39539</v>
      </c>
      <c r="E60">
        <v>4.8000001907348633</v>
      </c>
      <c r="F60">
        <v>4.6999998092651367</v>
      </c>
      <c r="H60" s="2">
        <f t="shared" si="0"/>
        <v>5.65</v>
      </c>
      <c r="I60" s="2">
        <f t="shared" si="1"/>
        <v>5.75</v>
      </c>
      <c r="J60" s="2">
        <f t="shared" si="2"/>
        <v>5.35</v>
      </c>
      <c r="K60" s="2"/>
      <c r="L60" s="2"/>
      <c r="M60" s="2">
        <v>4.7799291610717773</v>
      </c>
      <c r="N60">
        <v>5.5</v>
      </c>
      <c r="O60">
        <v>5.7</v>
      </c>
      <c r="P60">
        <v>5.2</v>
      </c>
      <c r="Q60">
        <v>5.7</v>
      </c>
      <c r="R60">
        <v>4.9000000000000004</v>
      </c>
      <c r="S60">
        <v>5.5</v>
      </c>
      <c r="X60">
        <v>5.3</v>
      </c>
      <c r="Y60">
        <v>6</v>
      </c>
      <c r="Z60">
        <v>5.2</v>
      </c>
      <c r="AA60">
        <v>6.3</v>
      </c>
      <c r="AB60">
        <v>4.8</v>
      </c>
      <c r="AC60">
        <v>5.9</v>
      </c>
      <c r="AH60" s="5">
        <v>2.0866666666666669</v>
      </c>
      <c r="AI60">
        <v>1</v>
      </c>
      <c r="AJ60" s="5">
        <v>1.4072727272727272</v>
      </c>
      <c r="AK60" s="14">
        <v>1.812423397889634</v>
      </c>
    </row>
    <row r="61" spans="1:37">
      <c r="A61">
        <v>2008</v>
      </c>
      <c r="B61">
        <v>6</v>
      </c>
      <c r="C61">
        <f>2008+(6-1)/12</f>
        <v>2008.4166666666667</v>
      </c>
      <c r="D61" s="4">
        <v>39600</v>
      </c>
      <c r="E61">
        <v>4.8000001907348633</v>
      </c>
      <c r="F61">
        <v>4.6999998092651367</v>
      </c>
      <c r="H61" s="2">
        <f t="shared" si="0"/>
        <v>5.65</v>
      </c>
      <c r="I61" s="2">
        <f t="shared" si="1"/>
        <v>5.65</v>
      </c>
      <c r="J61" s="2">
        <f t="shared" si="2"/>
        <v>5.4</v>
      </c>
      <c r="K61" s="2"/>
      <c r="L61" s="2"/>
      <c r="M61" s="2">
        <v>4.7799291610717773</v>
      </c>
      <c r="N61">
        <v>5.5</v>
      </c>
      <c r="O61">
        <v>5.7</v>
      </c>
      <c r="P61">
        <v>5.3</v>
      </c>
      <c r="Q61">
        <v>5.8</v>
      </c>
      <c r="R61">
        <v>5</v>
      </c>
      <c r="S61">
        <v>5.6</v>
      </c>
      <c r="X61">
        <v>5.5</v>
      </c>
      <c r="Y61">
        <v>5.8</v>
      </c>
      <c r="Z61">
        <v>5.2</v>
      </c>
      <c r="AA61">
        <v>6.1</v>
      </c>
      <c r="AB61">
        <v>5</v>
      </c>
      <c r="AC61">
        <v>5.8</v>
      </c>
      <c r="AH61" s="5">
        <v>1.94</v>
      </c>
      <c r="AI61">
        <v>1</v>
      </c>
      <c r="AJ61" s="5">
        <v>2.098095238095238</v>
      </c>
      <c r="AK61" s="14">
        <v>2.0540120740171011</v>
      </c>
    </row>
    <row r="62" spans="1:37">
      <c r="A62">
        <v>2008</v>
      </c>
      <c r="B62">
        <v>11</v>
      </c>
      <c r="C62">
        <f>2008+(11-1)/12</f>
        <v>2008.8333333333333</v>
      </c>
      <c r="D62" s="4">
        <v>39753</v>
      </c>
      <c r="E62">
        <v>4.8000001907348633</v>
      </c>
      <c r="F62">
        <v>4.6999998092651403</v>
      </c>
      <c r="H62" s="2">
        <f t="shared" si="0"/>
        <v>6.4499999999999993</v>
      </c>
      <c r="I62" s="2">
        <f t="shared" si="1"/>
        <v>7.3</v>
      </c>
      <c r="J62" s="2">
        <f t="shared" si="2"/>
        <v>6.75</v>
      </c>
      <c r="K62" s="2">
        <f t="shared" si="3"/>
        <v>6.1</v>
      </c>
      <c r="L62" s="2"/>
      <c r="M62" s="2">
        <v>4.7799291610717773</v>
      </c>
      <c r="N62">
        <v>6.3</v>
      </c>
      <c r="O62">
        <v>6.5</v>
      </c>
      <c r="P62">
        <v>7.1</v>
      </c>
      <c r="Q62">
        <v>7.6</v>
      </c>
      <c r="R62">
        <v>6.5</v>
      </c>
      <c r="S62">
        <v>7.3</v>
      </c>
      <c r="T62">
        <v>5.5</v>
      </c>
      <c r="U62">
        <v>6.6</v>
      </c>
      <c r="X62">
        <v>6.3</v>
      </c>
      <c r="Y62">
        <v>6.6</v>
      </c>
      <c r="Z62">
        <v>6.6</v>
      </c>
      <c r="AA62">
        <v>8</v>
      </c>
      <c r="AB62">
        <v>5.5</v>
      </c>
      <c r="AC62">
        <v>8</v>
      </c>
      <c r="AD62">
        <v>4.9000000000000004</v>
      </c>
      <c r="AE62">
        <v>7.3</v>
      </c>
      <c r="AH62" s="5">
        <v>0.50666666666666671</v>
      </c>
      <c r="AI62">
        <v>1</v>
      </c>
      <c r="AJ62" s="5">
        <v>3.1394444444444445</v>
      </c>
      <c r="AK62" s="14">
        <v>1.4199542397064926</v>
      </c>
    </row>
    <row r="63" spans="1:37">
      <c r="A63">
        <v>2009</v>
      </c>
      <c r="B63">
        <v>1</v>
      </c>
      <c r="C63">
        <f>2009+(1-1)/12</f>
        <v>2009</v>
      </c>
      <c r="D63" s="4">
        <v>39814</v>
      </c>
      <c r="E63">
        <v>6.8666667938232422</v>
      </c>
      <c r="F63">
        <v>6.5</v>
      </c>
      <c r="H63" s="2">
        <f t="shared" si="0"/>
        <v>8.6</v>
      </c>
      <c r="I63" s="2">
        <f t="shared" si="1"/>
        <v>8.1</v>
      </c>
      <c r="J63" s="2">
        <f t="shared" si="2"/>
        <v>6.75</v>
      </c>
      <c r="K63" s="2"/>
      <c r="L63" s="2"/>
      <c r="M63" s="2">
        <v>4.9717998504638672</v>
      </c>
      <c r="N63">
        <v>8.5</v>
      </c>
      <c r="O63">
        <v>8.8000000000000007</v>
      </c>
      <c r="P63">
        <v>8</v>
      </c>
      <c r="Q63">
        <v>8.3000000000000007</v>
      </c>
      <c r="R63">
        <v>6.7</v>
      </c>
      <c r="S63">
        <v>7.5</v>
      </c>
      <c r="X63">
        <v>8</v>
      </c>
      <c r="Y63">
        <v>9.1999999999999993</v>
      </c>
      <c r="Z63">
        <v>7</v>
      </c>
      <c r="AA63">
        <v>9.1999999999999993</v>
      </c>
      <c r="AB63">
        <v>5.5</v>
      </c>
      <c r="AC63">
        <v>8</v>
      </c>
      <c r="AH63" s="5">
        <v>0.18333333333333332</v>
      </c>
      <c r="AI63">
        <v>1</v>
      </c>
      <c r="AJ63" s="5">
        <v>2.3605</v>
      </c>
      <c r="AK63" s="14">
        <v>0.61117909783811353</v>
      </c>
    </row>
    <row r="64" spans="1:37">
      <c r="A64">
        <v>2009</v>
      </c>
      <c r="B64">
        <v>4</v>
      </c>
      <c r="C64">
        <f>2009+(4-1)/12</f>
        <v>2009.25</v>
      </c>
      <c r="D64" s="4">
        <v>39904</v>
      </c>
      <c r="E64">
        <v>6.8666667938232422</v>
      </c>
      <c r="F64">
        <v>6.5</v>
      </c>
      <c r="H64" s="2">
        <f t="shared" si="0"/>
        <v>9.5500000000000007</v>
      </c>
      <c r="I64" s="2">
        <f t="shared" si="1"/>
        <v>8.8000000000000007</v>
      </c>
      <c r="J64" s="2">
        <f t="shared" si="2"/>
        <v>7.75</v>
      </c>
      <c r="K64" s="2"/>
      <c r="L64" s="2">
        <f t="shared" ref="L64:L89" si="4">(AF64+AG64)/2</f>
        <v>4.9000000000000004</v>
      </c>
      <c r="M64" s="2">
        <v>4.9717998504638672</v>
      </c>
      <c r="N64">
        <v>9.1999999999999993</v>
      </c>
      <c r="O64">
        <v>9.6</v>
      </c>
      <c r="P64">
        <v>9</v>
      </c>
      <c r="Q64">
        <v>9.5</v>
      </c>
      <c r="R64">
        <v>7.7</v>
      </c>
      <c r="S64">
        <v>8.5</v>
      </c>
      <c r="V64">
        <v>4.8</v>
      </c>
      <c r="W64">
        <v>5</v>
      </c>
      <c r="X64">
        <v>9.1</v>
      </c>
      <c r="Y64">
        <v>10</v>
      </c>
      <c r="Z64">
        <v>8</v>
      </c>
      <c r="AA64">
        <v>9.6</v>
      </c>
      <c r="AB64">
        <v>6.5</v>
      </c>
      <c r="AC64">
        <v>9</v>
      </c>
      <c r="AF64">
        <v>4.5</v>
      </c>
      <c r="AG64">
        <v>5.3</v>
      </c>
      <c r="AH64" s="5">
        <v>0.18</v>
      </c>
      <c r="AI64">
        <v>1</v>
      </c>
      <c r="AJ64" s="5">
        <v>2.7738095238095237</v>
      </c>
      <c r="AK64" s="14">
        <v>0.42662849997553742</v>
      </c>
    </row>
    <row r="65" spans="1:37">
      <c r="A65">
        <v>2009</v>
      </c>
      <c r="B65">
        <v>6</v>
      </c>
      <c r="C65">
        <f>2009+(6-1)/12</f>
        <v>2009.4166666666667</v>
      </c>
      <c r="D65" s="4">
        <v>39965</v>
      </c>
      <c r="E65">
        <v>6.8666667938232422</v>
      </c>
      <c r="F65">
        <v>6.5</v>
      </c>
      <c r="H65" s="2">
        <f t="shared" si="0"/>
        <v>10.1</v>
      </c>
      <c r="I65" s="2">
        <f t="shared" si="1"/>
        <v>9.5500000000000007</v>
      </c>
      <c r="J65" s="2">
        <f t="shared" si="2"/>
        <v>8</v>
      </c>
      <c r="K65" s="2"/>
      <c r="L65" s="2">
        <f t="shared" si="4"/>
        <v>5.25</v>
      </c>
      <c r="M65" s="2">
        <v>4.9717998504638672</v>
      </c>
      <c r="N65">
        <v>9.8000000000000007</v>
      </c>
      <c r="O65">
        <v>10.1</v>
      </c>
      <c r="P65">
        <v>9.5</v>
      </c>
      <c r="Q65">
        <v>9.8000000000000007</v>
      </c>
      <c r="R65">
        <v>8.4</v>
      </c>
      <c r="S65">
        <v>8.8000000000000007</v>
      </c>
      <c r="V65">
        <v>4.8</v>
      </c>
      <c r="W65">
        <v>5</v>
      </c>
      <c r="X65">
        <v>9.6999999999999993</v>
      </c>
      <c r="Y65">
        <v>10.5</v>
      </c>
      <c r="Z65">
        <v>8.5</v>
      </c>
      <c r="AA65">
        <v>10.6</v>
      </c>
      <c r="AB65">
        <v>6.8</v>
      </c>
      <c r="AC65">
        <v>9.1999999999999993</v>
      </c>
      <c r="AF65">
        <v>4.5</v>
      </c>
      <c r="AG65">
        <v>6</v>
      </c>
      <c r="AH65" s="5">
        <v>0.15666666666666668</v>
      </c>
      <c r="AI65">
        <v>1</v>
      </c>
      <c r="AJ65" s="5">
        <v>3.5140909090909092</v>
      </c>
      <c r="AK65" s="14">
        <v>2.1533678694705571E-2</v>
      </c>
    </row>
    <row r="66" spans="1:37">
      <c r="A66">
        <v>2009</v>
      </c>
      <c r="B66">
        <v>11</v>
      </c>
      <c r="C66">
        <f>2009+(11-1)/12</f>
        <v>2009.8333333333333</v>
      </c>
      <c r="D66" s="4">
        <v>40118</v>
      </c>
      <c r="E66">
        <v>6.8666667938232422</v>
      </c>
      <c r="F66">
        <v>6.5</v>
      </c>
      <c r="H66" s="2">
        <f t="shared" si="0"/>
        <v>10.050000000000001</v>
      </c>
      <c r="I66" s="2">
        <f t="shared" si="1"/>
        <v>9.3999999999999986</v>
      </c>
      <c r="J66" s="2">
        <f t="shared" si="2"/>
        <v>7.9499999999999993</v>
      </c>
      <c r="K66" s="2">
        <f t="shared" si="3"/>
        <v>6.85</v>
      </c>
      <c r="L66" s="2">
        <f t="shared" si="4"/>
        <v>5.55</v>
      </c>
      <c r="M66" s="2">
        <v>4.9717998504638672</v>
      </c>
      <c r="N66">
        <v>9.9</v>
      </c>
      <c r="O66">
        <v>10.1</v>
      </c>
      <c r="P66">
        <v>9.3000000000000007</v>
      </c>
      <c r="Q66">
        <v>9.6999999999999993</v>
      </c>
      <c r="R66">
        <v>8.1999999999999993</v>
      </c>
      <c r="S66">
        <v>8.6</v>
      </c>
      <c r="T66">
        <v>6.8</v>
      </c>
      <c r="U66">
        <v>7.5</v>
      </c>
      <c r="V66">
        <v>5</v>
      </c>
      <c r="W66">
        <v>5.2</v>
      </c>
      <c r="X66">
        <v>9.8000000000000007</v>
      </c>
      <c r="Y66">
        <v>10.3</v>
      </c>
      <c r="Z66">
        <v>8.6</v>
      </c>
      <c r="AA66">
        <v>10.199999999999999</v>
      </c>
      <c r="AB66">
        <v>7.2</v>
      </c>
      <c r="AC66">
        <v>8.6999999999999993</v>
      </c>
      <c r="AD66">
        <v>6.1</v>
      </c>
      <c r="AE66">
        <v>7.6</v>
      </c>
      <c r="AF66">
        <v>4.8</v>
      </c>
      <c r="AG66">
        <v>6.3</v>
      </c>
      <c r="AH66" s="5">
        <v>0.12</v>
      </c>
      <c r="AI66">
        <v>0</v>
      </c>
      <c r="AJ66" s="5">
        <v>3.2826315789473686</v>
      </c>
      <c r="AK66" s="14">
        <v>-0.61039679810895997</v>
      </c>
    </row>
    <row r="67" spans="1:37">
      <c r="A67">
        <v>2010</v>
      </c>
      <c r="B67">
        <v>1</v>
      </c>
      <c r="C67">
        <f>2010+(1-1)/12</f>
        <v>2010</v>
      </c>
      <c r="D67" s="4">
        <v>40179</v>
      </c>
      <c r="E67">
        <v>9.9333333969116211</v>
      </c>
      <c r="F67">
        <v>10.199999809265137</v>
      </c>
      <c r="H67" s="2">
        <f t="shared" ref="H67:H89" si="5">(X67+Y67)/2</f>
        <v>9.3000000000000007</v>
      </c>
      <c r="I67" s="2">
        <f t="shared" ref="I67:I89" si="6">(Z67+AA67)/2</f>
        <v>8</v>
      </c>
      <c r="J67" s="2">
        <f t="shared" si="2"/>
        <v>6.85</v>
      </c>
      <c r="K67" s="2"/>
      <c r="L67" s="2">
        <f t="shared" si="4"/>
        <v>5.6</v>
      </c>
      <c r="M67" s="2">
        <v>5.2199997901916504</v>
      </c>
      <c r="N67">
        <v>9.5</v>
      </c>
      <c r="O67">
        <v>9.6999999999999993</v>
      </c>
      <c r="P67">
        <v>8.1999999999999993</v>
      </c>
      <c r="Q67">
        <v>8.5</v>
      </c>
      <c r="R67">
        <v>6.6</v>
      </c>
      <c r="S67">
        <v>7.5</v>
      </c>
      <c r="V67">
        <v>5</v>
      </c>
      <c r="W67">
        <v>5.2</v>
      </c>
      <c r="X67">
        <v>8.6</v>
      </c>
      <c r="Y67">
        <v>10</v>
      </c>
      <c r="Z67">
        <v>7.2</v>
      </c>
      <c r="AA67">
        <v>8.8000000000000007</v>
      </c>
      <c r="AB67">
        <v>6.1</v>
      </c>
      <c r="AC67">
        <v>7.6</v>
      </c>
      <c r="AF67">
        <v>4.9000000000000004</v>
      </c>
      <c r="AG67">
        <v>6.3</v>
      </c>
      <c r="AH67" s="5">
        <v>0.13333333333333333</v>
      </c>
      <c r="AI67">
        <v>0</v>
      </c>
      <c r="AJ67" s="5">
        <v>3.6163157894736844</v>
      </c>
      <c r="AK67" s="14">
        <v>-0.44770033946844556</v>
      </c>
    </row>
    <row r="68" spans="1:37">
      <c r="A68">
        <v>2010</v>
      </c>
      <c r="B68">
        <v>4</v>
      </c>
      <c r="C68">
        <f>2010+(4-1)/12</f>
        <v>2010.25</v>
      </c>
      <c r="D68" s="4">
        <v>40269</v>
      </c>
      <c r="E68">
        <v>9.9333333969116211</v>
      </c>
      <c r="F68">
        <v>10.199999809265137</v>
      </c>
      <c r="H68" s="2">
        <f t="shared" si="5"/>
        <v>9.1499999999999986</v>
      </c>
      <c r="I68" s="2">
        <f t="shared" si="6"/>
        <v>7.9499999999999993</v>
      </c>
      <c r="J68" s="2">
        <f t="shared" si="2"/>
        <v>7.0500000000000007</v>
      </c>
      <c r="K68" s="2"/>
      <c r="L68" s="2">
        <f t="shared" si="4"/>
        <v>5.65</v>
      </c>
      <c r="M68" s="2">
        <v>5.2199997901916504</v>
      </c>
      <c r="N68">
        <v>9.1</v>
      </c>
      <c r="O68">
        <v>9.5</v>
      </c>
      <c r="P68">
        <v>8.1</v>
      </c>
      <c r="Q68">
        <v>8.5</v>
      </c>
      <c r="R68">
        <v>6.6</v>
      </c>
      <c r="S68">
        <v>7.5</v>
      </c>
      <c r="V68">
        <v>5</v>
      </c>
      <c r="W68">
        <v>5.3</v>
      </c>
      <c r="X68">
        <v>8.6</v>
      </c>
      <c r="Y68">
        <v>9.6999999999999993</v>
      </c>
      <c r="Z68">
        <v>7.2</v>
      </c>
      <c r="AA68">
        <v>8.6999999999999993</v>
      </c>
      <c r="AB68">
        <v>6.4</v>
      </c>
      <c r="AC68">
        <v>7.7</v>
      </c>
      <c r="AF68">
        <v>5</v>
      </c>
      <c r="AG68">
        <v>6.3</v>
      </c>
      <c r="AH68" s="5">
        <v>0.19333333333333333</v>
      </c>
      <c r="AI68">
        <v>0</v>
      </c>
      <c r="AJ68" s="5">
        <v>3.6490909090909089</v>
      </c>
      <c r="AK68" s="14">
        <v>-0.46649600042193828</v>
      </c>
    </row>
    <row r="69" spans="1:37">
      <c r="A69">
        <v>2010</v>
      </c>
      <c r="B69">
        <v>6</v>
      </c>
      <c r="C69">
        <f>2010+(6-1)/12</f>
        <v>2010.4166666666667</v>
      </c>
      <c r="D69" s="4">
        <v>40330</v>
      </c>
      <c r="E69">
        <v>9.9333333969116211</v>
      </c>
      <c r="F69">
        <v>10.199999809265137</v>
      </c>
      <c r="H69" s="2">
        <f t="shared" si="5"/>
        <v>9.4499999999999993</v>
      </c>
      <c r="I69" s="2">
        <f t="shared" si="6"/>
        <v>8.25</v>
      </c>
      <c r="J69" s="2">
        <f t="shared" si="2"/>
        <v>7.35</v>
      </c>
      <c r="K69" s="2"/>
      <c r="L69" s="2">
        <f t="shared" si="4"/>
        <v>5.65</v>
      </c>
      <c r="M69" s="2">
        <v>5.2199997901916504</v>
      </c>
      <c r="N69">
        <v>9.1999999999999993</v>
      </c>
      <c r="O69">
        <v>9.5</v>
      </c>
      <c r="P69">
        <v>8.3000000000000007</v>
      </c>
      <c r="Q69">
        <v>8.6999999999999993</v>
      </c>
      <c r="R69">
        <v>7.1</v>
      </c>
      <c r="S69">
        <v>7.5</v>
      </c>
      <c r="V69">
        <v>5</v>
      </c>
      <c r="W69">
        <v>5.3</v>
      </c>
      <c r="X69">
        <v>9</v>
      </c>
      <c r="Y69">
        <v>9.9</v>
      </c>
      <c r="Z69">
        <v>7.6</v>
      </c>
      <c r="AA69">
        <v>8.9</v>
      </c>
      <c r="AB69">
        <v>6.8</v>
      </c>
      <c r="AC69">
        <v>7.9</v>
      </c>
      <c r="AF69">
        <v>5</v>
      </c>
      <c r="AG69">
        <v>6.3</v>
      </c>
      <c r="AH69" s="5">
        <v>0.18666666666666668</v>
      </c>
      <c r="AI69">
        <v>0</v>
      </c>
      <c r="AJ69" s="5">
        <v>3.0277272727272728</v>
      </c>
      <c r="AK69" s="14">
        <v>-0.54208820064773899</v>
      </c>
    </row>
    <row r="70" spans="1:37">
      <c r="A70">
        <v>2010</v>
      </c>
      <c r="B70">
        <v>11</v>
      </c>
      <c r="C70">
        <f>2010+(11-1)/12</f>
        <v>2010.8333333333333</v>
      </c>
      <c r="D70" s="4">
        <v>40483</v>
      </c>
      <c r="E70">
        <v>9.9333333969116211</v>
      </c>
      <c r="F70">
        <v>10.199999809265137</v>
      </c>
      <c r="H70" s="2">
        <f t="shared" si="5"/>
        <v>9.6000000000000014</v>
      </c>
      <c r="I70" s="2">
        <f t="shared" si="6"/>
        <v>8.75</v>
      </c>
      <c r="J70" s="2">
        <f t="shared" si="2"/>
        <v>7.85</v>
      </c>
      <c r="K70" s="2">
        <f t="shared" ref="K70:K87" si="7">(AD70+AE70)/2</f>
        <v>6.9</v>
      </c>
      <c r="L70" s="2">
        <f t="shared" si="4"/>
        <v>5.65</v>
      </c>
      <c r="M70" s="2">
        <v>5.2199997901916504</v>
      </c>
      <c r="N70">
        <v>9.5</v>
      </c>
      <c r="O70">
        <v>9.6999999999999993</v>
      </c>
      <c r="P70">
        <v>8.9</v>
      </c>
      <c r="Q70">
        <v>9.1</v>
      </c>
      <c r="R70">
        <v>7.7</v>
      </c>
      <c r="S70">
        <v>8.1999999999999993</v>
      </c>
      <c r="T70">
        <v>6.9</v>
      </c>
      <c r="U70">
        <v>7.4</v>
      </c>
      <c r="V70">
        <v>5</v>
      </c>
      <c r="W70">
        <v>6</v>
      </c>
      <c r="X70">
        <v>9.4</v>
      </c>
      <c r="Y70">
        <v>9.8000000000000007</v>
      </c>
      <c r="Z70">
        <v>8.1999999999999993</v>
      </c>
      <c r="AA70">
        <v>9.3000000000000007</v>
      </c>
      <c r="AB70">
        <v>7</v>
      </c>
      <c r="AC70">
        <v>8.6999999999999993</v>
      </c>
      <c r="AD70">
        <v>5.9</v>
      </c>
      <c r="AE70">
        <v>7.9</v>
      </c>
      <c r="AF70">
        <v>5</v>
      </c>
      <c r="AG70">
        <v>6.3</v>
      </c>
      <c r="AH70" s="5">
        <v>0.18666666666666668</v>
      </c>
      <c r="AI70">
        <v>0</v>
      </c>
      <c r="AJ70" s="5">
        <v>2.5680000000000001</v>
      </c>
      <c r="AK70" s="14">
        <v>-0.95601409111198699</v>
      </c>
    </row>
    <row r="71" spans="1:37">
      <c r="A71">
        <v>2011</v>
      </c>
      <c r="B71">
        <v>1</v>
      </c>
      <c r="C71">
        <f>2011+(1-1)/12</f>
        <v>2011</v>
      </c>
      <c r="D71" s="4">
        <v>40544</v>
      </c>
      <c r="E71">
        <v>9.5</v>
      </c>
      <c r="F71">
        <v>9.6000003814697266</v>
      </c>
      <c r="H71" s="2">
        <f t="shared" si="5"/>
        <v>8.6999999999999993</v>
      </c>
      <c r="I71" s="2">
        <f t="shared" si="6"/>
        <v>7.8000000000000007</v>
      </c>
      <c r="J71" s="2">
        <f t="shared" si="2"/>
        <v>6.95</v>
      </c>
      <c r="K71" s="2"/>
      <c r="L71" s="2">
        <f t="shared" si="4"/>
        <v>5.6</v>
      </c>
      <c r="M71" s="2">
        <v>6</v>
      </c>
      <c r="N71">
        <v>8.8000000000000007</v>
      </c>
      <c r="O71">
        <v>9</v>
      </c>
      <c r="P71">
        <v>7.6</v>
      </c>
      <c r="Q71">
        <v>8.1</v>
      </c>
      <c r="R71">
        <v>6.8</v>
      </c>
      <c r="S71">
        <v>7.2</v>
      </c>
      <c r="V71">
        <v>5</v>
      </c>
      <c r="W71">
        <v>6</v>
      </c>
      <c r="X71">
        <v>8.4</v>
      </c>
      <c r="Y71">
        <v>9</v>
      </c>
      <c r="Z71">
        <v>7.2</v>
      </c>
      <c r="AA71">
        <v>8.4</v>
      </c>
      <c r="AB71">
        <v>6</v>
      </c>
      <c r="AC71">
        <v>7.9</v>
      </c>
      <c r="AF71">
        <v>5</v>
      </c>
      <c r="AG71">
        <v>6.2</v>
      </c>
      <c r="AH71" s="5">
        <v>0.15666666666666668</v>
      </c>
      <c r="AI71">
        <v>0</v>
      </c>
      <c r="AJ71" s="5">
        <v>3.2210000000000001</v>
      </c>
      <c r="AK71" s="14">
        <v>-1.0112304763174222</v>
      </c>
    </row>
    <row r="72" spans="1:37">
      <c r="A72">
        <v>2011</v>
      </c>
      <c r="B72">
        <v>4</v>
      </c>
      <c r="C72">
        <f>2011+(4-1)/12</f>
        <v>2011.25</v>
      </c>
      <c r="D72" s="4">
        <v>40634</v>
      </c>
      <c r="E72">
        <v>9.5</v>
      </c>
      <c r="F72">
        <v>9.6000003814697266</v>
      </c>
      <c r="H72" s="2">
        <f t="shared" si="5"/>
        <v>8.5</v>
      </c>
      <c r="I72" s="2">
        <f t="shared" si="6"/>
        <v>7.75</v>
      </c>
      <c r="J72" s="2">
        <f t="shared" si="2"/>
        <v>7.2</v>
      </c>
      <c r="K72" s="2"/>
      <c r="L72" s="2">
        <f t="shared" si="4"/>
        <v>5.5</v>
      </c>
      <c r="M72" s="2">
        <v>6</v>
      </c>
      <c r="N72">
        <v>8.4</v>
      </c>
      <c r="O72">
        <v>8.6999999999999993</v>
      </c>
      <c r="P72">
        <v>7.6</v>
      </c>
      <c r="Q72">
        <v>7.9</v>
      </c>
      <c r="R72">
        <v>6.8</v>
      </c>
      <c r="S72">
        <v>7.2</v>
      </c>
      <c r="V72">
        <v>5.2</v>
      </c>
      <c r="W72">
        <v>5.6</v>
      </c>
      <c r="X72">
        <v>8.1</v>
      </c>
      <c r="Y72">
        <v>8.9</v>
      </c>
      <c r="Z72">
        <v>7.1</v>
      </c>
      <c r="AA72">
        <v>8.4</v>
      </c>
      <c r="AB72">
        <v>6</v>
      </c>
      <c r="AC72">
        <v>8.4</v>
      </c>
      <c r="AF72">
        <v>5</v>
      </c>
      <c r="AG72">
        <v>6</v>
      </c>
      <c r="AH72" s="5">
        <v>9.3333333333333338E-2</v>
      </c>
      <c r="AI72">
        <v>0</v>
      </c>
      <c r="AJ72" s="5">
        <v>3.3595000000000002</v>
      </c>
      <c r="AK72" s="14">
        <v>-1.0662775640816102</v>
      </c>
    </row>
    <row r="73" spans="1:37">
      <c r="A73">
        <v>2011</v>
      </c>
      <c r="B73">
        <v>6</v>
      </c>
      <c r="C73">
        <f>2011+(6-1)/12</f>
        <v>2011.4166666666667</v>
      </c>
      <c r="D73" s="4">
        <v>40695</v>
      </c>
      <c r="E73">
        <v>9.5</v>
      </c>
      <c r="F73">
        <v>9.6000003814697266</v>
      </c>
      <c r="H73" s="2">
        <f t="shared" si="5"/>
        <v>8.75</v>
      </c>
      <c r="I73" s="2">
        <f t="shared" si="6"/>
        <v>8.1</v>
      </c>
      <c r="J73" s="2">
        <f t="shared" si="2"/>
        <v>7.4</v>
      </c>
      <c r="K73" s="2"/>
      <c r="L73" s="2">
        <f t="shared" si="4"/>
        <v>5.5</v>
      </c>
      <c r="M73" s="2">
        <v>6</v>
      </c>
      <c r="N73">
        <v>8.6</v>
      </c>
      <c r="O73">
        <v>8.9</v>
      </c>
      <c r="P73">
        <v>7.8</v>
      </c>
      <c r="Q73">
        <v>8.1999999999999993</v>
      </c>
      <c r="R73">
        <v>7</v>
      </c>
      <c r="S73">
        <v>7.5</v>
      </c>
      <c r="V73">
        <v>5.2</v>
      </c>
      <c r="W73">
        <v>5.6</v>
      </c>
      <c r="X73">
        <v>8.4</v>
      </c>
      <c r="Y73">
        <v>9.1</v>
      </c>
      <c r="Z73">
        <v>7.5</v>
      </c>
      <c r="AA73">
        <v>8.6999999999999993</v>
      </c>
      <c r="AB73">
        <v>6.5</v>
      </c>
      <c r="AC73">
        <v>8.3000000000000007</v>
      </c>
      <c r="AF73">
        <v>5</v>
      </c>
      <c r="AG73">
        <v>6</v>
      </c>
      <c r="AH73" s="5">
        <v>8.3333333333333329E-2</v>
      </c>
      <c r="AI73">
        <v>0</v>
      </c>
      <c r="AJ73" s="5">
        <v>2.9113636363636366</v>
      </c>
      <c r="AK73" s="14">
        <v>-1.1218659986168689</v>
      </c>
    </row>
    <row r="74" spans="1:37">
      <c r="A74">
        <v>2011</v>
      </c>
      <c r="B74">
        <v>11</v>
      </c>
      <c r="C74">
        <f>2011+(11-1)/12</f>
        <v>2011.8333333333333</v>
      </c>
      <c r="D74" s="4">
        <v>40848</v>
      </c>
      <c r="E74">
        <v>9.5</v>
      </c>
      <c r="F74">
        <v>9.6000003814697266</v>
      </c>
      <c r="H74" s="2">
        <f t="shared" si="5"/>
        <v>9</v>
      </c>
      <c r="I74" s="2">
        <f t="shared" si="6"/>
        <v>8.5</v>
      </c>
      <c r="J74" s="2">
        <f t="shared" si="2"/>
        <v>7.95</v>
      </c>
      <c r="K74" s="2">
        <f t="shared" si="7"/>
        <v>7.25</v>
      </c>
      <c r="L74" s="2">
        <f t="shared" si="4"/>
        <v>5.5</v>
      </c>
      <c r="M74" s="2">
        <v>6</v>
      </c>
      <c r="N74">
        <v>9</v>
      </c>
      <c r="O74">
        <v>9.1</v>
      </c>
      <c r="P74">
        <v>8.5</v>
      </c>
      <c r="Q74">
        <v>8.6999999999999993</v>
      </c>
      <c r="R74">
        <v>7.8</v>
      </c>
      <c r="S74">
        <v>8.1999999999999993</v>
      </c>
      <c r="T74">
        <v>6.8</v>
      </c>
      <c r="U74">
        <v>7.7</v>
      </c>
      <c r="V74">
        <v>5.2</v>
      </c>
      <c r="W74">
        <v>6</v>
      </c>
      <c r="X74">
        <v>8.9</v>
      </c>
      <c r="Y74">
        <v>9.1</v>
      </c>
      <c r="Z74">
        <v>8.1</v>
      </c>
      <c r="AA74">
        <v>8.9</v>
      </c>
      <c r="AB74">
        <v>7.5</v>
      </c>
      <c r="AC74">
        <v>8.4</v>
      </c>
      <c r="AD74">
        <v>6.5</v>
      </c>
      <c r="AE74">
        <v>8</v>
      </c>
      <c r="AF74">
        <v>5</v>
      </c>
      <c r="AG74">
        <v>6</v>
      </c>
      <c r="AH74" s="5">
        <v>7.3333333333333334E-2</v>
      </c>
      <c r="AI74">
        <v>0</v>
      </c>
      <c r="AJ74" s="5">
        <v>1.9315</v>
      </c>
      <c r="AK74" s="14">
        <v>-1.4835386212054749</v>
      </c>
    </row>
    <row r="75" spans="1:37">
      <c r="A75">
        <v>2012</v>
      </c>
      <c r="B75">
        <v>1</v>
      </c>
      <c r="C75">
        <f>2012+(1-1)/12</f>
        <v>2012</v>
      </c>
      <c r="D75" s="4">
        <v>40909</v>
      </c>
      <c r="E75">
        <v>8.6333332061767578</v>
      </c>
      <c r="F75">
        <v>9</v>
      </c>
      <c r="H75" s="2">
        <f t="shared" si="5"/>
        <v>8.1999999999999993</v>
      </c>
      <c r="I75" s="2">
        <f t="shared" si="6"/>
        <v>7.6</v>
      </c>
      <c r="J75" s="2">
        <f t="shared" si="2"/>
        <v>7</v>
      </c>
      <c r="K75" s="2"/>
      <c r="L75" s="2">
        <f t="shared" si="4"/>
        <v>5.5</v>
      </c>
      <c r="M75" s="2">
        <v>6</v>
      </c>
      <c r="N75">
        <v>8.1999999999999993</v>
      </c>
      <c r="O75">
        <v>8.5</v>
      </c>
      <c r="P75">
        <v>7.4</v>
      </c>
      <c r="Q75">
        <v>8.1</v>
      </c>
      <c r="R75">
        <v>6.7</v>
      </c>
      <c r="S75">
        <v>7.6</v>
      </c>
      <c r="V75">
        <v>5.2</v>
      </c>
      <c r="W75">
        <v>6</v>
      </c>
      <c r="X75">
        <v>7.8</v>
      </c>
      <c r="Y75">
        <v>8.6</v>
      </c>
      <c r="Z75">
        <v>7</v>
      </c>
      <c r="AA75">
        <v>8.1999999999999993</v>
      </c>
      <c r="AB75">
        <v>6.3</v>
      </c>
      <c r="AC75">
        <v>7.7</v>
      </c>
      <c r="AF75">
        <v>5</v>
      </c>
      <c r="AG75">
        <v>6</v>
      </c>
      <c r="AH75" s="5">
        <v>0.10333333333333333</v>
      </c>
      <c r="AI75">
        <v>0</v>
      </c>
      <c r="AJ75" s="5">
        <v>1.8819999999999999</v>
      </c>
      <c r="AK75" s="14">
        <v>-1.5397859616926692</v>
      </c>
    </row>
    <row r="76" spans="1:37">
      <c r="A76">
        <v>2012</v>
      </c>
      <c r="B76">
        <v>4</v>
      </c>
      <c r="C76">
        <f>2012+(4-1)/12</f>
        <v>2012.25</v>
      </c>
      <c r="D76" s="4">
        <v>40969</v>
      </c>
      <c r="E76">
        <v>8.6333332061767578</v>
      </c>
      <c r="F76">
        <v>9</v>
      </c>
      <c r="H76" s="2">
        <f t="shared" si="5"/>
        <v>8</v>
      </c>
      <c r="I76" s="2">
        <f t="shared" si="6"/>
        <v>7.55</v>
      </c>
      <c r="J76" s="2">
        <f t="shared" si="2"/>
        <v>7</v>
      </c>
      <c r="K76" s="2"/>
      <c r="L76" s="2">
        <f t="shared" si="4"/>
        <v>5.45</v>
      </c>
      <c r="M76" s="2">
        <v>6</v>
      </c>
      <c r="N76">
        <v>7.8</v>
      </c>
      <c r="O76">
        <v>8</v>
      </c>
      <c r="P76">
        <v>7.3</v>
      </c>
      <c r="Q76">
        <v>7.7</v>
      </c>
      <c r="R76">
        <v>6.7</v>
      </c>
      <c r="S76">
        <v>7.4</v>
      </c>
      <c r="V76">
        <v>5.2</v>
      </c>
      <c r="W76">
        <v>6</v>
      </c>
      <c r="X76">
        <v>7.8</v>
      </c>
      <c r="Y76">
        <v>8.1999999999999993</v>
      </c>
      <c r="Z76">
        <v>7</v>
      </c>
      <c r="AA76">
        <v>8.1</v>
      </c>
      <c r="AB76">
        <v>6.3</v>
      </c>
      <c r="AC76">
        <v>7.7</v>
      </c>
      <c r="AF76">
        <v>4.9000000000000004</v>
      </c>
      <c r="AG76">
        <v>6</v>
      </c>
      <c r="AH76" s="5">
        <v>0.15333333333333332</v>
      </c>
      <c r="AI76">
        <v>0</v>
      </c>
      <c r="AJ76" s="5">
        <v>1.9076190476190475</v>
      </c>
      <c r="AK76" s="14">
        <v>-1.262019666462955</v>
      </c>
    </row>
    <row r="77" spans="1:37">
      <c r="A77">
        <v>2012</v>
      </c>
      <c r="B77">
        <v>6</v>
      </c>
      <c r="C77">
        <f>2012+(6-1)/12</f>
        <v>2012.4166666666667</v>
      </c>
      <c r="D77" s="4">
        <v>41061</v>
      </c>
      <c r="E77">
        <v>8.6333332061767578</v>
      </c>
      <c r="F77">
        <v>9</v>
      </c>
      <c r="H77" s="2">
        <f t="shared" si="5"/>
        <v>8.1</v>
      </c>
      <c r="I77" s="2">
        <f t="shared" si="6"/>
        <v>7.55</v>
      </c>
      <c r="J77" s="2">
        <f t="shared" si="2"/>
        <v>7</v>
      </c>
      <c r="K77" s="2"/>
      <c r="L77" s="2">
        <f t="shared" si="4"/>
        <v>5.6</v>
      </c>
      <c r="M77" s="2">
        <v>6</v>
      </c>
      <c r="N77">
        <v>8</v>
      </c>
      <c r="O77">
        <v>8.1999999999999993</v>
      </c>
      <c r="P77">
        <v>7.5</v>
      </c>
      <c r="Q77">
        <v>8</v>
      </c>
      <c r="R77">
        <v>7</v>
      </c>
      <c r="S77">
        <v>7.7</v>
      </c>
      <c r="V77">
        <v>5.2</v>
      </c>
      <c r="W77">
        <v>6</v>
      </c>
      <c r="X77">
        <v>7.8</v>
      </c>
      <c r="Y77">
        <v>8.4</v>
      </c>
      <c r="Z77">
        <v>7</v>
      </c>
      <c r="AA77">
        <v>8.1</v>
      </c>
      <c r="AB77">
        <v>6.3</v>
      </c>
      <c r="AC77">
        <v>7.7</v>
      </c>
      <c r="AF77">
        <v>4.9000000000000004</v>
      </c>
      <c r="AG77">
        <v>6.3</v>
      </c>
      <c r="AH77" s="5">
        <v>0.14333333333333334</v>
      </c>
      <c r="AI77">
        <v>0</v>
      </c>
      <c r="AJ77" s="5">
        <v>1.4604761904761905</v>
      </c>
      <c r="AK77" s="14">
        <v>-1.1110669347982214</v>
      </c>
    </row>
    <row r="78" spans="1:37">
      <c r="A78">
        <v>2012</v>
      </c>
      <c r="B78">
        <v>9</v>
      </c>
      <c r="C78">
        <f>2012+(9-1)/12</f>
        <v>2012.6666666666667</v>
      </c>
      <c r="D78" s="4">
        <v>41153</v>
      </c>
      <c r="E78">
        <v>8.6333332061767578</v>
      </c>
      <c r="F78">
        <v>9</v>
      </c>
      <c r="H78" s="2">
        <f t="shared" si="5"/>
        <v>8.15</v>
      </c>
      <c r="I78" s="2">
        <f t="shared" si="6"/>
        <v>7.5</v>
      </c>
      <c r="J78" s="2">
        <f t="shared" si="2"/>
        <v>6.9</v>
      </c>
      <c r="K78" s="2">
        <f t="shared" si="7"/>
        <v>6.3000000000000007</v>
      </c>
      <c r="L78" s="2">
        <f t="shared" si="4"/>
        <v>5.65</v>
      </c>
      <c r="M78" s="2">
        <v>6</v>
      </c>
      <c r="N78">
        <v>8</v>
      </c>
      <c r="O78">
        <v>8.1999999999999993</v>
      </c>
      <c r="P78">
        <v>7.6</v>
      </c>
      <c r="Q78">
        <v>7.9</v>
      </c>
      <c r="R78">
        <v>6.7</v>
      </c>
      <c r="S78">
        <v>7.3</v>
      </c>
      <c r="T78">
        <v>6</v>
      </c>
      <c r="U78">
        <v>6.8</v>
      </c>
      <c r="V78">
        <v>5.2</v>
      </c>
      <c r="W78">
        <v>6</v>
      </c>
      <c r="X78">
        <v>8</v>
      </c>
      <c r="Y78">
        <v>8.3000000000000007</v>
      </c>
      <c r="Z78">
        <v>7</v>
      </c>
      <c r="AA78">
        <v>8</v>
      </c>
      <c r="AB78">
        <v>6.3</v>
      </c>
      <c r="AC78">
        <v>7.5</v>
      </c>
      <c r="AD78">
        <v>5.7</v>
      </c>
      <c r="AE78">
        <v>6.9</v>
      </c>
      <c r="AF78">
        <v>5</v>
      </c>
      <c r="AG78">
        <v>6.3</v>
      </c>
      <c r="AH78" s="5">
        <v>0.14333333333333334</v>
      </c>
      <c r="AI78">
        <v>0</v>
      </c>
      <c r="AJ78" s="5">
        <v>1.5736842105263158</v>
      </c>
      <c r="AK78" s="14">
        <v>-1.3604642568729477</v>
      </c>
    </row>
    <row r="79" spans="1:37">
      <c r="A79">
        <v>2012</v>
      </c>
      <c r="B79">
        <v>12</v>
      </c>
      <c r="C79">
        <f>2012+(12-1)/12</f>
        <v>2012.9166666666667</v>
      </c>
      <c r="D79" s="4">
        <v>41244</v>
      </c>
      <c r="E79">
        <v>8.6333332061767578</v>
      </c>
      <c r="F79">
        <v>9</v>
      </c>
      <c r="H79" s="2">
        <f t="shared" si="5"/>
        <v>7.85</v>
      </c>
      <c r="I79" s="2">
        <f t="shared" si="6"/>
        <v>7.1999999999999993</v>
      </c>
      <c r="J79" s="2">
        <f t="shared" si="2"/>
        <v>6.75</v>
      </c>
      <c r="K79" s="2">
        <f t="shared" si="7"/>
        <v>6.25</v>
      </c>
      <c r="L79" s="2">
        <f t="shared" si="4"/>
        <v>5.5</v>
      </c>
      <c r="M79" s="2">
        <v>6</v>
      </c>
      <c r="N79">
        <v>7.8</v>
      </c>
      <c r="O79">
        <v>7.9</v>
      </c>
      <c r="P79">
        <v>7.4</v>
      </c>
      <c r="Q79">
        <v>7.7</v>
      </c>
      <c r="R79">
        <v>6.8</v>
      </c>
      <c r="S79">
        <v>7.3</v>
      </c>
      <c r="T79">
        <v>6</v>
      </c>
      <c r="U79">
        <v>6.6</v>
      </c>
      <c r="V79">
        <v>5.2</v>
      </c>
      <c r="W79">
        <v>6</v>
      </c>
      <c r="X79">
        <v>7.7</v>
      </c>
      <c r="Y79">
        <v>8</v>
      </c>
      <c r="Z79">
        <v>6.6</v>
      </c>
      <c r="AA79">
        <v>7.8</v>
      </c>
      <c r="AB79">
        <v>6.1</v>
      </c>
      <c r="AC79">
        <v>7.4</v>
      </c>
      <c r="AD79">
        <v>5.7</v>
      </c>
      <c r="AE79">
        <v>6.8</v>
      </c>
      <c r="AF79">
        <v>5</v>
      </c>
      <c r="AG79">
        <v>6</v>
      </c>
      <c r="AH79" s="5">
        <v>0.16</v>
      </c>
      <c r="AI79">
        <v>0</v>
      </c>
      <c r="AJ79" s="5">
        <v>1.556</v>
      </c>
      <c r="AK79" s="14">
        <v>-1.4299008007553295</v>
      </c>
    </row>
    <row r="80" spans="1:37">
      <c r="A80">
        <v>2013</v>
      </c>
      <c r="B80">
        <v>3</v>
      </c>
      <c r="C80">
        <f>2013+(3-1)/12</f>
        <v>2013.1666666666667</v>
      </c>
      <c r="D80" s="4">
        <v>41334</v>
      </c>
      <c r="E80">
        <v>7.8000001907348633</v>
      </c>
      <c r="F80">
        <v>7.9000000953674316</v>
      </c>
      <c r="H80" s="2">
        <f t="shared" si="5"/>
        <v>7.25</v>
      </c>
      <c r="I80" s="2">
        <f t="shared" si="6"/>
        <v>6.6</v>
      </c>
      <c r="J80" s="2">
        <f t="shared" si="2"/>
        <v>6.1</v>
      </c>
      <c r="K80" s="2"/>
      <c r="L80" s="2">
        <f t="shared" si="4"/>
        <v>5.5</v>
      </c>
      <c r="M80" s="2"/>
      <c r="N80">
        <v>7.3</v>
      </c>
      <c r="O80">
        <v>7.5</v>
      </c>
      <c r="P80">
        <v>6.7</v>
      </c>
      <c r="Q80">
        <v>7</v>
      </c>
      <c r="R80">
        <v>6</v>
      </c>
      <c r="S80">
        <v>6.5</v>
      </c>
      <c r="V80">
        <v>5.2</v>
      </c>
      <c r="W80">
        <v>6</v>
      </c>
      <c r="X80">
        <v>6.9</v>
      </c>
      <c r="Y80">
        <v>7.6</v>
      </c>
      <c r="Z80">
        <v>6.1</v>
      </c>
      <c r="AA80">
        <v>7.1</v>
      </c>
      <c r="AB80">
        <v>5.7</v>
      </c>
      <c r="AC80">
        <v>6.5</v>
      </c>
      <c r="AF80">
        <v>5</v>
      </c>
      <c r="AG80">
        <v>6</v>
      </c>
      <c r="AH80" s="5">
        <v>0.14333333333333334</v>
      </c>
      <c r="AI80">
        <v>0</v>
      </c>
      <c r="AJ80" s="5">
        <v>1.8085</v>
      </c>
      <c r="AK80" s="14">
        <v>-1.4405893260889902</v>
      </c>
    </row>
    <row r="81" spans="1:37">
      <c r="A81">
        <v>2013</v>
      </c>
      <c r="B81">
        <v>6</v>
      </c>
      <c r="C81">
        <f>2013+(6-1)/12</f>
        <v>2013.4166666666667</v>
      </c>
      <c r="D81" s="4">
        <v>41426</v>
      </c>
      <c r="E81">
        <v>7.8000001907348633</v>
      </c>
      <c r="F81">
        <v>7.9000000953674316</v>
      </c>
      <c r="H81" s="2">
        <f t="shared" si="5"/>
        <v>7.2</v>
      </c>
      <c r="I81" s="2">
        <f t="shared" si="6"/>
        <v>6.5500000000000007</v>
      </c>
      <c r="J81" s="2">
        <f t="shared" si="2"/>
        <v>6.0500000000000007</v>
      </c>
      <c r="K81" s="2"/>
      <c r="L81" s="2">
        <f t="shared" si="4"/>
        <v>5.5</v>
      </c>
      <c r="M81" s="2"/>
      <c r="N81">
        <v>7.2</v>
      </c>
      <c r="O81">
        <v>7.3</v>
      </c>
      <c r="P81">
        <v>6.5</v>
      </c>
      <c r="Q81">
        <v>6.8</v>
      </c>
      <c r="R81">
        <v>5.8</v>
      </c>
      <c r="S81">
        <v>6.2</v>
      </c>
      <c r="V81">
        <v>5.2</v>
      </c>
      <c r="W81">
        <v>6</v>
      </c>
      <c r="X81">
        <v>6.9</v>
      </c>
      <c r="Y81">
        <v>7.5</v>
      </c>
      <c r="Z81">
        <v>6.2</v>
      </c>
      <c r="AA81">
        <v>6.9</v>
      </c>
      <c r="AB81">
        <v>5.7</v>
      </c>
      <c r="AC81">
        <v>6.4</v>
      </c>
      <c r="AF81">
        <v>5</v>
      </c>
      <c r="AG81">
        <v>6</v>
      </c>
      <c r="AH81" s="5">
        <v>0.11666666666666667</v>
      </c>
      <c r="AI81">
        <v>0</v>
      </c>
      <c r="AJ81" s="5">
        <v>2.2044999999999999</v>
      </c>
      <c r="AK81" s="14">
        <v>-0.96952021835570479</v>
      </c>
    </row>
    <row r="82" spans="1:37">
      <c r="A82">
        <v>2013</v>
      </c>
      <c r="B82">
        <v>9</v>
      </c>
      <c r="C82">
        <f>2013+(9-1)/12</f>
        <v>2013.6666666666667</v>
      </c>
      <c r="D82" s="4">
        <v>41518</v>
      </c>
      <c r="E82">
        <v>7.8000001907348633</v>
      </c>
      <c r="F82">
        <v>7.9000000953674316</v>
      </c>
      <c r="H82" s="2">
        <f t="shared" si="5"/>
        <v>7.1</v>
      </c>
      <c r="I82" s="2">
        <f t="shared" si="6"/>
        <v>6.5500000000000007</v>
      </c>
      <c r="J82" s="2">
        <f t="shared" si="2"/>
        <v>5.8</v>
      </c>
      <c r="K82" s="2">
        <f t="shared" si="7"/>
        <v>5.6</v>
      </c>
      <c r="L82" s="2">
        <f t="shared" si="4"/>
        <v>5.6</v>
      </c>
      <c r="M82" s="2"/>
      <c r="N82">
        <v>7.1</v>
      </c>
      <c r="O82">
        <v>7.3</v>
      </c>
      <c r="P82">
        <v>6.4</v>
      </c>
      <c r="Q82">
        <v>6.8</v>
      </c>
      <c r="R82">
        <v>5.9</v>
      </c>
      <c r="S82">
        <v>6.2</v>
      </c>
      <c r="T82">
        <v>5.4</v>
      </c>
      <c r="U82">
        <v>5.9</v>
      </c>
      <c r="V82">
        <v>5.2</v>
      </c>
      <c r="W82">
        <v>5.8</v>
      </c>
      <c r="X82">
        <v>6.9</v>
      </c>
      <c r="Y82">
        <v>7.3</v>
      </c>
      <c r="Z82">
        <v>6.2</v>
      </c>
      <c r="AA82">
        <v>6.9</v>
      </c>
      <c r="AB82">
        <v>5.3</v>
      </c>
      <c r="AC82">
        <v>6.3</v>
      </c>
      <c r="AD82">
        <v>5.2</v>
      </c>
      <c r="AE82">
        <v>6</v>
      </c>
      <c r="AF82">
        <v>5.2</v>
      </c>
      <c r="AG82">
        <v>6</v>
      </c>
      <c r="AH82" s="5">
        <v>8.3333333333333329E-2</v>
      </c>
      <c r="AI82">
        <v>0</v>
      </c>
      <c r="AJ82" s="5">
        <v>2.7284999999999999</v>
      </c>
      <c r="AK82" s="14">
        <v>-1.8023478047116592</v>
      </c>
    </row>
    <row r="83" spans="1:37">
      <c r="A83">
        <v>2013</v>
      </c>
      <c r="B83">
        <v>12</v>
      </c>
      <c r="C83">
        <f>2013+(12-1)/12</f>
        <v>2013.9166666666667</v>
      </c>
      <c r="D83" s="4">
        <v>41609</v>
      </c>
      <c r="E83">
        <v>7.8000001907348633</v>
      </c>
      <c r="F83">
        <v>7.9000000953674316</v>
      </c>
      <c r="H83" s="2">
        <f t="shared" si="5"/>
        <v>7.05</v>
      </c>
      <c r="I83" s="2">
        <f t="shared" si="6"/>
        <v>6.45</v>
      </c>
      <c r="J83" s="2">
        <f t="shared" si="2"/>
        <v>5.85</v>
      </c>
      <c r="K83" s="2">
        <f t="shared" si="7"/>
        <v>5.5</v>
      </c>
      <c r="L83" s="2">
        <f t="shared" si="4"/>
        <v>5.6</v>
      </c>
      <c r="M83" s="2"/>
      <c r="N83">
        <v>7</v>
      </c>
      <c r="O83">
        <v>7.1</v>
      </c>
      <c r="P83">
        <v>6.3</v>
      </c>
      <c r="Q83">
        <v>6.6</v>
      </c>
      <c r="R83">
        <v>5.8</v>
      </c>
      <c r="S83">
        <v>6.1</v>
      </c>
      <c r="T83">
        <v>5.2</v>
      </c>
      <c r="U83">
        <v>5.8</v>
      </c>
      <c r="V83">
        <v>5.2</v>
      </c>
      <c r="W83">
        <v>5.8</v>
      </c>
      <c r="X83">
        <v>7</v>
      </c>
      <c r="Y83">
        <v>7.1</v>
      </c>
      <c r="Z83">
        <v>6.2</v>
      </c>
      <c r="AA83">
        <v>6.7</v>
      </c>
      <c r="AB83">
        <v>5.5</v>
      </c>
      <c r="AC83">
        <v>6.2</v>
      </c>
      <c r="AD83">
        <v>5</v>
      </c>
      <c r="AE83">
        <v>6</v>
      </c>
      <c r="AF83">
        <v>5.2</v>
      </c>
      <c r="AG83">
        <v>6</v>
      </c>
      <c r="AH83" s="5">
        <v>8.666666666666667E-2</v>
      </c>
      <c r="AI83">
        <v>0</v>
      </c>
      <c r="AJ83" s="5">
        <v>2.8157142857142858</v>
      </c>
      <c r="AK83" s="14">
        <v>-2.1332350266966298</v>
      </c>
    </row>
    <row r="84" spans="1:37">
      <c r="A84">
        <f>A80+1</f>
        <v>2014</v>
      </c>
      <c r="B84">
        <v>3</v>
      </c>
      <c r="C84">
        <f>2014+(3-1)/12</f>
        <v>2014.1666666666667</v>
      </c>
      <c r="D84" s="4">
        <v>41699</v>
      </c>
      <c r="E84">
        <v>6.9333333969116211</v>
      </c>
      <c r="F84">
        <v>7.3000001907348633</v>
      </c>
      <c r="H84" s="2">
        <f t="shared" si="5"/>
        <v>6.25</v>
      </c>
      <c r="I84" s="2">
        <f t="shared" si="6"/>
        <v>5.65</v>
      </c>
      <c r="J84" s="2">
        <f t="shared" si="2"/>
        <v>5.4499999999999993</v>
      </c>
      <c r="K84" s="2"/>
      <c r="L84" s="2">
        <f t="shared" si="4"/>
        <v>5.6</v>
      </c>
      <c r="M84" s="2"/>
      <c r="N84">
        <v>6.1</v>
      </c>
      <c r="O84">
        <v>6.3</v>
      </c>
      <c r="P84">
        <v>5.6</v>
      </c>
      <c r="Q84">
        <v>5.9</v>
      </c>
      <c r="R84">
        <v>5.2</v>
      </c>
      <c r="S84">
        <v>5.6</v>
      </c>
      <c r="V84">
        <v>5.2</v>
      </c>
      <c r="W84">
        <v>5.6</v>
      </c>
      <c r="X84">
        <v>6</v>
      </c>
      <c r="Y84">
        <v>6.5</v>
      </c>
      <c r="Z84">
        <v>5.4</v>
      </c>
      <c r="AA84">
        <v>5.9</v>
      </c>
      <c r="AB84">
        <v>5.0999999999999996</v>
      </c>
      <c r="AC84">
        <v>5.8</v>
      </c>
      <c r="AF84">
        <v>5.2</v>
      </c>
      <c r="AG84">
        <v>6</v>
      </c>
      <c r="AH84" s="5">
        <v>7.3333333333333334E-2</v>
      </c>
      <c r="AI84">
        <v>0</v>
      </c>
      <c r="AJ84" s="5">
        <v>2.6442857142857141</v>
      </c>
      <c r="AK84" s="14">
        <v>-2.6243868870639053</v>
      </c>
    </row>
    <row r="85" spans="1:37">
      <c r="A85">
        <f t="shared" ref="A85:A87" si="8">A81+1</f>
        <v>2014</v>
      </c>
      <c r="B85">
        <v>6</v>
      </c>
      <c r="C85">
        <f>2014+(6-1)/12</f>
        <v>2014.4166666666667</v>
      </c>
      <c r="D85" s="4">
        <v>41791</v>
      </c>
      <c r="E85">
        <v>6.9333333969116211</v>
      </c>
      <c r="F85">
        <v>7.3000001907348633</v>
      </c>
      <c r="H85" s="2">
        <f t="shared" si="5"/>
        <v>6</v>
      </c>
      <c r="I85" s="2">
        <f t="shared" si="6"/>
        <v>5.5500000000000007</v>
      </c>
      <c r="J85" s="2">
        <f t="shared" si="2"/>
        <v>5.3</v>
      </c>
      <c r="K85" s="2"/>
      <c r="L85" s="2">
        <f t="shared" si="4"/>
        <v>5.5</v>
      </c>
      <c r="M85" s="2"/>
      <c r="N85">
        <v>6</v>
      </c>
      <c r="O85">
        <v>6.1</v>
      </c>
      <c r="P85">
        <v>5.4</v>
      </c>
      <c r="Q85">
        <v>5.7</v>
      </c>
      <c r="R85">
        <v>5.0999999999999996</v>
      </c>
      <c r="S85">
        <v>5.5</v>
      </c>
      <c r="V85">
        <v>5.2</v>
      </c>
      <c r="W85">
        <v>5.5</v>
      </c>
      <c r="X85">
        <v>5.8</v>
      </c>
      <c r="Y85">
        <v>6.2</v>
      </c>
      <c r="Z85">
        <v>5.2</v>
      </c>
      <c r="AA85">
        <v>5.9</v>
      </c>
      <c r="AB85">
        <v>5</v>
      </c>
      <c r="AC85">
        <v>5.6</v>
      </c>
      <c r="AF85">
        <v>5</v>
      </c>
      <c r="AG85">
        <v>6</v>
      </c>
      <c r="AH85" s="5">
        <v>9.3333333333333338E-2</v>
      </c>
      <c r="AI85">
        <v>0</v>
      </c>
      <c r="AJ85" s="5">
        <v>2.5028571428571431</v>
      </c>
      <c r="AK85" s="14">
        <v>-2.888581539724024</v>
      </c>
    </row>
    <row r="86" spans="1:37">
      <c r="A86">
        <f t="shared" si="8"/>
        <v>2014</v>
      </c>
      <c r="B86">
        <v>9</v>
      </c>
      <c r="C86">
        <f>2014+(9-1)/12</f>
        <v>2014.6666666666667</v>
      </c>
      <c r="D86" s="4">
        <v>41883</v>
      </c>
      <c r="E86">
        <v>6.9333333969116211</v>
      </c>
      <c r="F86">
        <v>7.3000001907348633</v>
      </c>
      <c r="H86" s="2">
        <f t="shared" si="5"/>
        <v>5.9</v>
      </c>
      <c r="I86" s="2">
        <f t="shared" si="6"/>
        <v>5.45</v>
      </c>
      <c r="J86" s="2">
        <f t="shared" si="2"/>
        <v>5.25</v>
      </c>
      <c r="K86" s="2">
        <f t="shared" si="7"/>
        <v>5.25</v>
      </c>
      <c r="L86" s="2">
        <f t="shared" si="4"/>
        <v>5.5</v>
      </c>
      <c r="M86" s="2"/>
      <c r="N86">
        <v>5.9</v>
      </c>
      <c r="O86">
        <v>6</v>
      </c>
      <c r="P86">
        <v>5.4</v>
      </c>
      <c r="Q86">
        <v>5.6</v>
      </c>
      <c r="R86">
        <v>5.0999999999999996</v>
      </c>
      <c r="S86">
        <v>5.4</v>
      </c>
      <c r="T86">
        <v>4.9000000000000004</v>
      </c>
      <c r="U86">
        <v>5.3</v>
      </c>
      <c r="V86">
        <v>5.2</v>
      </c>
      <c r="W86">
        <v>5.5</v>
      </c>
      <c r="X86">
        <v>5.7</v>
      </c>
      <c r="Y86">
        <v>6.1</v>
      </c>
      <c r="Z86">
        <v>5.2</v>
      </c>
      <c r="AA86">
        <v>5.7</v>
      </c>
      <c r="AB86">
        <v>4.9000000000000004</v>
      </c>
      <c r="AC86">
        <v>5.6</v>
      </c>
      <c r="AD86">
        <v>4.7</v>
      </c>
      <c r="AE86">
        <v>5.8</v>
      </c>
      <c r="AF86">
        <v>5</v>
      </c>
      <c r="AG86">
        <v>6</v>
      </c>
      <c r="AH86" s="5">
        <v>0.09</v>
      </c>
      <c r="AI86">
        <v>0</v>
      </c>
      <c r="AJ86" s="5">
        <v>2.4457142857142857</v>
      </c>
      <c r="AK86" s="14">
        <v>-2.8051389110403333</v>
      </c>
    </row>
    <row r="87" spans="1:37">
      <c r="A87">
        <f t="shared" si="8"/>
        <v>2014</v>
      </c>
      <c r="B87">
        <v>12</v>
      </c>
      <c r="C87">
        <f>2014+(12-1)/12</f>
        <v>2014.9166666666667</v>
      </c>
      <c r="D87" s="4">
        <v>41974</v>
      </c>
      <c r="E87">
        <v>6.9333333969116211</v>
      </c>
      <c r="F87">
        <v>7.3000001907348597</v>
      </c>
      <c r="H87" s="2">
        <f t="shared" si="5"/>
        <v>5.75</v>
      </c>
      <c r="I87" s="2">
        <f t="shared" si="6"/>
        <v>5.25</v>
      </c>
      <c r="J87" s="2">
        <f t="shared" si="2"/>
        <v>5.15</v>
      </c>
      <c r="K87" s="2">
        <f t="shared" si="7"/>
        <v>5.2</v>
      </c>
      <c r="L87" s="2">
        <f t="shared" si="4"/>
        <v>5.4</v>
      </c>
      <c r="M87" s="2"/>
      <c r="N87">
        <v>5.8</v>
      </c>
      <c r="O87">
        <v>5.8</v>
      </c>
      <c r="P87">
        <v>5.2</v>
      </c>
      <c r="Q87">
        <v>5.3</v>
      </c>
      <c r="R87">
        <v>5</v>
      </c>
      <c r="S87">
        <v>5.2</v>
      </c>
      <c r="T87">
        <v>4.9000000000000004</v>
      </c>
      <c r="U87">
        <v>5.3</v>
      </c>
      <c r="V87">
        <v>5.2</v>
      </c>
      <c r="W87">
        <v>5.5</v>
      </c>
      <c r="X87">
        <v>5.7</v>
      </c>
      <c r="Y87">
        <v>5.8</v>
      </c>
      <c r="Z87">
        <v>5</v>
      </c>
      <c r="AA87">
        <v>5.5</v>
      </c>
      <c r="AB87">
        <v>4.9000000000000004</v>
      </c>
      <c r="AC87">
        <v>5.4</v>
      </c>
      <c r="AD87">
        <v>4.7</v>
      </c>
      <c r="AE87">
        <v>5.7</v>
      </c>
      <c r="AF87">
        <v>5</v>
      </c>
      <c r="AG87">
        <v>5.8</v>
      </c>
      <c r="AH87" s="5">
        <v>0.1</v>
      </c>
      <c r="AI87">
        <v>0</v>
      </c>
      <c r="AJ87" s="5">
        <v>2.0859090909090909</v>
      </c>
      <c r="AK87" s="14">
        <v>-2.4207479280160693</v>
      </c>
    </row>
    <row r="88" spans="1:37">
      <c r="A88">
        <v>2015</v>
      </c>
      <c r="B88">
        <v>3</v>
      </c>
      <c r="C88">
        <f>2015+(3-1)/12</f>
        <v>2015.1666666666667</v>
      </c>
      <c r="D88" s="4">
        <v>42064</v>
      </c>
      <c r="E88">
        <v>5.6999998092651367</v>
      </c>
      <c r="F88">
        <v>5.8000001907348633</v>
      </c>
      <c r="H88" s="2">
        <f t="shared" si="5"/>
        <v>5.05</v>
      </c>
      <c r="I88" s="2">
        <f t="shared" si="6"/>
        <v>4.8499999999999996</v>
      </c>
      <c r="J88" s="2">
        <f t="shared" si="2"/>
        <v>5.15</v>
      </c>
      <c r="K88" s="2"/>
      <c r="L88" s="2">
        <f t="shared" si="4"/>
        <v>5.35</v>
      </c>
      <c r="M88" s="2"/>
      <c r="N88">
        <v>5</v>
      </c>
      <c r="O88">
        <v>5.2</v>
      </c>
      <c r="P88">
        <v>4.9000000000000004</v>
      </c>
      <c r="Q88">
        <v>5.0999999999999996</v>
      </c>
      <c r="R88">
        <v>4.8</v>
      </c>
      <c r="S88">
        <v>5.0999999999999996</v>
      </c>
      <c r="V88">
        <v>5</v>
      </c>
      <c r="W88">
        <v>5.2</v>
      </c>
      <c r="X88">
        <v>4.8</v>
      </c>
      <c r="Y88">
        <v>5.3</v>
      </c>
      <c r="Z88">
        <v>4.5</v>
      </c>
      <c r="AA88">
        <v>5.2</v>
      </c>
      <c r="AB88">
        <v>4.8</v>
      </c>
      <c r="AC88">
        <v>5.5</v>
      </c>
      <c r="AF88">
        <v>4.9000000000000004</v>
      </c>
      <c r="AG88">
        <v>5.8</v>
      </c>
      <c r="AH88" s="5">
        <v>0.11</v>
      </c>
      <c r="AI88">
        <v>0</v>
      </c>
      <c r="AJ88" s="5">
        <v>1.9290909090909092</v>
      </c>
      <c r="AK88" s="14">
        <v>-1.808445075284576</v>
      </c>
    </row>
    <row r="89" spans="1:37">
      <c r="A89">
        <v>2015</v>
      </c>
      <c r="B89">
        <v>6</v>
      </c>
      <c r="C89">
        <f>2015+(6-1)/12</f>
        <v>2015.4166666666667</v>
      </c>
      <c r="D89" s="4">
        <v>42156</v>
      </c>
      <c r="E89">
        <v>5.6999998092651367</v>
      </c>
      <c r="F89">
        <v>5.8000001907348633</v>
      </c>
      <c r="H89" s="2">
        <f t="shared" si="5"/>
        <v>5.15</v>
      </c>
      <c r="I89" s="2">
        <f t="shared" si="6"/>
        <v>4.9000000000000004</v>
      </c>
      <c r="J89" s="2">
        <f t="shared" si="2"/>
        <v>5.15</v>
      </c>
      <c r="K89" s="2"/>
      <c r="L89" s="2">
        <f t="shared" si="4"/>
        <v>5.4</v>
      </c>
      <c r="M89" s="2"/>
      <c r="N89">
        <v>5.2</v>
      </c>
      <c r="O89">
        <v>5.3</v>
      </c>
      <c r="P89">
        <v>4.9000000000000004</v>
      </c>
      <c r="Q89">
        <v>5.0999999999999996</v>
      </c>
      <c r="R89">
        <v>4.9000000000000004</v>
      </c>
      <c r="S89">
        <v>5.0999999999999996</v>
      </c>
      <c r="V89">
        <v>5</v>
      </c>
      <c r="W89">
        <v>5.2</v>
      </c>
      <c r="X89">
        <v>5</v>
      </c>
      <c r="Y89">
        <v>5.3</v>
      </c>
      <c r="Z89">
        <v>4.5999999999999996</v>
      </c>
      <c r="AA89">
        <v>5.2</v>
      </c>
      <c r="AB89">
        <v>4.8</v>
      </c>
      <c r="AC89">
        <v>5.5</v>
      </c>
      <c r="AF89">
        <v>5</v>
      </c>
      <c r="AG89">
        <v>5.8</v>
      </c>
      <c r="AH89" s="5">
        <v>0.12333333333333334</v>
      </c>
      <c r="AI89">
        <v>0</v>
      </c>
      <c r="AJ89" s="5">
        <v>2.2349999999999999</v>
      </c>
      <c r="AK89" s="14">
        <v>-1.4020279941404703</v>
      </c>
    </row>
    <row r="90" spans="1:37">
      <c r="A90">
        <v>2015</v>
      </c>
      <c r="B90">
        <v>9</v>
      </c>
      <c r="C90">
        <f>2015+(9-1)/12</f>
        <v>2015.6666666666667</v>
      </c>
      <c r="D90" s="4">
        <v>42248</v>
      </c>
      <c r="E90">
        <v>5.6999998092651367</v>
      </c>
      <c r="F90">
        <v>5.8000001907348633</v>
      </c>
      <c r="H90" s="2">
        <v>5</v>
      </c>
      <c r="I90" s="2">
        <v>4.8</v>
      </c>
      <c r="J90" s="2">
        <v>4.8</v>
      </c>
      <c r="K90" s="2">
        <v>4.8</v>
      </c>
      <c r="L90" s="2">
        <v>4.9000000000000004</v>
      </c>
      <c r="M90" s="2"/>
      <c r="N90">
        <v>5</v>
      </c>
      <c r="O90">
        <v>5.0999999999999996</v>
      </c>
      <c r="P90">
        <v>4.7</v>
      </c>
      <c r="Q90">
        <v>4.9000000000000004</v>
      </c>
      <c r="R90">
        <v>4.7</v>
      </c>
      <c r="S90">
        <v>4.9000000000000004</v>
      </c>
      <c r="T90">
        <v>4.7</v>
      </c>
      <c r="U90">
        <v>5</v>
      </c>
      <c r="V90">
        <v>4.9000000000000004</v>
      </c>
      <c r="W90">
        <v>5.2</v>
      </c>
      <c r="X90">
        <v>4.9000000000000004</v>
      </c>
      <c r="Y90">
        <v>5.2</v>
      </c>
      <c r="Z90">
        <v>4.5</v>
      </c>
      <c r="AA90">
        <v>5</v>
      </c>
      <c r="AB90">
        <v>4.5</v>
      </c>
      <c r="AC90">
        <v>5</v>
      </c>
      <c r="AD90">
        <v>4.5999999999999996</v>
      </c>
      <c r="AE90">
        <v>5.3</v>
      </c>
      <c r="AF90">
        <v>4.7</v>
      </c>
      <c r="AG90">
        <v>5.8</v>
      </c>
      <c r="AH90" s="5">
        <v>0.13666666666666666</v>
      </c>
      <c r="AI90">
        <v>0</v>
      </c>
      <c r="AJ90" s="5">
        <v>2.0376190476190477</v>
      </c>
      <c r="AK90" s="14">
        <v>-0.74207859529579834</v>
      </c>
    </row>
    <row r="91" spans="1:37">
      <c r="A91">
        <v>2015</v>
      </c>
      <c r="B91">
        <v>12</v>
      </c>
      <c r="C91">
        <f>2015+(12-1)/12</f>
        <v>2015.9166666666667</v>
      </c>
      <c r="D91" s="4">
        <v>42339</v>
      </c>
      <c r="E91">
        <v>5.6999998092651367</v>
      </c>
      <c r="F91">
        <v>5.8000001907348633</v>
      </c>
      <c r="H91" s="2">
        <v>5</v>
      </c>
      <c r="I91" s="2">
        <v>4.7</v>
      </c>
      <c r="J91" s="2">
        <v>4.7</v>
      </c>
      <c r="K91">
        <v>4.7</v>
      </c>
      <c r="L91">
        <v>4.9000000000000004</v>
      </c>
      <c r="N91">
        <v>5</v>
      </c>
      <c r="O91">
        <v>5</v>
      </c>
      <c r="P91">
        <v>4.5999999999999996</v>
      </c>
      <c r="Q91">
        <v>4.8</v>
      </c>
      <c r="R91">
        <v>4.5999999999999996</v>
      </c>
      <c r="S91">
        <v>4.8</v>
      </c>
      <c r="T91">
        <v>4.5999999999999996</v>
      </c>
      <c r="U91">
        <v>5</v>
      </c>
      <c r="V91">
        <v>4.8</v>
      </c>
      <c r="W91">
        <v>5</v>
      </c>
      <c r="X91">
        <v>5</v>
      </c>
      <c r="Y91">
        <v>5</v>
      </c>
      <c r="Z91">
        <v>4.3</v>
      </c>
      <c r="AA91">
        <v>4.9000000000000004</v>
      </c>
      <c r="AB91">
        <v>4.5</v>
      </c>
      <c r="AC91">
        <v>5</v>
      </c>
      <c r="AD91">
        <v>4.7</v>
      </c>
      <c r="AE91">
        <v>5.8</v>
      </c>
      <c r="AF91">
        <v>4.7</v>
      </c>
      <c r="AG91">
        <v>5.8</v>
      </c>
      <c r="AH91" s="5">
        <v>0.16</v>
      </c>
      <c r="AI91">
        <v>0</v>
      </c>
      <c r="AJ91" s="5">
        <v>2.0109090909090908</v>
      </c>
      <c r="AK91" s="14">
        <v>0.25734393340201078</v>
      </c>
    </row>
    <row r="92" spans="1:37">
      <c r="A92">
        <f t="shared" ref="A92:A103" si="9">A88+1</f>
        <v>2016</v>
      </c>
      <c r="B92">
        <v>3</v>
      </c>
      <c r="C92">
        <f>2016+(3-1)/12</f>
        <v>2016.1666666666667</v>
      </c>
      <c r="D92" s="4">
        <v>42430</v>
      </c>
      <c r="E92">
        <v>5.0333333015441895</v>
      </c>
      <c r="F92">
        <v>5</v>
      </c>
      <c r="H92" s="2">
        <v>4.7</v>
      </c>
      <c r="I92" s="2">
        <v>4.5999999999999996</v>
      </c>
      <c r="J92" s="2">
        <v>4.5</v>
      </c>
      <c r="L92">
        <v>4.8</v>
      </c>
      <c r="N92">
        <v>4.5999999999999996</v>
      </c>
      <c r="O92">
        <v>4.8</v>
      </c>
      <c r="P92">
        <v>4.5</v>
      </c>
      <c r="Q92">
        <v>4.7</v>
      </c>
      <c r="R92">
        <v>4.5</v>
      </c>
      <c r="S92">
        <v>5</v>
      </c>
      <c r="V92">
        <v>4.7</v>
      </c>
      <c r="W92">
        <v>5</v>
      </c>
      <c r="X92">
        <v>4.5</v>
      </c>
      <c r="Y92">
        <v>4.9000000000000004</v>
      </c>
      <c r="Z92">
        <v>4.3</v>
      </c>
      <c r="AA92">
        <v>4.9000000000000004</v>
      </c>
      <c r="AB92">
        <v>4.3</v>
      </c>
      <c r="AC92">
        <v>5</v>
      </c>
      <c r="AF92">
        <v>4.7</v>
      </c>
      <c r="AG92">
        <v>5.8</v>
      </c>
      <c r="AH92" s="5">
        <v>0.36</v>
      </c>
      <c r="AI92">
        <v>0</v>
      </c>
      <c r="AJ92" s="5">
        <v>1.53</v>
      </c>
      <c r="AK92" s="14">
        <v>0.50653478735590274</v>
      </c>
    </row>
    <row r="93" spans="1:37">
      <c r="A93">
        <f t="shared" si="9"/>
        <v>2016</v>
      </c>
      <c r="B93">
        <v>6</v>
      </c>
      <c r="C93">
        <f>2016+(6-1)/12</f>
        <v>2016.4166666666667</v>
      </c>
      <c r="D93" s="4">
        <v>42522</v>
      </c>
      <c r="E93">
        <v>5.0333333015441895</v>
      </c>
      <c r="F93">
        <v>5</v>
      </c>
      <c r="H93" s="2">
        <v>4.7</v>
      </c>
      <c r="I93" s="2">
        <v>4.5999999999999996</v>
      </c>
      <c r="J93" s="2">
        <v>4.5999999999999996</v>
      </c>
      <c r="L93">
        <v>4.8</v>
      </c>
      <c r="N93">
        <v>4.5999999999999996</v>
      </c>
      <c r="O93">
        <v>4.8</v>
      </c>
      <c r="P93">
        <v>4.5</v>
      </c>
      <c r="Q93">
        <v>4.7</v>
      </c>
      <c r="R93">
        <v>4.4000000000000004</v>
      </c>
      <c r="S93">
        <v>4.8</v>
      </c>
      <c r="V93">
        <v>4.7</v>
      </c>
      <c r="W93">
        <v>5</v>
      </c>
      <c r="X93">
        <v>4.5</v>
      </c>
      <c r="Y93">
        <v>4.9000000000000004</v>
      </c>
      <c r="Z93">
        <v>4.3</v>
      </c>
      <c r="AA93">
        <v>4.8</v>
      </c>
      <c r="AB93">
        <v>4.3</v>
      </c>
      <c r="AC93">
        <v>5</v>
      </c>
      <c r="AF93">
        <v>4.5999999999999996</v>
      </c>
      <c r="AG93">
        <v>5</v>
      </c>
      <c r="AH93" s="5">
        <v>0.37333333333333335</v>
      </c>
      <c r="AI93">
        <v>0</v>
      </c>
      <c r="AJ93" s="5">
        <v>1.19</v>
      </c>
      <c r="AK93" s="14">
        <v>0.41798694150596138</v>
      </c>
    </row>
    <row r="94" spans="1:37">
      <c r="A94">
        <f t="shared" si="9"/>
        <v>2016</v>
      </c>
      <c r="B94">
        <v>9</v>
      </c>
      <c r="C94">
        <f>2016+(9-1)/12</f>
        <v>2016.6666666666667</v>
      </c>
      <c r="D94" s="4">
        <v>42614</v>
      </c>
      <c r="E94">
        <v>5.0333333015441895</v>
      </c>
      <c r="F94">
        <v>5</v>
      </c>
      <c r="H94" s="2">
        <v>4.8</v>
      </c>
      <c r="I94" s="2">
        <v>4.5999999999999996</v>
      </c>
      <c r="J94" s="2">
        <v>4.5</v>
      </c>
      <c r="K94">
        <v>4.8</v>
      </c>
      <c r="L94">
        <v>4.8</v>
      </c>
      <c r="N94">
        <v>4.7</v>
      </c>
      <c r="O94">
        <v>4.9000000000000004</v>
      </c>
      <c r="P94">
        <v>4.5</v>
      </c>
      <c r="Q94">
        <v>4.7</v>
      </c>
      <c r="R94">
        <v>4.4000000000000004</v>
      </c>
      <c r="S94">
        <v>4.7</v>
      </c>
      <c r="T94">
        <v>4.4000000000000004</v>
      </c>
      <c r="U94">
        <v>4.8</v>
      </c>
      <c r="V94">
        <v>4.7</v>
      </c>
      <c r="W94">
        <v>5</v>
      </c>
      <c r="X94">
        <v>4.7</v>
      </c>
      <c r="Y94">
        <v>4.9000000000000004</v>
      </c>
      <c r="Z94">
        <v>4.4000000000000004</v>
      </c>
      <c r="AA94">
        <v>4.8</v>
      </c>
      <c r="AB94">
        <v>4.3</v>
      </c>
      <c r="AC94">
        <v>4.9000000000000004</v>
      </c>
      <c r="AD94">
        <v>4.5</v>
      </c>
      <c r="AE94">
        <v>5</v>
      </c>
      <c r="AF94">
        <v>4.5</v>
      </c>
      <c r="AG94">
        <v>5</v>
      </c>
      <c r="AH94" s="5">
        <v>0.39666666666666667</v>
      </c>
      <c r="AI94">
        <v>0</v>
      </c>
      <c r="AJ94" s="5">
        <v>1.31</v>
      </c>
      <c r="AK94" s="14">
        <v>0.51028841909932265</v>
      </c>
    </row>
    <row r="95" spans="1:37">
      <c r="A95">
        <f t="shared" si="9"/>
        <v>2016</v>
      </c>
      <c r="B95">
        <v>12</v>
      </c>
      <c r="C95">
        <f>2016+(12-1)/12</f>
        <v>2016.9166666666667</v>
      </c>
      <c r="D95" s="4">
        <v>42705</v>
      </c>
      <c r="E95">
        <v>5.0333333015441895</v>
      </c>
      <c r="F95">
        <v>5</v>
      </c>
      <c r="H95" s="2">
        <v>4.7</v>
      </c>
      <c r="I95" s="2">
        <v>4.5</v>
      </c>
      <c r="J95" s="2">
        <v>4.5</v>
      </c>
      <c r="K95">
        <v>4.5</v>
      </c>
      <c r="L95">
        <v>4.8</v>
      </c>
      <c r="N95">
        <v>4.7</v>
      </c>
      <c r="O95">
        <v>4.8</v>
      </c>
      <c r="P95">
        <v>4.5</v>
      </c>
      <c r="Q95">
        <v>4.5999999999999996</v>
      </c>
      <c r="R95">
        <v>4.3</v>
      </c>
      <c r="S95">
        <v>4.7</v>
      </c>
      <c r="T95">
        <v>4.3</v>
      </c>
      <c r="U95">
        <v>4.8</v>
      </c>
      <c r="V95">
        <v>4.7</v>
      </c>
      <c r="W95">
        <v>5</v>
      </c>
      <c r="X95">
        <v>4.7</v>
      </c>
      <c r="Y95">
        <v>4.8</v>
      </c>
      <c r="Z95">
        <v>4.4000000000000004</v>
      </c>
      <c r="AA95">
        <v>4.7</v>
      </c>
      <c r="AB95">
        <v>4.2</v>
      </c>
      <c r="AC95">
        <v>4.7</v>
      </c>
      <c r="AD95">
        <v>4.0999999999999996</v>
      </c>
      <c r="AE95">
        <v>4.8</v>
      </c>
      <c r="AF95">
        <v>4.5</v>
      </c>
      <c r="AG95">
        <v>5</v>
      </c>
      <c r="AH95" s="5">
        <v>0.45</v>
      </c>
      <c r="AI95">
        <v>0</v>
      </c>
      <c r="AJ95" s="5">
        <v>1.9</v>
      </c>
      <c r="AK95" s="14">
        <v>0.42215616400952771</v>
      </c>
    </row>
    <row r="96" spans="1:37">
      <c r="A96">
        <v>2017</v>
      </c>
      <c r="B96">
        <v>3</v>
      </c>
      <c r="C96">
        <f>2017+(3-1)/12</f>
        <v>2017.1666666666667</v>
      </c>
      <c r="D96" s="4">
        <v>42795</v>
      </c>
      <c r="E96">
        <v>4.7666668891906738</v>
      </c>
      <c r="F96">
        <v>4.9000000953674316</v>
      </c>
      <c r="H96" s="2">
        <v>4.5</v>
      </c>
      <c r="I96" s="2">
        <v>4.5</v>
      </c>
      <c r="J96" s="2">
        <v>4.5</v>
      </c>
      <c r="L96">
        <v>4.7</v>
      </c>
      <c r="N96">
        <v>4.5</v>
      </c>
      <c r="O96">
        <v>4.5999999999999996</v>
      </c>
      <c r="P96">
        <v>4.3</v>
      </c>
      <c r="Q96">
        <v>4.5999999999999996</v>
      </c>
      <c r="R96">
        <v>4.3</v>
      </c>
      <c r="S96">
        <v>4.7</v>
      </c>
      <c r="V96">
        <v>4.7</v>
      </c>
      <c r="W96">
        <v>5</v>
      </c>
      <c r="X96">
        <v>4.4000000000000004</v>
      </c>
      <c r="Y96">
        <v>4.7</v>
      </c>
      <c r="Z96">
        <v>4.2</v>
      </c>
      <c r="AA96">
        <v>4.7</v>
      </c>
      <c r="AB96">
        <v>4.0999999999999996</v>
      </c>
      <c r="AC96">
        <v>4.8</v>
      </c>
      <c r="AF96">
        <v>4.5</v>
      </c>
      <c r="AG96">
        <v>5</v>
      </c>
      <c r="AH96" s="5">
        <v>0.7</v>
      </c>
      <c r="AI96">
        <v>0</v>
      </c>
      <c r="AJ96" s="5">
        <v>1.58</v>
      </c>
      <c r="AK96" s="14">
        <v>0.63601815503069725</v>
      </c>
    </row>
    <row r="97" spans="1:37">
      <c r="A97">
        <v>2017</v>
      </c>
      <c r="B97">
        <v>6</v>
      </c>
      <c r="C97">
        <f>2017+(6-1)/12</f>
        <v>2017.4166666666667</v>
      </c>
      <c r="D97" s="4">
        <v>42887</v>
      </c>
      <c r="E97">
        <v>4.7666668891906738</v>
      </c>
      <c r="F97">
        <v>4.9000000953674316</v>
      </c>
      <c r="H97" s="2">
        <v>4.3</v>
      </c>
      <c r="I97" s="2">
        <v>4.2</v>
      </c>
      <c r="J97" s="2">
        <v>4.2</v>
      </c>
      <c r="L97">
        <v>4.5999999999999996</v>
      </c>
      <c r="N97">
        <v>4.2</v>
      </c>
      <c r="O97">
        <v>4.3</v>
      </c>
      <c r="P97">
        <v>4</v>
      </c>
      <c r="Q97">
        <v>4.3</v>
      </c>
      <c r="R97">
        <v>4.0999999999999996</v>
      </c>
      <c r="S97">
        <v>4.4000000000000004</v>
      </c>
      <c r="V97">
        <v>4.5</v>
      </c>
      <c r="W97">
        <v>4.8</v>
      </c>
      <c r="X97">
        <v>4.0999999999999996</v>
      </c>
      <c r="Y97">
        <v>4.5</v>
      </c>
      <c r="Z97">
        <v>3.9</v>
      </c>
      <c r="AA97">
        <v>4.5</v>
      </c>
      <c r="AB97">
        <v>3.8</v>
      </c>
      <c r="AC97">
        <v>4.5</v>
      </c>
      <c r="AF97">
        <v>4.5</v>
      </c>
      <c r="AG97">
        <v>5</v>
      </c>
      <c r="AH97" s="5">
        <v>0.95</v>
      </c>
      <c r="AI97">
        <v>0</v>
      </c>
      <c r="AJ97" s="5">
        <v>1.25</v>
      </c>
      <c r="AK97" s="14">
        <v>1.05618329169534</v>
      </c>
    </row>
    <row r="98" spans="1:37">
      <c r="A98">
        <v>2017</v>
      </c>
      <c r="B98">
        <v>9</v>
      </c>
      <c r="C98">
        <f>2017+(9-1)/12</f>
        <v>2017.6666666666667</v>
      </c>
      <c r="D98" s="4">
        <v>42979</v>
      </c>
      <c r="E98">
        <v>4.7666668891906738</v>
      </c>
      <c r="F98">
        <v>4.9000000953674316</v>
      </c>
      <c r="H98" s="2">
        <v>4.3</v>
      </c>
      <c r="I98" s="2">
        <v>4.0999999999999996</v>
      </c>
      <c r="J98" s="2">
        <v>4.0999999999999996</v>
      </c>
      <c r="K98">
        <v>4.2</v>
      </c>
      <c r="L98">
        <v>4.5999999999999996</v>
      </c>
      <c r="N98">
        <v>4.2</v>
      </c>
      <c r="O98">
        <v>4.3</v>
      </c>
      <c r="P98">
        <v>4</v>
      </c>
      <c r="Q98">
        <v>4.2</v>
      </c>
      <c r="R98">
        <v>3.9</v>
      </c>
      <c r="S98">
        <v>4.4000000000000004</v>
      </c>
      <c r="T98">
        <v>4</v>
      </c>
      <c r="U98">
        <v>4.5</v>
      </c>
      <c r="V98">
        <v>4.5</v>
      </c>
      <c r="W98">
        <v>4.8</v>
      </c>
      <c r="X98">
        <v>4.2</v>
      </c>
      <c r="Y98">
        <v>4.5</v>
      </c>
      <c r="Z98">
        <v>3.9</v>
      </c>
      <c r="AA98">
        <v>4.5</v>
      </c>
      <c r="AB98">
        <v>3.8</v>
      </c>
      <c r="AC98">
        <v>4.5</v>
      </c>
      <c r="AD98">
        <v>3.8</v>
      </c>
      <c r="AE98">
        <v>4.8</v>
      </c>
      <c r="AF98">
        <v>4.4000000000000004</v>
      </c>
      <c r="AG98">
        <v>5</v>
      </c>
      <c r="AH98" s="5">
        <v>1.1533333333333333</v>
      </c>
      <c r="AI98">
        <v>0</v>
      </c>
      <c r="AJ98" s="5">
        <v>1.27</v>
      </c>
      <c r="AK98" s="14">
        <v>1.1045355902588427</v>
      </c>
    </row>
    <row r="99" spans="1:37">
      <c r="A99">
        <v>2017</v>
      </c>
      <c r="B99">
        <v>12</v>
      </c>
      <c r="C99">
        <f>2017+(12-1)/12</f>
        <v>2017.9166666666667</v>
      </c>
      <c r="D99" s="4">
        <v>43070</v>
      </c>
      <c r="E99">
        <v>4.7666668891906738</v>
      </c>
      <c r="F99">
        <v>4.9000000953674316</v>
      </c>
      <c r="H99" s="2">
        <v>4.0999999999999996</v>
      </c>
      <c r="I99" s="2">
        <v>3.9</v>
      </c>
      <c r="J99" s="2">
        <v>3.9</v>
      </c>
      <c r="K99">
        <v>4</v>
      </c>
      <c r="L99">
        <v>4.5999999999999996</v>
      </c>
      <c r="N99">
        <v>4.0999999999999996</v>
      </c>
      <c r="O99">
        <v>4.0999999999999996</v>
      </c>
      <c r="P99">
        <v>3.7</v>
      </c>
      <c r="Q99">
        <v>4</v>
      </c>
      <c r="R99">
        <v>3.6</v>
      </c>
      <c r="S99">
        <v>4</v>
      </c>
      <c r="T99">
        <v>3.6</v>
      </c>
      <c r="U99">
        <v>4.2</v>
      </c>
      <c r="V99">
        <v>4.4000000000000004</v>
      </c>
      <c r="W99">
        <v>4.7</v>
      </c>
      <c r="X99">
        <v>4.0999999999999996</v>
      </c>
      <c r="Y99">
        <v>4.0999999999999996</v>
      </c>
      <c r="Z99">
        <v>3.6</v>
      </c>
      <c r="AA99">
        <v>4</v>
      </c>
      <c r="AB99">
        <v>3.5</v>
      </c>
      <c r="AC99">
        <v>4.2</v>
      </c>
      <c r="AD99">
        <v>3.5</v>
      </c>
      <c r="AE99">
        <v>4.5</v>
      </c>
      <c r="AF99">
        <v>4.3</v>
      </c>
      <c r="AG99">
        <v>5</v>
      </c>
      <c r="AH99" s="5">
        <v>1.2033333333333334</v>
      </c>
      <c r="AI99">
        <v>0</v>
      </c>
      <c r="AJ99" s="5">
        <v>1.07</v>
      </c>
      <c r="AK99" s="14">
        <v>1.4084604704333854</v>
      </c>
    </row>
    <row r="100" spans="1:37">
      <c r="A100">
        <f t="shared" ref="A100" si="10">A96+1</f>
        <v>2018</v>
      </c>
      <c r="B100">
        <v>3</v>
      </c>
      <c r="C100">
        <f>2018+(3-1)/12</f>
        <v>2018.1666666666667</v>
      </c>
      <c r="D100" s="4">
        <v>43160</v>
      </c>
      <c r="E100">
        <v>4.1333332061767578</v>
      </c>
      <c r="F100">
        <v>4.0999999046325684</v>
      </c>
      <c r="H100" s="2">
        <v>3.8</v>
      </c>
      <c r="I100" s="2">
        <v>3.6</v>
      </c>
      <c r="J100" s="2">
        <v>3.6</v>
      </c>
      <c r="L100">
        <v>4.5</v>
      </c>
      <c r="N100">
        <v>3.6</v>
      </c>
      <c r="O100">
        <v>3.8</v>
      </c>
      <c r="P100">
        <v>3.4</v>
      </c>
      <c r="Q100">
        <v>3.7</v>
      </c>
      <c r="R100">
        <v>3.5</v>
      </c>
      <c r="S100">
        <v>3.8</v>
      </c>
      <c r="V100">
        <v>4.3</v>
      </c>
      <c r="W100">
        <v>4.7</v>
      </c>
      <c r="X100">
        <v>3.6</v>
      </c>
      <c r="Y100">
        <v>4</v>
      </c>
      <c r="Z100">
        <v>3.3</v>
      </c>
      <c r="AA100">
        <v>4.2</v>
      </c>
      <c r="AB100">
        <v>3.3</v>
      </c>
      <c r="AC100">
        <v>4.4000000000000004</v>
      </c>
      <c r="AF100">
        <v>4.2</v>
      </c>
      <c r="AG100">
        <v>4.8</v>
      </c>
      <c r="AH100" s="5">
        <v>1.4466666666666668</v>
      </c>
      <c r="AI100">
        <v>0</v>
      </c>
      <c r="AJ100" s="5">
        <v>1.06</v>
      </c>
      <c r="AK100" s="14">
        <v>1.6463190344036511</v>
      </c>
    </row>
    <row r="101" spans="1:37">
      <c r="A101">
        <f t="shared" si="9"/>
        <v>2018</v>
      </c>
      <c r="B101">
        <v>6</v>
      </c>
      <c r="C101">
        <f>2018+(6-1)/12</f>
        <v>2018.4166666666667</v>
      </c>
      <c r="D101" s="4">
        <v>43252</v>
      </c>
      <c r="E101">
        <v>4.1333332061767578</v>
      </c>
      <c r="F101">
        <v>4.0999999046325684</v>
      </c>
      <c r="H101" s="2">
        <v>3.6</v>
      </c>
      <c r="I101" s="2">
        <v>3.5</v>
      </c>
      <c r="J101" s="2">
        <v>3.5</v>
      </c>
      <c r="L101">
        <v>4.5</v>
      </c>
      <c r="N101">
        <v>3.6</v>
      </c>
      <c r="O101">
        <v>3.7</v>
      </c>
      <c r="P101">
        <v>3.4</v>
      </c>
      <c r="Q101">
        <v>3.5</v>
      </c>
      <c r="R101">
        <v>3.4</v>
      </c>
      <c r="S101">
        <v>3.7</v>
      </c>
      <c r="V101">
        <v>4.3</v>
      </c>
      <c r="W101">
        <v>4.5999999999999996</v>
      </c>
      <c r="X101">
        <v>3.5</v>
      </c>
      <c r="Y101">
        <v>3.8</v>
      </c>
      <c r="Z101">
        <v>3.3</v>
      </c>
      <c r="AA101">
        <v>3.8</v>
      </c>
      <c r="AB101">
        <v>3.3</v>
      </c>
      <c r="AC101">
        <v>4</v>
      </c>
      <c r="AF101">
        <v>4.0999999999999996</v>
      </c>
      <c r="AG101">
        <v>4.7</v>
      </c>
      <c r="AH101" s="5">
        <v>1.7366666666666668</v>
      </c>
      <c r="AI101">
        <v>0</v>
      </c>
      <c r="AJ101" s="5">
        <v>0.94</v>
      </c>
      <c r="AK101" s="14">
        <v>1.8900224933637597</v>
      </c>
    </row>
    <row r="102" spans="1:37">
      <c r="A102">
        <f t="shared" si="9"/>
        <v>2018</v>
      </c>
      <c r="B102">
        <v>9</v>
      </c>
      <c r="C102">
        <f>2018+(9-1)/12</f>
        <v>2018.6666666666667</v>
      </c>
      <c r="D102" s="4">
        <v>43344</v>
      </c>
      <c r="E102">
        <v>4.1333332061767578</v>
      </c>
      <c r="F102">
        <v>4.0999999046325684</v>
      </c>
      <c r="H102" s="2">
        <v>3.7</v>
      </c>
      <c r="I102" s="2">
        <v>3.5</v>
      </c>
      <c r="J102" s="2">
        <v>3.5</v>
      </c>
      <c r="K102">
        <v>3.7</v>
      </c>
      <c r="L102">
        <v>4.5</v>
      </c>
      <c r="N102">
        <v>3.7</v>
      </c>
      <c r="O102">
        <v>3.7</v>
      </c>
      <c r="P102">
        <v>3.4</v>
      </c>
      <c r="Q102">
        <v>3.6</v>
      </c>
      <c r="R102">
        <v>3.4</v>
      </c>
      <c r="S102">
        <v>3.8</v>
      </c>
      <c r="T102">
        <v>3.5</v>
      </c>
      <c r="U102">
        <v>4</v>
      </c>
      <c r="V102">
        <v>4.3</v>
      </c>
      <c r="W102">
        <v>4.5999999999999996</v>
      </c>
      <c r="X102">
        <v>3.7</v>
      </c>
      <c r="Y102">
        <v>3.8</v>
      </c>
      <c r="Z102">
        <v>3.4</v>
      </c>
      <c r="AA102">
        <v>3.8</v>
      </c>
      <c r="AB102">
        <v>3.3</v>
      </c>
      <c r="AC102">
        <v>4</v>
      </c>
      <c r="AD102">
        <v>3.4</v>
      </c>
      <c r="AE102">
        <v>4.2</v>
      </c>
      <c r="AF102">
        <v>4</v>
      </c>
      <c r="AG102">
        <v>4.5999999999999996</v>
      </c>
      <c r="AH102" s="5">
        <v>1.9233333333333333</v>
      </c>
      <c r="AI102">
        <v>0</v>
      </c>
      <c r="AJ102" s="5">
        <v>0.87</v>
      </c>
      <c r="AK102" s="14">
        <v>2.1654181180302743</v>
      </c>
    </row>
    <row r="103" spans="1:37">
      <c r="A103">
        <f t="shared" si="9"/>
        <v>2018</v>
      </c>
      <c r="B103">
        <v>12</v>
      </c>
      <c r="C103">
        <f>A103+(B103-1)/12</f>
        <v>2018.9166666666667</v>
      </c>
      <c r="D103" s="4">
        <v>43435</v>
      </c>
      <c r="E103">
        <v>4.1333332061767578</v>
      </c>
      <c r="F103">
        <v>4.0999999046325701</v>
      </c>
      <c r="H103" s="2">
        <v>3.7</v>
      </c>
      <c r="I103" s="2">
        <v>3.5</v>
      </c>
      <c r="J103" s="2">
        <v>3.6</v>
      </c>
      <c r="K103">
        <v>3.8</v>
      </c>
      <c r="L103">
        <v>4.4000000000000004</v>
      </c>
      <c r="N103">
        <v>3.7</v>
      </c>
      <c r="O103">
        <v>3.7</v>
      </c>
      <c r="P103">
        <v>3.5</v>
      </c>
      <c r="Q103">
        <v>3.7</v>
      </c>
      <c r="R103">
        <v>3.5</v>
      </c>
      <c r="S103">
        <v>3.8</v>
      </c>
      <c r="T103">
        <v>3.6</v>
      </c>
      <c r="U103">
        <v>3.9</v>
      </c>
      <c r="V103">
        <v>4.2</v>
      </c>
      <c r="W103">
        <v>4.5</v>
      </c>
      <c r="X103">
        <v>3.7</v>
      </c>
      <c r="Y103">
        <v>3.7</v>
      </c>
      <c r="Z103">
        <v>3.4</v>
      </c>
      <c r="AA103">
        <v>4</v>
      </c>
      <c r="AB103">
        <v>3.4</v>
      </c>
      <c r="AC103">
        <v>4.3</v>
      </c>
      <c r="AD103">
        <v>3.4</v>
      </c>
      <c r="AE103">
        <v>4.2</v>
      </c>
      <c r="AF103">
        <v>4</v>
      </c>
      <c r="AG103">
        <v>4.5999999999999996</v>
      </c>
      <c r="AH103" s="5">
        <v>2.2200000000000002</v>
      </c>
      <c r="AI103">
        <v>0</v>
      </c>
      <c r="AJ103" s="5">
        <v>0.28999999999999998</v>
      </c>
      <c r="AK103" s="14">
        <v>2.5308688342636936</v>
      </c>
    </row>
    <row r="104" spans="1:37">
      <c r="A104">
        <v>2019</v>
      </c>
      <c r="B104">
        <v>3</v>
      </c>
      <c r="C104">
        <f t="shared" ref="C104:C122" si="11">A104+(B104-1)/12</f>
        <v>2019.1666666666667</v>
      </c>
      <c r="D104" s="4">
        <v>43525</v>
      </c>
      <c r="E104">
        <v>3.8</v>
      </c>
      <c r="F104">
        <v>3.8</v>
      </c>
      <c r="H104" s="2">
        <v>3.7</v>
      </c>
      <c r="I104" s="2">
        <v>3.8</v>
      </c>
      <c r="J104" s="2">
        <v>3.9</v>
      </c>
      <c r="L104">
        <v>4.3</v>
      </c>
      <c r="N104">
        <v>3.6</v>
      </c>
      <c r="O104">
        <v>3.8</v>
      </c>
      <c r="P104">
        <v>3.6</v>
      </c>
      <c r="Q104">
        <v>3.9</v>
      </c>
      <c r="R104">
        <v>3.7</v>
      </c>
      <c r="S104">
        <v>4.0999999999999996</v>
      </c>
      <c r="V104">
        <v>4.0999999999999996</v>
      </c>
      <c r="W104">
        <v>4.5</v>
      </c>
      <c r="X104">
        <v>3.5</v>
      </c>
      <c r="Y104">
        <v>4</v>
      </c>
      <c r="Z104">
        <v>3.4</v>
      </c>
      <c r="AA104">
        <v>4.0999999999999996</v>
      </c>
      <c r="AB104">
        <v>3.4</v>
      </c>
      <c r="AC104">
        <v>4.2</v>
      </c>
      <c r="AF104">
        <v>4</v>
      </c>
      <c r="AG104">
        <v>4.5999999999999996</v>
      </c>
      <c r="AH104" s="5"/>
      <c r="AJ104" s="5">
        <v>-0.02</v>
      </c>
      <c r="AK104" s="14">
        <v>2.4034558197094036</v>
      </c>
    </row>
    <row r="105" spans="1:37">
      <c r="A105">
        <v>2019</v>
      </c>
      <c r="B105">
        <v>6</v>
      </c>
      <c r="C105">
        <f t="shared" si="11"/>
        <v>2019.4166666666667</v>
      </c>
      <c r="D105" s="4">
        <v>43617</v>
      </c>
      <c r="E105">
        <v>3.8</v>
      </c>
      <c r="F105">
        <v>3.8</v>
      </c>
      <c r="H105" s="2">
        <v>3.6</v>
      </c>
      <c r="I105" s="2">
        <v>3.7</v>
      </c>
      <c r="J105" s="2">
        <v>3.8</v>
      </c>
      <c r="L105">
        <v>4.2</v>
      </c>
      <c r="N105">
        <v>3.6</v>
      </c>
      <c r="O105">
        <v>3.7</v>
      </c>
      <c r="P105">
        <v>3.5</v>
      </c>
      <c r="Q105">
        <v>3.9</v>
      </c>
      <c r="R105">
        <v>3.6</v>
      </c>
      <c r="S105">
        <v>4</v>
      </c>
      <c r="V105">
        <v>4</v>
      </c>
      <c r="W105">
        <v>4.4000000000000004</v>
      </c>
      <c r="X105">
        <v>3.5</v>
      </c>
      <c r="Y105">
        <v>3.8</v>
      </c>
      <c r="Z105">
        <v>3.3</v>
      </c>
      <c r="AA105">
        <v>4</v>
      </c>
      <c r="AB105">
        <v>3.3</v>
      </c>
      <c r="AC105">
        <v>4.2</v>
      </c>
      <c r="AF105">
        <v>3.6</v>
      </c>
      <c r="AG105">
        <v>4.5</v>
      </c>
      <c r="AH105" s="5"/>
      <c r="AJ105" s="5">
        <v>-0.4</v>
      </c>
      <c r="AK105" s="14">
        <v>2.1857197021269101</v>
      </c>
    </row>
    <row r="106" spans="1:37">
      <c r="A106">
        <v>2019</v>
      </c>
      <c r="B106">
        <v>9</v>
      </c>
      <c r="C106">
        <f t="shared" si="11"/>
        <v>2019.6666666666667</v>
      </c>
      <c r="D106" s="4">
        <v>43726</v>
      </c>
      <c r="E106">
        <v>3.8</v>
      </c>
      <c r="F106">
        <v>3.8</v>
      </c>
      <c r="H106" s="2">
        <v>3.7</v>
      </c>
      <c r="I106" s="2">
        <v>3.7</v>
      </c>
      <c r="J106" s="2">
        <v>3.8</v>
      </c>
      <c r="K106">
        <v>3.9</v>
      </c>
      <c r="L106">
        <v>4.2</v>
      </c>
      <c r="N106">
        <v>3.6</v>
      </c>
      <c r="O106">
        <v>3.7</v>
      </c>
      <c r="P106">
        <v>3.6</v>
      </c>
      <c r="Q106">
        <v>3.8</v>
      </c>
      <c r="R106">
        <v>3.6</v>
      </c>
      <c r="S106">
        <v>3.9</v>
      </c>
      <c r="T106">
        <v>3.7</v>
      </c>
      <c r="U106">
        <v>4</v>
      </c>
      <c r="V106">
        <v>4</v>
      </c>
      <c r="W106">
        <v>4.3</v>
      </c>
      <c r="X106">
        <v>3.5</v>
      </c>
      <c r="Y106">
        <v>3.8</v>
      </c>
      <c r="Z106">
        <v>3.3</v>
      </c>
      <c r="AA106">
        <v>4</v>
      </c>
      <c r="AB106">
        <v>3.3</v>
      </c>
      <c r="AC106">
        <v>4.0999999999999996</v>
      </c>
      <c r="AD106">
        <v>3.3</v>
      </c>
      <c r="AE106">
        <v>4.2</v>
      </c>
      <c r="AF106">
        <v>3.6</v>
      </c>
      <c r="AG106">
        <v>4.5</v>
      </c>
      <c r="AJ106" s="5">
        <v>-0.22</v>
      </c>
      <c r="AK106" s="14">
        <v>1.9583681420017616</v>
      </c>
    </row>
    <row r="107" spans="1:37">
      <c r="A107">
        <v>2019</v>
      </c>
      <c r="B107">
        <v>12</v>
      </c>
      <c r="C107">
        <f t="shared" si="11"/>
        <v>2019.9166666666667</v>
      </c>
      <c r="D107" s="4">
        <v>43800</v>
      </c>
      <c r="E107">
        <v>3.8</v>
      </c>
      <c r="F107">
        <v>3.8</v>
      </c>
      <c r="H107" s="2">
        <v>3.6</v>
      </c>
      <c r="I107" s="2">
        <v>3.5</v>
      </c>
      <c r="J107" s="2">
        <v>3.6</v>
      </c>
      <c r="K107">
        <v>3</v>
      </c>
      <c r="L107">
        <v>4.4000000000000004</v>
      </c>
      <c r="N107">
        <v>3.5</v>
      </c>
      <c r="O107">
        <v>3.6</v>
      </c>
      <c r="P107">
        <v>3.5</v>
      </c>
      <c r="Q107">
        <v>3.7</v>
      </c>
      <c r="R107">
        <v>3.5</v>
      </c>
      <c r="S107">
        <v>3.9</v>
      </c>
      <c r="T107">
        <v>3.5</v>
      </c>
      <c r="U107">
        <v>4</v>
      </c>
      <c r="V107">
        <v>3.9</v>
      </c>
      <c r="W107">
        <v>4.3</v>
      </c>
      <c r="X107">
        <v>3.5</v>
      </c>
      <c r="Y107">
        <v>3.6</v>
      </c>
      <c r="Z107">
        <v>3.3</v>
      </c>
      <c r="AA107">
        <v>3.8</v>
      </c>
      <c r="AB107">
        <v>3.3</v>
      </c>
      <c r="AC107">
        <v>4</v>
      </c>
      <c r="AD107">
        <v>3.3</v>
      </c>
      <c r="AE107">
        <v>4.0999999999999996</v>
      </c>
      <c r="AF107">
        <v>3.5</v>
      </c>
      <c r="AG107">
        <v>4.5</v>
      </c>
      <c r="AJ107" s="5">
        <v>0.37</v>
      </c>
      <c r="AK107" s="14">
        <v>1.6087811382000656</v>
      </c>
    </row>
    <row r="108" spans="1:37">
      <c r="A108">
        <v>2020</v>
      </c>
      <c r="B108">
        <v>6</v>
      </c>
      <c r="C108">
        <f t="shared" si="11"/>
        <v>2020.4166666666667</v>
      </c>
      <c r="D108" s="4">
        <v>43992</v>
      </c>
      <c r="E108" s="17">
        <v>3.6333333333333333</v>
      </c>
      <c r="F108" s="17">
        <v>3.6333333333333333</v>
      </c>
      <c r="H108" s="2">
        <v>9.3000000000000007</v>
      </c>
      <c r="I108" s="2">
        <v>6.5</v>
      </c>
      <c r="J108" s="2">
        <v>5.5</v>
      </c>
      <c r="L108">
        <v>4.0999999999999996</v>
      </c>
      <c r="N108">
        <v>9</v>
      </c>
      <c r="O108">
        <v>10</v>
      </c>
      <c r="P108">
        <v>5.9</v>
      </c>
      <c r="Q108">
        <v>7.5</v>
      </c>
      <c r="R108">
        <v>4.8</v>
      </c>
      <c r="S108">
        <v>6.1</v>
      </c>
      <c r="V108">
        <v>4</v>
      </c>
      <c r="W108">
        <v>4.3</v>
      </c>
      <c r="X108">
        <v>7</v>
      </c>
      <c r="Y108">
        <v>14</v>
      </c>
      <c r="Z108">
        <v>4.5</v>
      </c>
      <c r="AA108">
        <v>12</v>
      </c>
      <c r="AB108">
        <v>4</v>
      </c>
      <c r="AC108">
        <v>8</v>
      </c>
      <c r="AF108">
        <v>3.5</v>
      </c>
      <c r="AG108">
        <v>4.7</v>
      </c>
      <c r="AH108" s="5">
        <v>0.08</v>
      </c>
      <c r="AI108">
        <v>1</v>
      </c>
      <c r="AJ108" s="5">
        <v>0.57999999999999996</v>
      </c>
      <c r="AK108" s="14">
        <v>0.40381232446003956</v>
      </c>
    </row>
    <row r="109" spans="1:37">
      <c r="A109">
        <v>2020</v>
      </c>
      <c r="B109">
        <v>9</v>
      </c>
      <c r="C109">
        <f t="shared" si="11"/>
        <v>2020.6666666666667</v>
      </c>
      <c r="D109" s="4">
        <v>44075</v>
      </c>
      <c r="E109" s="17">
        <v>3.6333333333333333</v>
      </c>
      <c r="F109" s="17">
        <v>3.6</v>
      </c>
      <c r="H109" s="2">
        <v>7.6</v>
      </c>
      <c r="I109" s="2">
        <v>5.5</v>
      </c>
      <c r="J109" s="2">
        <v>4.5999999999999996</v>
      </c>
      <c r="K109">
        <v>4</v>
      </c>
      <c r="L109">
        <v>4.0999999999999996</v>
      </c>
      <c r="N109">
        <v>7</v>
      </c>
      <c r="O109">
        <v>8</v>
      </c>
      <c r="P109">
        <v>5</v>
      </c>
      <c r="Q109">
        <v>6.2</v>
      </c>
      <c r="R109">
        <v>4</v>
      </c>
      <c r="S109">
        <v>5</v>
      </c>
      <c r="T109">
        <v>3.5</v>
      </c>
      <c r="U109">
        <v>4.4000000000000004</v>
      </c>
      <c r="V109">
        <v>3.9</v>
      </c>
      <c r="W109">
        <v>4.3</v>
      </c>
      <c r="X109">
        <v>6.5</v>
      </c>
      <c r="Y109">
        <v>8</v>
      </c>
      <c r="Z109">
        <v>4</v>
      </c>
      <c r="AA109">
        <v>8</v>
      </c>
      <c r="AB109">
        <v>3.5</v>
      </c>
      <c r="AC109">
        <v>7.5</v>
      </c>
      <c r="AD109">
        <v>3.5</v>
      </c>
      <c r="AE109">
        <v>6</v>
      </c>
      <c r="AF109">
        <v>3.5</v>
      </c>
      <c r="AG109">
        <v>4.7</v>
      </c>
      <c r="AH109" s="5"/>
      <c r="AJ109" s="5">
        <v>0.6</v>
      </c>
      <c r="AK109" s="14">
        <v>7.9072560140012627E-2</v>
      </c>
    </row>
    <row r="110" spans="1:37">
      <c r="A110">
        <v>2020</v>
      </c>
      <c r="B110">
        <v>12</v>
      </c>
      <c r="C110">
        <f t="shared" si="11"/>
        <v>2020.9166666666667</v>
      </c>
      <c r="D110" s="4">
        <v>44166</v>
      </c>
      <c r="E110" s="17">
        <v>3.6333333333333333</v>
      </c>
      <c r="F110" s="17">
        <v>3.6</v>
      </c>
      <c r="H110" s="2">
        <v>6.7</v>
      </c>
      <c r="I110" s="2">
        <v>5</v>
      </c>
      <c r="J110" s="2">
        <v>4.2</v>
      </c>
      <c r="K110">
        <v>3.7</v>
      </c>
      <c r="L110">
        <v>4.0999999999999996</v>
      </c>
      <c r="N110">
        <v>6.7</v>
      </c>
      <c r="O110">
        <v>6.8</v>
      </c>
      <c r="P110">
        <v>4.7</v>
      </c>
      <c r="Q110">
        <v>5.4</v>
      </c>
      <c r="R110">
        <v>3.8</v>
      </c>
      <c r="S110">
        <v>4.5999999999999996</v>
      </c>
      <c r="T110">
        <v>3.5</v>
      </c>
      <c r="U110">
        <v>4.3</v>
      </c>
      <c r="V110">
        <v>3.9</v>
      </c>
      <c r="W110">
        <v>4.3</v>
      </c>
      <c r="X110">
        <v>6.6</v>
      </c>
      <c r="Y110">
        <v>6.9</v>
      </c>
      <c r="Z110">
        <v>4</v>
      </c>
      <c r="AA110">
        <v>6.8</v>
      </c>
      <c r="AB110">
        <v>3.5</v>
      </c>
      <c r="AC110">
        <v>5.8</v>
      </c>
      <c r="AD110">
        <v>3.3</v>
      </c>
      <c r="AE110">
        <v>5</v>
      </c>
      <c r="AF110">
        <v>3.5</v>
      </c>
      <c r="AG110">
        <v>4.5</v>
      </c>
      <c r="AH110" s="5"/>
      <c r="AJ110" s="5">
        <v>0.84</v>
      </c>
      <c r="AK110" s="14">
        <v>-0.28766570287350257</v>
      </c>
    </row>
    <row r="111" spans="1:37">
      <c r="A111">
        <v>2021</v>
      </c>
      <c r="B111">
        <v>3</v>
      </c>
      <c r="C111">
        <f t="shared" si="11"/>
        <v>2021.1666666666667</v>
      </c>
      <c r="D111" s="4">
        <v>44272</v>
      </c>
      <c r="E111" s="16">
        <v>6.7666666666666666</v>
      </c>
      <c r="F111" s="16">
        <v>6.7666666666666666</v>
      </c>
      <c r="H111" s="2">
        <v>4.5</v>
      </c>
      <c r="I111" s="2">
        <v>3.9</v>
      </c>
      <c r="J111" s="2">
        <v>3.5</v>
      </c>
      <c r="L111">
        <v>4</v>
      </c>
      <c r="N111">
        <v>4.2</v>
      </c>
      <c r="O111">
        <v>4.7</v>
      </c>
      <c r="P111">
        <v>3.6</v>
      </c>
      <c r="Q111">
        <v>4</v>
      </c>
      <c r="R111">
        <v>3.2</v>
      </c>
      <c r="S111">
        <v>3.8</v>
      </c>
      <c r="V111">
        <v>3.8</v>
      </c>
      <c r="W111">
        <v>4.3</v>
      </c>
      <c r="X111">
        <v>4</v>
      </c>
      <c r="Y111">
        <v>5.5</v>
      </c>
      <c r="Z111">
        <v>3.2</v>
      </c>
      <c r="AA111">
        <v>4.2</v>
      </c>
      <c r="AB111">
        <v>3</v>
      </c>
      <c r="AC111">
        <v>4</v>
      </c>
      <c r="AF111">
        <v>3.5</v>
      </c>
      <c r="AG111">
        <v>4.5</v>
      </c>
      <c r="AJ111" s="5">
        <v>1.68</v>
      </c>
      <c r="AK111" s="14">
        <v>-1.5615138825015888</v>
      </c>
    </row>
    <row r="112" spans="1:37">
      <c r="A112">
        <v>2021</v>
      </c>
      <c r="B112">
        <v>6</v>
      </c>
      <c r="C112">
        <f t="shared" si="11"/>
        <v>2021.4166666666667</v>
      </c>
      <c r="D112" s="4">
        <v>44363</v>
      </c>
      <c r="E112" s="16">
        <v>6.7666666666666666</v>
      </c>
      <c r="F112" s="16">
        <v>6.7666666666666666</v>
      </c>
      <c r="H112" s="2">
        <v>4.5</v>
      </c>
      <c r="I112" s="2">
        <v>3.8</v>
      </c>
      <c r="J112" s="2">
        <v>3.5</v>
      </c>
      <c r="L112">
        <v>4</v>
      </c>
      <c r="N112">
        <v>4.4000000000000004</v>
      </c>
      <c r="O112">
        <v>4.8</v>
      </c>
      <c r="P112">
        <v>3.5</v>
      </c>
      <c r="Q112">
        <v>4</v>
      </c>
      <c r="R112">
        <v>3.2</v>
      </c>
      <c r="S112">
        <v>3.8</v>
      </c>
      <c r="V112">
        <v>3.8</v>
      </c>
      <c r="W112">
        <v>4.3</v>
      </c>
      <c r="X112">
        <v>4.2</v>
      </c>
      <c r="Y112">
        <v>5</v>
      </c>
      <c r="Z112">
        <v>3.2</v>
      </c>
      <c r="AA112">
        <v>4.2</v>
      </c>
      <c r="AB112">
        <v>3</v>
      </c>
      <c r="AC112">
        <v>3.9</v>
      </c>
      <c r="AF112">
        <v>3.5</v>
      </c>
      <c r="AG112">
        <v>4.5</v>
      </c>
      <c r="AJ112" s="5">
        <v>1.37</v>
      </c>
      <c r="AK112" s="14">
        <v>-1.8266872547084607</v>
      </c>
    </row>
    <row r="113" spans="1:37">
      <c r="A113">
        <v>2021</v>
      </c>
      <c r="B113">
        <v>9</v>
      </c>
      <c r="C113">
        <f t="shared" si="11"/>
        <v>2021.6666666666667</v>
      </c>
      <c r="D113" s="4">
        <v>44461</v>
      </c>
      <c r="E113" s="16">
        <v>6.7666666666666666</v>
      </c>
      <c r="F113" s="16">
        <v>6.7666666666666666</v>
      </c>
      <c r="H113" s="2">
        <v>4.8</v>
      </c>
      <c r="I113" s="2">
        <v>3.8</v>
      </c>
      <c r="J113" s="2">
        <v>3.5</v>
      </c>
      <c r="K113">
        <v>3.5</v>
      </c>
      <c r="L113">
        <v>4</v>
      </c>
      <c r="N113">
        <v>4.5999999999999996</v>
      </c>
      <c r="O113">
        <v>4.8</v>
      </c>
      <c r="P113">
        <v>3.6</v>
      </c>
      <c r="Q113">
        <v>4</v>
      </c>
      <c r="R113">
        <v>3.3</v>
      </c>
      <c r="S113">
        <v>3.7</v>
      </c>
      <c r="T113">
        <v>3.3</v>
      </c>
      <c r="U113">
        <v>3.6</v>
      </c>
      <c r="V113">
        <v>3.8</v>
      </c>
      <c r="W113">
        <v>4.3</v>
      </c>
      <c r="X113">
        <v>4.5</v>
      </c>
      <c r="Y113">
        <v>5.0999999999999996</v>
      </c>
      <c r="Z113">
        <v>3</v>
      </c>
      <c r="AA113">
        <v>4</v>
      </c>
      <c r="AB113">
        <v>2.8</v>
      </c>
      <c r="AC113">
        <v>4</v>
      </c>
      <c r="AD113">
        <v>3</v>
      </c>
      <c r="AE113">
        <v>4</v>
      </c>
      <c r="AF113">
        <v>3.5</v>
      </c>
      <c r="AG113">
        <v>4.5</v>
      </c>
      <c r="AJ113" s="5">
        <v>1.46</v>
      </c>
      <c r="AK113" s="14">
        <v>-1.8096493095582127</v>
      </c>
    </row>
    <row r="114" spans="1:37">
      <c r="A114">
        <v>2021</v>
      </c>
      <c r="B114">
        <v>12</v>
      </c>
      <c r="C114">
        <f t="shared" si="11"/>
        <v>2021.9166666666667</v>
      </c>
      <c r="D114" s="4">
        <v>44545</v>
      </c>
      <c r="E114" s="16">
        <v>6.7666666666666666</v>
      </c>
      <c r="F114" s="16">
        <v>6.7666666666666666</v>
      </c>
      <c r="H114" s="2">
        <v>4.3</v>
      </c>
      <c r="I114" s="2">
        <v>3.5</v>
      </c>
      <c r="J114" s="2">
        <v>3.5</v>
      </c>
      <c r="K114">
        <v>3.5</v>
      </c>
      <c r="L114">
        <v>4</v>
      </c>
      <c r="N114">
        <v>4.2</v>
      </c>
      <c r="O114">
        <v>4.3</v>
      </c>
      <c r="P114">
        <v>3.4</v>
      </c>
      <c r="Q114">
        <v>3.7</v>
      </c>
      <c r="R114">
        <v>3.2</v>
      </c>
      <c r="S114">
        <v>3.6</v>
      </c>
      <c r="T114">
        <v>3.2</v>
      </c>
      <c r="U114">
        <v>3.7</v>
      </c>
      <c r="V114">
        <v>3.8</v>
      </c>
      <c r="W114">
        <v>4.2</v>
      </c>
      <c r="X114">
        <v>4</v>
      </c>
      <c r="Y114">
        <v>4.4000000000000004</v>
      </c>
      <c r="Z114">
        <v>3</v>
      </c>
      <c r="AA114">
        <v>4</v>
      </c>
      <c r="AB114">
        <v>2.8</v>
      </c>
      <c r="AC114">
        <v>4</v>
      </c>
      <c r="AD114">
        <v>3.1</v>
      </c>
      <c r="AE114">
        <v>4</v>
      </c>
      <c r="AF114">
        <v>3.5</v>
      </c>
      <c r="AG114">
        <v>4.3</v>
      </c>
      <c r="AJ114" s="5">
        <v>1.45</v>
      </c>
      <c r="AK114" s="14">
        <v>-1.1548185120903298</v>
      </c>
    </row>
    <row r="115" spans="1:37">
      <c r="A115">
        <v>2022</v>
      </c>
      <c r="B115">
        <v>3</v>
      </c>
      <c r="C115">
        <f t="shared" si="11"/>
        <v>2022.1666666666667</v>
      </c>
      <c r="D115" s="4">
        <v>44636</v>
      </c>
      <c r="E115" s="16">
        <v>4.2</v>
      </c>
      <c r="F115" s="16">
        <v>4.2</v>
      </c>
      <c r="H115" s="2">
        <v>3.5</v>
      </c>
      <c r="I115" s="2">
        <v>3.5</v>
      </c>
      <c r="J115" s="2">
        <v>3.6</v>
      </c>
      <c r="L115">
        <v>4</v>
      </c>
      <c r="N115">
        <v>3.4</v>
      </c>
      <c r="O115">
        <v>3.6</v>
      </c>
      <c r="P115">
        <v>3.3</v>
      </c>
      <c r="Q115">
        <v>3.6</v>
      </c>
      <c r="R115">
        <v>3.2</v>
      </c>
      <c r="S115">
        <v>3.7</v>
      </c>
      <c r="V115">
        <v>3.5</v>
      </c>
      <c r="W115">
        <v>4.2</v>
      </c>
      <c r="X115">
        <v>3.1</v>
      </c>
      <c r="Y115">
        <v>4</v>
      </c>
      <c r="Z115">
        <v>3.1</v>
      </c>
      <c r="AA115">
        <v>4</v>
      </c>
      <c r="AB115">
        <v>3.1</v>
      </c>
      <c r="AC115">
        <v>4</v>
      </c>
      <c r="AF115">
        <v>3.5</v>
      </c>
      <c r="AG115">
        <v>4.3</v>
      </c>
      <c r="AJ115" s="5">
        <v>1.99</v>
      </c>
      <c r="AK115" s="5">
        <v>0.2</v>
      </c>
    </row>
    <row r="116" spans="1:37">
      <c r="A116">
        <v>2022</v>
      </c>
      <c r="B116">
        <v>5</v>
      </c>
      <c r="C116">
        <f t="shared" si="11"/>
        <v>2022.3333333333333</v>
      </c>
      <c r="D116" s="4">
        <v>44685</v>
      </c>
      <c r="E116" s="16">
        <v>4.2</v>
      </c>
      <c r="F116" s="16">
        <v>4.2</v>
      </c>
      <c r="H116" s="2">
        <v>3.7</v>
      </c>
      <c r="I116" s="2">
        <v>3.9</v>
      </c>
      <c r="J116" s="2">
        <v>4.0999999999999996</v>
      </c>
      <c r="L116">
        <v>4</v>
      </c>
      <c r="N116">
        <v>3.6</v>
      </c>
      <c r="O116">
        <v>3.8</v>
      </c>
      <c r="P116">
        <v>3.8</v>
      </c>
      <c r="Q116">
        <v>4.0999999999999996</v>
      </c>
      <c r="R116">
        <v>3.9</v>
      </c>
      <c r="S116">
        <v>4.0999999999999996</v>
      </c>
      <c r="V116">
        <v>3.5</v>
      </c>
      <c r="W116">
        <v>4.2</v>
      </c>
      <c r="X116">
        <v>3.2</v>
      </c>
      <c r="Y116">
        <v>4</v>
      </c>
      <c r="Z116">
        <v>3.2</v>
      </c>
      <c r="AA116">
        <v>4.5</v>
      </c>
      <c r="AB116">
        <v>3.2</v>
      </c>
      <c r="AC116">
        <v>4.3</v>
      </c>
      <c r="AF116">
        <v>3.5</v>
      </c>
      <c r="AG116">
        <v>4.3</v>
      </c>
      <c r="AJ116" s="5">
        <v>1.4</v>
      </c>
      <c r="AK116" s="5">
        <v>1.21</v>
      </c>
    </row>
    <row r="117" spans="1:37">
      <c r="A117">
        <v>2022</v>
      </c>
      <c r="B117">
        <v>9</v>
      </c>
      <c r="C117">
        <f t="shared" si="11"/>
        <v>2022.6666666666667</v>
      </c>
      <c r="D117" s="4">
        <v>44805</v>
      </c>
      <c r="E117" s="16">
        <v>4.2</v>
      </c>
      <c r="F117" s="16">
        <v>4.2</v>
      </c>
      <c r="H117" s="2">
        <v>3.8</v>
      </c>
      <c r="I117" s="2">
        <v>4.4000000000000004</v>
      </c>
      <c r="J117" s="2">
        <v>4.4000000000000004</v>
      </c>
      <c r="K117">
        <v>4.3</v>
      </c>
      <c r="L117">
        <v>4</v>
      </c>
      <c r="N117">
        <v>3.8</v>
      </c>
      <c r="O117">
        <v>3.9</v>
      </c>
      <c r="P117">
        <v>4.0999999999999996</v>
      </c>
      <c r="Q117">
        <v>4.5</v>
      </c>
      <c r="R117">
        <v>4</v>
      </c>
      <c r="S117">
        <v>4.5999999999999996</v>
      </c>
      <c r="T117">
        <v>4</v>
      </c>
      <c r="U117">
        <v>4.5</v>
      </c>
      <c r="V117">
        <v>3.8</v>
      </c>
      <c r="W117">
        <v>4.3</v>
      </c>
      <c r="X117">
        <v>3.7</v>
      </c>
      <c r="Y117">
        <v>4</v>
      </c>
      <c r="Z117">
        <v>3.7</v>
      </c>
      <c r="AA117">
        <v>5</v>
      </c>
      <c r="AB117">
        <v>3.7</v>
      </c>
      <c r="AC117">
        <v>4.7</v>
      </c>
      <c r="AD117">
        <v>3.7</v>
      </c>
      <c r="AE117">
        <v>4.5999999999999996</v>
      </c>
      <c r="AF117">
        <v>3.5</v>
      </c>
      <c r="AG117">
        <v>4.5</v>
      </c>
      <c r="AJ117" s="5">
        <v>0.75</v>
      </c>
      <c r="AK117" s="5">
        <v>2.56</v>
      </c>
    </row>
    <row r="118" spans="1:37">
      <c r="A118">
        <v>2022</v>
      </c>
      <c r="B118">
        <v>12</v>
      </c>
      <c r="C118">
        <f t="shared" si="11"/>
        <v>2022.9166666666667</v>
      </c>
      <c r="D118" s="4">
        <v>44896</v>
      </c>
      <c r="E118" s="16">
        <v>4.2</v>
      </c>
      <c r="F118" s="16">
        <v>4.2</v>
      </c>
      <c r="H118" s="2">
        <v>3.7</v>
      </c>
      <c r="I118" s="2">
        <v>4.5999999999999996</v>
      </c>
      <c r="J118" s="2">
        <v>4.5999999999999996</v>
      </c>
      <c r="K118">
        <v>4.5</v>
      </c>
      <c r="L118">
        <v>4</v>
      </c>
      <c r="N118">
        <v>3.7</v>
      </c>
      <c r="O118">
        <v>3.7</v>
      </c>
      <c r="P118">
        <v>4.4000000000000004</v>
      </c>
      <c r="Q118">
        <v>4.7</v>
      </c>
      <c r="R118">
        <v>4.3</v>
      </c>
      <c r="S118">
        <v>4.8</v>
      </c>
      <c r="T118">
        <v>4</v>
      </c>
      <c r="U118">
        <v>4.7</v>
      </c>
      <c r="V118">
        <v>3.8</v>
      </c>
      <c r="W118">
        <v>4.3</v>
      </c>
      <c r="X118">
        <v>3.7</v>
      </c>
      <c r="Y118">
        <v>3.9</v>
      </c>
      <c r="Z118">
        <v>4</v>
      </c>
      <c r="AA118">
        <v>5.3</v>
      </c>
      <c r="AB118">
        <v>4</v>
      </c>
      <c r="AC118">
        <v>5</v>
      </c>
      <c r="AD118">
        <v>3.8</v>
      </c>
      <c r="AE118">
        <v>4.8</v>
      </c>
      <c r="AF118">
        <v>3.5</v>
      </c>
      <c r="AG118">
        <v>4.8</v>
      </c>
      <c r="AJ118" s="5">
        <v>-0.45</v>
      </c>
      <c r="AK118" s="5">
        <v>4.0999999999999996</v>
      </c>
    </row>
    <row r="119" spans="1:37">
      <c r="A119" s="22">
        <v>2023</v>
      </c>
      <c r="B119" s="22">
        <v>3</v>
      </c>
      <c r="C119">
        <f t="shared" si="11"/>
        <v>2023.1666666666667</v>
      </c>
      <c r="D119" s="4">
        <v>45006</v>
      </c>
      <c r="E119" s="16">
        <v>3.6</v>
      </c>
      <c r="F119" s="16">
        <v>3.6</v>
      </c>
      <c r="H119" s="2">
        <v>4.5</v>
      </c>
      <c r="I119" s="2">
        <v>4.5999999999999996</v>
      </c>
      <c r="J119" s="2">
        <v>4.5999999999999996</v>
      </c>
      <c r="L119" s="2">
        <v>4</v>
      </c>
      <c r="N119" s="2">
        <v>4</v>
      </c>
      <c r="O119">
        <v>4.7</v>
      </c>
      <c r="P119" s="2">
        <v>4.3</v>
      </c>
      <c r="Q119">
        <v>4.9000000000000004</v>
      </c>
      <c r="R119" s="2">
        <v>4.3</v>
      </c>
      <c r="S119">
        <v>4.8</v>
      </c>
      <c r="V119">
        <v>3.8</v>
      </c>
      <c r="W119">
        <v>4.3</v>
      </c>
      <c r="X119">
        <v>3.9</v>
      </c>
      <c r="Y119">
        <v>4.8</v>
      </c>
      <c r="Z119">
        <v>4</v>
      </c>
      <c r="AA119">
        <v>5.2</v>
      </c>
      <c r="AB119">
        <v>3.8</v>
      </c>
      <c r="AC119">
        <v>4.9000000000000004</v>
      </c>
      <c r="AF119">
        <v>3.5</v>
      </c>
      <c r="AG119">
        <v>4.7</v>
      </c>
      <c r="AJ119" s="5">
        <v>-1.35</v>
      </c>
      <c r="AK119" s="5">
        <v>5.2523295800148704</v>
      </c>
    </row>
    <row r="120" spans="1:37">
      <c r="A120" s="22">
        <v>2023</v>
      </c>
      <c r="B120" s="22">
        <v>6</v>
      </c>
      <c r="C120" s="16">
        <f t="shared" si="11"/>
        <v>2023.4166666666667</v>
      </c>
      <c r="D120" s="4">
        <v>45090</v>
      </c>
      <c r="E120" s="16">
        <v>3.6</v>
      </c>
      <c r="F120" s="16">
        <v>3.6</v>
      </c>
      <c r="H120" s="2">
        <v>4.0999999999999996</v>
      </c>
      <c r="I120" s="2">
        <v>4.5</v>
      </c>
      <c r="J120" s="2">
        <v>4.5</v>
      </c>
      <c r="L120" s="2">
        <v>4</v>
      </c>
      <c r="N120" s="2">
        <v>4</v>
      </c>
      <c r="O120">
        <v>4.3</v>
      </c>
      <c r="P120" s="2">
        <v>4.3</v>
      </c>
      <c r="Q120">
        <v>4.5999999999999996</v>
      </c>
      <c r="R120" s="2">
        <v>4.3</v>
      </c>
      <c r="S120">
        <v>4.5999999999999996</v>
      </c>
      <c r="V120">
        <v>3.8</v>
      </c>
      <c r="W120">
        <v>4.3</v>
      </c>
      <c r="X120">
        <v>3.9</v>
      </c>
      <c r="Y120">
        <v>4.5</v>
      </c>
      <c r="Z120">
        <v>4</v>
      </c>
      <c r="AA120">
        <v>5</v>
      </c>
      <c r="AB120">
        <v>3.8</v>
      </c>
      <c r="AC120">
        <v>4.9000000000000004</v>
      </c>
      <c r="AF120">
        <v>3.5</v>
      </c>
      <c r="AG120">
        <v>4.4000000000000004</v>
      </c>
      <c r="AJ120" s="5">
        <v>-1.27</v>
      </c>
      <c r="AK120" s="5">
        <v>5.8023188820043989</v>
      </c>
    </row>
    <row r="121" spans="1:37">
      <c r="A121" s="22">
        <v>2023</v>
      </c>
      <c r="B121" s="22">
        <v>9</v>
      </c>
      <c r="C121">
        <f t="shared" si="11"/>
        <v>2023.6666666666667</v>
      </c>
      <c r="D121" s="4">
        <v>45188</v>
      </c>
      <c r="E121" s="16">
        <v>3.6</v>
      </c>
      <c r="F121" s="16">
        <v>3.6</v>
      </c>
      <c r="H121" s="2">
        <v>3.8</v>
      </c>
      <c r="I121" s="2">
        <v>4.0999999999999996</v>
      </c>
      <c r="J121" s="2">
        <v>4.0999999999999996</v>
      </c>
      <c r="K121" s="2">
        <v>4</v>
      </c>
      <c r="L121" s="2">
        <v>4</v>
      </c>
      <c r="N121" s="2">
        <v>3.7</v>
      </c>
      <c r="O121" s="2">
        <v>3.9</v>
      </c>
      <c r="P121" s="2">
        <v>3.9</v>
      </c>
      <c r="Q121" s="2">
        <v>4.4000000000000004</v>
      </c>
      <c r="R121" s="2">
        <v>3.9</v>
      </c>
      <c r="S121" s="2">
        <v>4.3</v>
      </c>
      <c r="T121" s="2">
        <v>3.8</v>
      </c>
      <c r="U121" s="2">
        <v>4.3</v>
      </c>
      <c r="V121" s="2">
        <v>3.8</v>
      </c>
      <c r="W121" s="2">
        <v>4.3</v>
      </c>
      <c r="X121" s="2">
        <v>3.7</v>
      </c>
      <c r="Y121" s="2">
        <v>4</v>
      </c>
      <c r="Z121" s="2">
        <v>3.7</v>
      </c>
      <c r="AA121" s="2">
        <v>4.5</v>
      </c>
      <c r="AB121" s="2">
        <v>3.7</v>
      </c>
      <c r="AC121" s="2">
        <v>4.7</v>
      </c>
      <c r="AD121" s="2">
        <v>3.7</v>
      </c>
      <c r="AE121" s="2">
        <v>4.5</v>
      </c>
      <c r="AF121" s="2">
        <v>3.5</v>
      </c>
      <c r="AG121" s="2">
        <v>4.3</v>
      </c>
      <c r="AJ121" s="5">
        <v>-0.74</v>
      </c>
      <c r="AK121" s="5">
        <v>5.26</v>
      </c>
    </row>
    <row r="122" spans="1:37">
      <c r="A122" s="22">
        <v>2023</v>
      </c>
      <c r="B122" s="22">
        <v>12</v>
      </c>
      <c r="C122">
        <f t="shared" si="11"/>
        <v>2023.9166666666667</v>
      </c>
      <c r="D122" s="4">
        <v>45272</v>
      </c>
      <c r="E122" s="16">
        <v>3.6</v>
      </c>
      <c r="F122" s="16">
        <v>3.6</v>
      </c>
      <c r="H122" s="2">
        <v>3.8</v>
      </c>
      <c r="I122" s="2">
        <v>4.0999999999999996</v>
      </c>
      <c r="J122" s="2">
        <v>4.0999999999999996</v>
      </c>
      <c r="K122" s="2">
        <v>4.0999999999999996</v>
      </c>
      <c r="L122" s="2">
        <v>4.0999999999999996</v>
      </c>
      <c r="N122" s="2">
        <v>3.8</v>
      </c>
      <c r="O122">
        <v>3.8</v>
      </c>
      <c r="P122" s="2">
        <v>4</v>
      </c>
      <c r="Q122">
        <v>4.2</v>
      </c>
      <c r="R122" s="2">
        <v>4</v>
      </c>
      <c r="S122">
        <v>4.2</v>
      </c>
      <c r="T122" s="2">
        <v>3.9</v>
      </c>
      <c r="U122">
        <v>4.3</v>
      </c>
      <c r="V122">
        <v>3.8</v>
      </c>
      <c r="W122">
        <v>4.3</v>
      </c>
      <c r="X122">
        <v>3.7</v>
      </c>
      <c r="Y122">
        <v>4</v>
      </c>
      <c r="Z122">
        <v>3.9</v>
      </c>
      <c r="AA122">
        <v>4.5</v>
      </c>
      <c r="AB122">
        <v>3.8</v>
      </c>
      <c r="AC122">
        <v>4.7</v>
      </c>
      <c r="AD122">
        <v>3.8</v>
      </c>
      <c r="AE122">
        <v>4.7</v>
      </c>
      <c r="AF122">
        <v>3.5</v>
      </c>
      <c r="AG122">
        <v>4.3</v>
      </c>
      <c r="AJ122" s="5">
        <v>-1.45</v>
      </c>
      <c r="AK122" s="5">
        <v>5.33</v>
      </c>
    </row>
    <row r="123" spans="1:37">
      <c r="B123"/>
    </row>
    <row r="124" spans="1:37">
      <c r="B124"/>
    </row>
    <row r="125" spans="1:37">
      <c r="B125"/>
    </row>
  </sheetData>
  <phoneticPr fontId="63" type="noConversion"/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22"/>
  <sheetViews>
    <sheetView zoomScale="99" zoomScaleNormal="70" workbookViewId="0">
      <pane xSplit="2" ySplit="1" topLeftCell="C90" activePane="bottomRight" state="frozen"/>
      <selection activeCell="R123" sqref="R123"/>
      <selection pane="topRight" activeCell="R123" sqref="R123"/>
      <selection pane="bottomLeft" activeCell="R123" sqref="R123"/>
      <selection pane="bottomRight" activeCell="G1" sqref="G1"/>
    </sheetView>
  </sheetViews>
  <sheetFormatPr baseColWidth="10" defaultColWidth="8.83203125" defaultRowHeight="14"/>
  <cols>
    <col min="4" max="4" width="14.5" bestFit="1" customWidth="1"/>
    <col min="5" max="5" width="9.1640625" bestFit="1" customWidth="1"/>
    <col min="6" max="6" width="12.1640625" bestFit="1" customWidth="1"/>
    <col min="7" max="7" width="11.1640625" bestFit="1" customWidth="1"/>
    <col min="8" max="8" width="16.5" bestFit="1" customWidth="1"/>
    <col min="9" max="12" width="11.1640625" bestFit="1" customWidth="1"/>
    <col min="13" max="13" width="13.1640625" bestFit="1" customWidth="1"/>
    <col min="38" max="38" width="10.1640625" bestFit="1" customWidth="1"/>
  </cols>
  <sheetData>
    <row r="1" spans="1:34">
      <c r="A1" t="s">
        <v>21</v>
      </c>
      <c r="B1" t="s">
        <v>23</v>
      </c>
      <c r="C1" t="s">
        <v>34</v>
      </c>
      <c r="D1" s="4" t="s">
        <v>0</v>
      </c>
      <c r="E1" t="s">
        <v>28</v>
      </c>
      <c r="F1" t="s">
        <v>29</v>
      </c>
      <c r="G1" t="s">
        <v>43</v>
      </c>
      <c r="H1" s="20" t="s">
        <v>37</v>
      </c>
      <c r="I1" s="20" t="s">
        <v>10</v>
      </c>
      <c r="J1" s="20" t="s">
        <v>11</v>
      </c>
      <c r="K1" s="20" t="s">
        <v>22</v>
      </c>
      <c r="L1" s="20" t="s">
        <v>12</v>
      </c>
      <c r="M1" s="20" t="s">
        <v>30</v>
      </c>
      <c r="N1" s="18" t="s">
        <v>1</v>
      </c>
      <c r="O1" s="18" t="s">
        <v>2</v>
      </c>
      <c r="P1" s="18" t="s">
        <v>3</v>
      </c>
      <c r="Q1" s="18" t="s">
        <v>4</v>
      </c>
      <c r="R1" s="18" t="s">
        <v>5</v>
      </c>
      <c r="S1" s="18" t="s">
        <v>6</v>
      </c>
      <c r="T1" s="18" t="s">
        <v>24</v>
      </c>
      <c r="U1" s="18" t="s">
        <v>25</v>
      </c>
      <c r="V1" s="18" t="s">
        <v>7</v>
      </c>
      <c r="W1" s="18" t="s">
        <v>8</v>
      </c>
      <c r="X1" s="3" t="s">
        <v>14</v>
      </c>
      <c r="Y1" s="3" t="s">
        <v>15</v>
      </c>
      <c r="Z1" s="3" t="s">
        <v>13</v>
      </c>
      <c r="AA1" s="3" t="s">
        <v>16</v>
      </c>
      <c r="AB1" s="3" t="s">
        <v>17</v>
      </c>
      <c r="AC1" s="3" t="s">
        <v>18</v>
      </c>
      <c r="AD1" s="3" t="s">
        <v>26</v>
      </c>
      <c r="AE1" s="3" t="s">
        <v>27</v>
      </c>
      <c r="AF1" s="3" t="s">
        <v>19</v>
      </c>
      <c r="AG1" s="3" t="s">
        <v>20</v>
      </c>
    </row>
    <row r="2" spans="1:34">
      <c r="A2">
        <v>1980</v>
      </c>
      <c r="B2">
        <v>1</v>
      </c>
      <c r="C2">
        <v>1980</v>
      </c>
      <c r="D2" s="4">
        <v>29221</v>
      </c>
      <c r="H2" s="1"/>
      <c r="I2" s="1"/>
      <c r="J2" s="1"/>
      <c r="K2" s="1"/>
      <c r="L2" s="1"/>
      <c r="M2" s="1"/>
      <c r="AH2" s="5"/>
    </row>
    <row r="3" spans="1:34">
      <c r="A3">
        <v>1980</v>
      </c>
      <c r="B3">
        <v>6</v>
      </c>
      <c r="C3">
        <f>1980+(6-1)/12</f>
        <v>1980.4166666666667</v>
      </c>
      <c r="D3" s="4">
        <v>29373</v>
      </c>
      <c r="H3" s="1"/>
      <c r="I3" s="1"/>
      <c r="J3" s="1"/>
      <c r="K3" s="1"/>
      <c r="L3" s="1"/>
      <c r="M3" s="1"/>
      <c r="AH3" s="5"/>
    </row>
    <row r="4" spans="1:34">
      <c r="A4">
        <v>1981</v>
      </c>
      <c r="B4">
        <v>1</v>
      </c>
      <c r="C4">
        <v>1981</v>
      </c>
      <c r="D4" s="4">
        <v>29587</v>
      </c>
      <c r="H4" s="1"/>
      <c r="I4" s="1"/>
      <c r="J4" s="1"/>
      <c r="K4" s="1"/>
      <c r="L4" s="1"/>
      <c r="M4" s="1"/>
      <c r="AH4" s="5"/>
    </row>
    <row r="5" spans="1:34">
      <c r="A5">
        <v>1981</v>
      </c>
      <c r="B5">
        <v>6</v>
      </c>
      <c r="C5">
        <f>1981+(6-1)/12</f>
        <v>1981.4166666666667</v>
      </c>
      <c r="D5" s="4">
        <v>29738</v>
      </c>
      <c r="H5" s="1"/>
      <c r="I5" s="1"/>
      <c r="J5" s="1"/>
      <c r="K5" s="1"/>
      <c r="L5" s="1"/>
      <c r="M5" s="1"/>
      <c r="AH5" s="5"/>
    </row>
    <row r="6" spans="1:34">
      <c r="A6">
        <v>1982</v>
      </c>
      <c r="B6">
        <v>1</v>
      </c>
      <c r="C6">
        <v>1982</v>
      </c>
      <c r="D6" s="4">
        <v>29952</v>
      </c>
      <c r="H6" s="1"/>
      <c r="I6" s="1"/>
      <c r="J6" s="1"/>
      <c r="K6" s="1"/>
      <c r="L6" s="1"/>
      <c r="M6" s="1"/>
      <c r="AH6" s="5"/>
    </row>
    <row r="7" spans="1:34">
      <c r="A7">
        <v>1982</v>
      </c>
      <c r="B7">
        <v>6</v>
      </c>
      <c r="C7">
        <f>1982+(6-1)/12</f>
        <v>1982.4166666666667</v>
      </c>
      <c r="D7" s="4">
        <v>30103</v>
      </c>
      <c r="H7" s="1"/>
      <c r="I7" s="1"/>
      <c r="J7" s="1"/>
      <c r="K7" s="1"/>
      <c r="L7" s="1"/>
      <c r="M7" s="1"/>
      <c r="AH7" s="5"/>
    </row>
    <row r="8" spans="1:34">
      <c r="A8">
        <v>1983</v>
      </c>
      <c r="B8">
        <v>1</v>
      </c>
      <c r="C8">
        <v>1983</v>
      </c>
      <c r="D8" s="4">
        <v>30317</v>
      </c>
      <c r="H8" s="1"/>
      <c r="I8" s="1"/>
      <c r="J8" s="1"/>
      <c r="K8" s="1"/>
      <c r="L8" s="1"/>
      <c r="M8" s="1"/>
      <c r="AH8" s="5"/>
    </row>
    <row r="9" spans="1:34">
      <c r="A9">
        <v>1983</v>
      </c>
      <c r="B9">
        <v>6</v>
      </c>
      <c r="C9">
        <f>1983+(6-1)/12</f>
        <v>1983.4166666666667</v>
      </c>
      <c r="D9" s="4">
        <v>30468</v>
      </c>
      <c r="H9" s="1"/>
      <c r="I9" s="1"/>
      <c r="J9" s="1"/>
      <c r="K9" s="1"/>
      <c r="L9" s="1"/>
      <c r="M9" s="1"/>
      <c r="AH9" s="5"/>
    </row>
    <row r="10" spans="1:34">
      <c r="A10">
        <v>1984</v>
      </c>
      <c r="B10">
        <v>1</v>
      </c>
      <c r="C10">
        <v>1984</v>
      </c>
      <c r="D10" s="4">
        <v>30682</v>
      </c>
      <c r="H10" s="1"/>
      <c r="I10" s="1"/>
      <c r="J10" s="1"/>
      <c r="K10" s="1"/>
      <c r="L10" s="1"/>
      <c r="M10" s="1"/>
      <c r="AH10" s="5"/>
    </row>
    <row r="11" spans="1:34">
      <c r="A11">
        <v>1984</v>
      </c>
      <c r="B11">
        <v>6</v>
      </c>
      <c r="C11">
        <f>1984+(6-1)/12</f>
        <v>1984.4166666666667</v>
      </c>
      <c r="D11" s="4">
        <v>30834</v>
      </c>
      <c r="H11" s="1"/>
      <c r="I11" s="1"/>
      <c r="J11" s="1"/>
      <c r="K11" s="1"/>
      <c r="L11" s="1"/>
      <c r="M11" s="1"/>
      <c r="AH11" s="5"/>
    </row>
    <row r="12" spans="1:34">
      <c r="A12">
        <v>1985</v>
      </c>
      <c r="B12">
        <v>1</v>
      </c>
      <c r="C12">
        <v>1985</v>
      </c>
      <c r="D12" s="4">
        <v>31048</v>
      </c>
      <c r="H12" s="1"/>
      <c r="I12" s="1"/>
      <c r="J12" s="1"/>
      <c r="K12" s="1"/>
      <c r="L12" s="1"/>
      <c r="M12" s="1"/>
      <c r="AH12" s="5"/>
    </row>
    <row r="13" spans="1:34">
      <c r="A13">
        <v>1985</v>
      </c>
      <c r="B13">
        <v>6</v>
      </c>
      <c r="C13">
        <f>1985+(6-1)/12</f>
        <v>1985.4166666666667</v>
      </c>
      <c r="D13" s="4">
        <v>31199</v>
      </c>
      <c r="H13" s="1"/>
      <c r="I13" s="1"/>
      <c r="J13" s="1"/>
      <c r="K13" s="1"/>
      <c r="L13" s="1"/>
      <c r="M13" s="1"/>
      <c r="AH13" s="5"/>
    </row>
    <row r="14" spans="1:34">
      <c r="A14">
        <v>1986</v>
      </c>
      <c r="B14">
        <v>1</v>
      </c>
      <c r="C14">
        <v>1986</v>
      </c>
      <c r="D14" s="4">
        <v>31413</v>
      </c>
      <c r="H14" s="1"/>
      <c r="I14" s="1"/>
      <c r="J14" s="1"/>
      <c r="K14" s="1"/>
      <c r="L14" s="1"/>
      <c r="M14" s="1"/>
      <c r="AH14" s="5"/>
    </row>
    <row r="15" spans="1:34">
      <c r="A15">
        <v>1986</v>
      </c>
      <c r="B15">
        <v>6</v>
      </c>
      <c r="C15">
        <f>1986+(6-1)/12</f>
        <v>1986.4166666666667</v>
      </c>
      <c r="D15" s="4">
        <v>31564</v>
      </c>
      <c r="H15" s="1"/>
      <c r="I15" s="1"/>
      <c r="J15" s="1"/>
      <c r="K15" s="1"/>
      <c r="L15" s="1"/>
      <c r="M15" s="1"/>
      <c r="AH15" s="5"/>
    </row>
    <row r="16" spans="1:34">
      <c r="A16">
        <v>1987</v>
      </c>
      <c r="B16">
        <v>1</v>
      </c>
      <c r="C16">
        <v>1987</v>
      </c>
      <c r="D16" s="4">
        <v>31778</v>
      </c>
      <c r="H16" s="1"/>
      <c r="I16" s="1"/>
      <c r="J16" s="1"/>
      <c r="K16" s="1"/>
      <c r="L16" s="1"/>
      <c r="M16" s="1"/>
      <c r="AH16" s="5"/>
    </row>
    <row r="17" spans="1:34">
      <c r="A17">
        <v>1987</v>
      </c>
      <c r="B17">
        <v>6</v>
      </c>
      <c r="C17">
        <f>1987+(6-1)/12</f>
        <v>1987.4166666666667</v>
      </c>
      <c r="D17" s="4">
        <v>31929</v>
      </c>
      <c r="H17" s="1"/>
      <c r="I17" s="1"/>
      <c r="J17" s="1"/>
      <c r="K17" s="1"/>
      <c r="L17" s="1"/>
      <c r="M17" s="1"/>
      <c r="AH17" s="5"/>
    </row>
    <row r="18" spans="1:34">
      <c r="A18">
        <v>1988</v>
      </c>
      <c r="B18">
        <v>1</v>
      </c>
      <c r="C18">
        <v>1988</v>
      </c>
      <c r="D18" s="4">
        <v>32143</v>
      </c>
      <c r="H18" s="1"/>
      <c r="I18" s="1"/>
      <c r="J18" s="1"/>
      <c r="K18" s="1"/>
      <c r="L18" s="1"/>
      <c r="M18" s="1"/>
      <c r="AH18" s="5"/>
    </row>
    <row r="19" spans="1:34">
      <c r="A19">
        <v>1988</v>
      </c>
      <c r="B19">
        <v>6</v>
      </c>
      <c r="C19">
        <f>1988+(6-1)/12</f>
        <v>1988.4166666666667</v>
      </c>
      <c r="D19" s="4">
        <v>32295</v>
      </c>
      <c r="H19" s="1"/>
      <c r="I19" s="1"/>
      <c r="J19" s="1"/>
      <c r="K19" s="1"/>
      <c r="L19" s="1"/>
      <c r="M19" s="1"/>
      <c r="AH19" s="5"/>
    </row>
    <row r="20" spans="1:34">
      <c r="A20">
        <v>1989</v>
      </c>
      <c r="B20">
        <v>1</v>
      </c>
      <c r="C20">
        <v>1989</v>
      </c>
      <c r="D20" s="4">
        <v>32509</v>
      </c>
      <c r="H20" s="1"/>
      <c r="I20" s="1"/>
      <c r="J20" s="1"/>
      <c r="K20" s="1"/>
      <c r="L20" s="1"/>
      <c r="M20" s="6"/>
      <c r="AH20" s="5"/>
    </row>
    <row r="21" spans="1:34">
      <c r="A21">
        <v>1989</v>
      </c>
      <c r="B21">
        <v>6</v>
      </c>
      <c r="C21">
        <f>1989+(6-1)/12</f>
        <v>1989.4166666666667</v>
      </c>
      <c r="D21" s="4">
        <v>32660</v>
      </c>
      <c r="H21" s="1"/>
      <c r="I21" s="1"/>
      <c r="J21" s="1"/>
      <c r="K21" s="1"/>
      <c r="L21" s="1"/>
      <c r="M21" s="6"/>
      <c r="AH21" s="5"/>
    </row>
    <row r="22" spans="1:34">
      <c r="A22">
        <v>1990</v>
      </c>
      <c r="B22">
        <v>1</v>
      </c>
      <c r="C22">
        <v>1990</v>
      </c>
      <c r="D22" s="4">
        <v>32874</v>
      </c>
      <c r="H22" s="1"/>
      <c r="I22" s="1"/>
      <c r="J22" s="1"/>
      <c r="K22" s="1"/>
      <c r="L22" s="1"/>
      <c r="M22" s="6"/>
      <c r="AH22" s="5"/>
    </row>
    <row r="23" spans="1:34">
      <c r="A23">
        <v>1990</v>
      </c>
      <c r="B23">
        <v>6</v>
      </c>
      <c r="C23">
        <f>1990+(6-1)/12</f>
        <v>1990.4166666666667</v>
      </c>
      <c r="D23" s="4">
        <v>33025</v>
      </c>
      <c r="H23" s="1"/>
      <c r="I23" s="1"/>
      <c r="J23" s="1"/>
      <c r="K23" s="1"/>
      <c r="L23" s="1"/>
      <c r="M23" s="6"/>
      <c r="AH23" s="5"/>
    </row>
    <row r="24" spans="1:34">
      <c r="A24">
        <v>1991</v>
      </c>
      <c r="B24">
        <v>1</v>
      </c>
      <c r="C24">
        <v>1991</v>
      </c>
      <c r="D24" s="4">
        <v>33239</v>
      </c>
      <c r="H24" s="1"/>
      <c r="I24" s="1"/>
      <c r="J24" s="1"/>
      <c r="K24" s="1"/>
      <c r="L24" s="1"/>
      <c r="M24" s="6"/>
      <c r="AH24" s="5"/>
    </row>
    <row r="25" spans="1:34">
      <c r="A25">
        <v>1991</v>
      </c>
      <c r="B25">
        <v>6</v>
      </c>
      <c r="C25">
        <f>1991+(6-1)/12</f>
        <v>1991.4166666666667</v>
      </c>
      <c r="D25" s="4">
        <v>33390</v>
      </c>
      <c r="H25" s="1"/>
      <c r="I25" s="1"/>
      <c r="J25" s="1"/>
      <c r="K25" s="1"/>
      <c r="L25" s="1"/>
      <c r="M25" s="6"/>
      <c r="AH25" s="5"/>
    </row>
    <row r="26" spans="1:34">
      <c r="A26">
        <v>1992</v>
      </c>
      <c r="B26">
        <v>1</v>
      </c>
      <c r="C26">
        <v>1992</v>
      </c>
      <c r="D26" s="4">
        <v>33604</v>
      </c>
      <c r="H26" s="1"/>
      <c r="I26" s="1"/>
      <c r="J26" s="1"/>
      <c r="K26" s="1"/>
      <c r="L26" s="1"/>
      <c r="M26" s="6"/>
      <c r="AH26" s="5"/>
    </row>
    <row r="27" spans="1:34">
      <c r="A27">
        <v>1992</v>
      </c>
      <c r="B27">
        <v>6</v>
      </c>
      <c r="C27">
        <f>1992+(6-1)/12</f>
        <v>1992.4166666666667</v>
      </c>
      <c r="D27" s="4">
        <v>33756</v>
      </c>
      <c r="H27" s="1"/>
      <c r="I27" s="1"/>
      <c r="J27" s="1"/>
      <c r="K27" s="1"/>
      <c r="L27" s="1"/>
      <c r="M27" s="6"/>
      <c r="AH27" s="5"/>
    </row>
    <row r="28" spans="1:34">
      <c r="A28">
        <v>1993</v>
      </c>
      <c r="B28">
        <v>1</v>
      </c>
      <c r="C28">
        <v>1993</v>
      </c>
      <c r="D28" s="4">
        <v>33970</v>
      </c>
      <c r="H28" s="1"/>
      <c r="I28" s="1"/>
      <c r="J28" s="1"/>
      <c r="K28" s="1"/>
      <c r="L28" s="1"/>
      <c r="M28" s="6"/>
      <c r="AH28" s="5"/>
    </row>
    <row r="29" spans="1:34">
      <c r="A29">
        <v>1993</v>
      </c>
      <c r="B29">
        <v>6</v>
      </c>
      <c r="C29">
        <f>1993+(6-1)/12</f>
        <v>1993.4166666666667</v>
      </c>
      <c r="D29" s="4">
        <v>34121</v>
      </c>
      <c r="H29" s="1"/>
      <c r="I29" s="1"/>
      <c r="J29" s="1"/>
      <c r="K29" s="1"/>
      <c r="L29" s="1"/>
      <c r="M29" s="6"/>
      <c r="AH29" s="5"/>
    </row>
    <row r="30" spans="1:34">
      <c r="A30">
        <v>1994</v>
      </c>
      <c r="B30">
        <v>1</v>
      </c>
      <c r="C30">
        <v>1994</v>
      </c>
      <c r="D30" s="4">
        <v>34335</v>
      </c>
      <c r="H30" s="1"/>
      <c r="I30" s="1"/>
      <c r="J30" s="1"/>
      <c r="K30" s="1"/>
      <c r="L30" s="1"/>
      <c r="M30" s="6"/>
      <c r="AH30" s="5"/>
    </row>
    <row r="31" spans="1:34">
      <c r="A31">
        <v>1994</v>
      </c>
      <c r="B31">
        <v>6</v>
      </c>
      <c r="C31">
        <f>1994+(6-1)/12</f>
        <v>1994.4166666666667</v>
      </c>
      <c r="D31" s="4">
        <v>34486</v>
      </c>
      <c r="H31" s="1"/>
      <c r="I31" s="1"/>
      <c r="J31" s="1"/>
      <c r="K31" s="1"/>
      <c r="L31" s="1"/>
      <c r="M31" s="6"/>
      <c r="AH31" s="5"/>
    </row>
    <row r="32" spans="1:34">
      <c r="A32">
        <v>1995</v>
      </c>
      <c r="B32">
        <v>1</v>
      </c>
      <c r="C32">
        <v>1995</v>
      </c>
      <c r="D32" s="4">
        <v>34700</v>
      </c>
      <c r="H32" s="1"/>
      <c r="I32" s="1"/>
      <c r="J32" s="1"/>
      <c r="K32" s="1"/>
      <c r="L32" s="1"/>
      <c r="M32" s="6"/>
      <c r="AH32" s="5"/>
    </row>
    <row r="33" spans="1:34">
      <c r="A33">
        <v>1995</v>
      </c>
      <c r="B33">
        <v>6</v>
      </c>
      <c r="C33">
        <f>1995+(6-1)/12</f>
        <v>1995.4166666666667</v>
      </c>
      <c r="D33" s="4">
        <v>34851</v>
      </c>
      <c r="H33" s="1"/>
      <c r="I33" s="1"/>
      <c r="J33" s="1"/>
      <c r="K33" s="1"/>
      <c r="L33" s="1"/>
      <c r="M33" s="6"/>
      <c r="AH33" s="5"/>
    </row>
    <row r="34" spans="1:34">
      <c r="A34">
        <v>1996</v>
      </c>
      <c r="B34">
        <v>1</v>
      </c>
      <c r="C34">
        <v>1996</v>
      </c>
      <c r="D34" s="4">
        <v>35065</v>
      </c>
      <c r="H34" s="1"/>
      <c r="I34" s="1"/>
      <c r="J34" s="1"/>
      <c r="K34" s="1"/>
      <c r="L34" s="1"/>
      <c r="M34" s="6"/>
      <c r="AH34" s="5"/>
    </row>
    <row r="35" spans="1:34">
      <c r="A35">
        <v>1996</v>
      </c>
      <c r="B35">
        <v>6</v>
      </c>
      <c r="C35">
        <f>1996+(6-1)/12</f>
        <v>1996.4166666666667</v>
      </c>
      <c r="D35" s="4">
        <v>35217</v>
      </c>
      <c r="H35" s="1"/>
      <c r="I35" s="1"/>
      <c r="J35" s="1"/>
      <c r="K35" s="1"/>
      <c r="L35" s="1"/>
      <c r="M35" s="6"/>
      <c r="AH35" s="5"/>
    </row>
    <row r="36" spans="1:34">
      <c r="A36">
        <v>1997</v>
      </c>
      <c r="B36">
        <v>1</v>
      </c>
      <c r="C36">
        <v>1997</v>
      </c>
      <c r="D36" s="4">
        <v>35431</v>
      </c>
      <c r="H36" s="1"/>
      <c r="I36" s="1"/>
      <c r="J36" s="1"/>
      <c r="K36" s="1"/>
      <c r="L36" s="1"/>
      <c r="M36" s="6"/>
      <c r="AH36" s="5"/>
    </row>
    <row r="37" spans="1:34">
      <c r="A37">
        <v>1997</v>
      </c>
      <c r="B37">
        <v>6</v>
      </c>
      <c r="C37">
        <f>1997+(6-1)/12</f>
        <v>1997.4166666666667</v>
      </c>
      <c r="D37" s="4">
        <v>35582</v>
      </c>
      <c r="H37" s="1"/>
      <c r="I37" s="1"/>
      <c r="J37" s="1"/>
      <c r="K37" s="1"/>
      <c r="L37" s="1"/>
      <c r="M37" s="6"/>
      <c r="AH37" s="5"/>
    </row>
    <row r="38" spans="1:34">
      <c r="A38">
        <v>1998</v>
      </c>
      <c r="B38">
        <v>1</v>
      </c>
      <c r="C38">
        <v>1998</v>
      </c>
      <c r="D38" s="4">
        <v>35796</v>
      </c>
      <c r="H38" s="1"/>
      <c r="I38" s="1"/>
      <c r="J38" s="1"/>
      <c r="K38" s="1"/>
      <c r="L38" s="1"/>
      <c r="AH38" s="5"/>
    </row>
    <row r="39" spans="1:34">
      <c r="A39">
        <v>1998</v>
      </c>
      <c r="B39">
        <v>6</v>
      </c>
      <c r="C39">
        <f>1998+(6-1)/12</f>
        <v>1998.4166666666667</v>
      </c>
      <c r="D39" s="4">
        <v>35947</v>
      </c>
      <c r="H39" s="1"/>
      <c r="I39" s="1"/>
      <c r="J39" s="1"/>
      <c r="K39" s="1"/>
      <c r="L39" s="1"/>
      <c r="AH39" s="5"/>
    </row>
    <row r="40" spans="1:34">
      <c r="A40">
        <v>1999</v>
      </c>
      <c r="B40">
        <v>1</v>
      </c>
      <c r="C40">
        <v>1999</v>
      </c>
      <c r="D40" s="4">
        <v>36161</v>
      </c>
      <c r="H40" s="1"/>
      <c r="I40" s="1"/>
      <c r="J40" s="1"/>
      <c r="K40" s="1"/>
      <c r="L40" s="1"/>
      <c r="AH40" s="5"/>
    </row>
    <row r="41" spans="1:34">
      <c r="A41">
        <v>1999</v>
      </c>
      <c r="B41">
        <v>6</v>
      </c>
      <c r="C41">
        <f>1999+(6-1)/12</f>
        <v>1999.4166666666667</v>
      </c>
      <c r="D41" s="4">
        <v>36312</v>
      </c>
      <c r="H41" s="1"/>
      <c r="I41" s="1"/>
      <c r="J41" s="1"/>
      <c r="K41" s="1"/>
      <c r="L41" s="1"/>
      <c r="AH41" s="5"/>
    </row>
    <row r="42" spans="1:34">
      <c r="A42">
        <v>2000</v>
      </c>
      <c r="B42">
        <v>1</v>
      </c>
      <c r="C42">
        <v>2000</v>
      </c>
      <c r="D42" s="4">
        <v>36526</v>
      </c>
      <c r="H42" s="1"/>
      <c r="I42" s="1"/>
      <c r="J42" s="1"/>
      <c r="K42" s="1"/>
      <c r="L42" s="1"/>
      <c r="AH42" s="5"/>
    </row>
    <row r="43" spans="1:34">
      <c r="A43">
        <v>2000</v>
      </c>
      <c r="B43">
        <v>6</v>
      </c>
      <c r="C43">
        <f>2000+(6-1)/12</f>
        <v>2000.4166666666667</v>
      </c>
      <c r="D43" s="4">
        <v>36678</v>
      </c>
      <c r="H43" s="1"/>
      <c r="I43" s="1"/>
      <c r="J43" s="1"/>
      <c r="K43" s="1"/>
      <c r="L43" s="1"/>
      <c r="AH43" s="5"/>
    </row>
    <row r="44" spans="1:34">
      <c r="A44">
        <v>2001</v>
      </c>
      <c r="B44">
        <v>1</v>
      </c>
      <c r="C44">
        <v>2001</v>
      </c>
      <c r="D44" s="4">
        <v>36892</v>
      </c>
      <c r="H44" s="1"/>
      <c r="I44" s="1"/>
      <c r="J44" s="1"/>
      <c r="K44" s="1"/>
      <c r="L44" s="1"/>
      <c r="AH44" s="5"/>
    </row>
    <row r="45" spans="1:34">
      <c r="A45">
        <v>2001</v>
      </c>
      <c r="B45">
        <v>6</v>
      </c>
      <c r="C45">
        <f>2001+(6-1)/12</f>
        <v>2001.4166666666667</v>
      </c>
      <c r="D45" s="4">
        <v>37043</v>
      </c>
      <c r="H45" s="1"/>
      <c r="I45" s="1"/>
      <c r="J45" s="1"/>
      <c r="K45" s="1"/>
      <c r="L45" s="1"/>
      <c r="AH45" s="5"/>
    </row>
    <row r="46" spans="1:34">
      <c r="A46">
        <v>2002</v>
      </c>
      <c r="B46">
        <v>1</v>
      </c>
      <c r="C46">
        <v>2002</v>
      </c>
      <c r="D46" s="4">
        <v>37257</v>
      </c>
      <c r="H46" s="1"/>
      <c r="I46" s="1"/>
      <c r="J46" s="1"/>
      <c r="K46" s="1"/>
      <c r="L46" s="1"/>
      <c r="AH46" s="5"/>
    </row>
    <row r="47" spans="1:34">
      <c r="A47">
        <v>2002</v>
      </c>
      <c r="B47">
        <v>6</v>
      </c>
      <c r="C47">
        <f>2002+(6-1)/12</f>
        <v>2002.4166666666667</v>
      </c>
      <c r="D47" s="4">
        <v>37408</v>
      </c>
      <c r="H47" s="1"/>
      <c r="I47" s="1"/>
      <c r="J47" s="1"/>
      <c r="K47" s="1"/>
      <c r="L47" s="1"/>
      <c r="AH47" s="5"/>
    </row>
    <row r="48" spans="1:34">
      <c r="A48">
        <v>2003</v>
      </c>
      <c r="B48">
        <v>1</v>
      </c>
      <c r="C48">
        <v>2003</v>
      </c>
      <c r="D48" s="4">
        <v>37622</v>
      </c>
      <c r="H48" s="1"/>
      <c r="I48" s="1"/>
      <c r="J48" s="1"/>
      <c r="K48" s="1"/>
      <c r="L48" s="1"/>
      <c r="AH48" s="5"/>
    </row>
    <row r="49" spans="1:34">
      <c r="A49">
        <v>2003</v>
      </c>
      <c r="B49">
        <v>6</v>
      </c>
      <c r="C49">
        <f>2003+(6-1)/12</f>
        <v>2003.4166666666667</v>
      </c>
      <c r="D49" s="4">
        <v>37773</v>
      </c>
      <c r="H49" s="1"/>
      <c r="I49" s="1"/>
      <c r="J49" s="1"/>
      <c r="K49" s="1"/>
      <c r="L49" s="1"/>
      <c r="AH49" s="5"/>
    </row>
    <row r="50" spans="1:34">
      <c r="A50">
        <v>2004</v>
      </c>
      <c r="B50">
        <v>1</v>
      </c>
      <c r="C50">
        <v>2004</v>
      </c>
      <c r="D50" s="4">
        <v>37987</v>
      </c>
      <c r="H50" s="1"/>
      <c r="I50" s="1"/>
      <c r="J50" s="1"/>
      <c r="K50" s="1"/>
      <c r="L50" s="1"/>
      <c r="AH50" s="5"/>
    </row>
    <row r="51" spans="1:34">
      <c r="A51">
        <v>2004</v>
      </c>
      <c r="B51">
        <v>6</v>
      </c>
      <c r="C51">
        <f>2004+(6-1)/12</f>
        <v>2004.4166666666667</v>
      </c>
      <c r="D51" s="4">
        <v>38139</v>
      </c>
      <c r="H51" s="1"/>
      <c r="I51" s="1"/>
      <c r="J51" s="1"/>
      <c r="K51" s="1"/>
      <c r="L51" s="1"/>
      <c r="AH51" s="5"/>
    </row>
    <row r="52" spans="1:34">
      <c r="A52">
        <v>2005</v>
      </c>
      <c r="B52">
        <v>1</v>
      </c>
      <c r="C52">
        <v>2005</v>
      </c>
      <c r="D52" s="4">
        <v>38353</v>
      </c>
      <c r="H52" s="1"/>
      <c r="I52" s="1"/>
      <c r="J52" s="1"/>
      <c r="K52" s="1"/>
      <c r="L52" s="1"/>
      <c r="AH52" s="5"/>
    </row>
    <row r="53" spans="1:34">
      <c r="A53">
        <v>2005</v>
      </c>
      <c r="B53">
        <v>6</v>
      </c>
      <c r="C53">
        <f>2005+(6-1)/12</f>
        <v>2005.4166666666667</v>
      </c>
      <c r="D53" s="4">
        <v>38504</v>
      </c>
      <c r="H53" s="1"/>
      <c r="I53" s="1"/>
      <c r="J53" s="1"/>
      <c r="K53" s="1"/>
      <c r="L53" s="1"/>
      <c r="AH53" s="5"/>
    </row>
    <row r="54" spans="1:34">
      <c r="A54">
        <v>2006</v>
      </c>
      <c r="B54">
        <v>1</v>
      </c>
      <c r="C54">
        <v>2006</v>
      </c>
      <c r="D54" s="4">
        <v>38718</v>
      </c>
      <c r="H54" s="1"/>
      <c r="I54" s="1"/>
      <c r="J54" s="1"/>
      <c r="K54" s="1"/>
      <c r="L54" s="1"/>
      <c r="AH54" s="5"/>
    </row>
    <row r="55" spans="1:34">
      <c r="A55">
        <v>2006</v>
      </c>
      <c r="B55">
        <v>6</v>
      </c>
      <c r="C55">
        <f>2006+(6-1)/12</f>
        <v>2006.4166666666667</v>
      </c>
      <c r="D55" s="4">
        <v>38869</v>
      </c>
      <c r="H55" s="1"/>
      <c r="I55" s="1"/>
      <c r="J55" s="1"/>
      <c r="K55" s="1"/>
      <c r="L55" s="1"/>
      <c r="AH55" s="5"/>
    </row>
    <row r="56" spans="1:34">
      <c r="A56">
        <v>2007</v>
      </c>
      <c r="B56">
        <v>1</v>
      </c>
      <c r="C56">
        <v>2007</v>
      </c>
      <c r="D56" s="4">
        <v>39083</v>
      </c>
      <c r="H56" s="1"/>
      <c r="I56" s="1"/>
      <c r="J56" s="1"/>
      <c r="K56" s="1"/>
      <c r="L56" s="1"/>
      <c r="AH56" s="5"/>
    </row>
    <row r="57" spans="1:34">
      <c r="A57">
        <v>2007</v>
      </c>
      <c r="B57">
        <v>6</v>
      </c>
      <c r="C57">
        <f>2007+(6-1)/12</f>
        <v>2007.4166666666667</v>
      </c>
      <c r="D57" s="4">
        <v>39234</v>
      </c>
      <c r="H57" s="1"/>
      <c r="I57" s="1"/>
      <c r="J57" s="1"/>
      <c r="K57" s="1"/>
      <c r="L57" s="1"/>
      <c r="AH57" s="5"/>
    </row>
    <row r="58" spans="1:34">
      <c r="A58">
        <v>2007</v>
      </c>
      <c r="B58">
        <v>11</v>
      </c>
      <c r="C58">
        <f>2007+(11-1)/12</f>
        <v>2007.8333333333333</v>
      </c>
      <c r="D58" s="4">
        <v>39387</v>
      </c>
      <c r="H58" s="1"/>
      <c r="I58" s="1"/>
      <c r="J58" s="1"/>
      <c r="K58" s="1"/>
      <c r="L58" s="1"/>
      <c r="AH58" s="5"/>
    </row>
    <row r="59" spans="1:34">
      <c r="A59">
        <v>2008</v>
      </c>
      <c r="B59">
        <v>1</v>
      </c>
      <c r="C59">
        <f>2008+(1-1)/12</f>
        <v>2008</v>
      </c>
      <c r="D59" s="4">
        <v>39448</v>
      </c>
      <c r="H59" s="1"/>
      <c r="I59" s="1"/>
      <c r="J59" s="1"/>
      <c r="K59" s="1"/>
      <c r="L59" s="1"/>
      <c r="AH59" s="5"/>
    </row>
    <row r="60" spans="1:34">
      <c r="A60">
        <v>2008</v>
      </c>
      <c r="B60">
        <v>4</v>
      </c>
      <c r="C60">
        <f>2008+(4-1)/12</f>
        <v>2008.25</v>
      </c>
      <c r="D60" s="4">
        <v>39539</v>
      </c>
      <c r="H60" s="1"/>
      <c r="I60" s="1"/>
      <c r="J60" s="1"/>
      <c r="K60" s="1"/>
      <c r="L60" s="1"/>
      <c r="AH60" s="5"/>
    </row>
    <row r="61" spans="1:34">
      <c r="A61">
        <v>2008</v>
      </c>
      <c r="B61">
        <v>6</v>
      </c>
      <c r="C61">
        <f>2008+(6-1)/12</f>
        <v>2008.4166666666667</v>
      </c>
      <c r="D61" s="4">
        <v>39600</v>
      </c>
      <c r="H61" s="1"/>
      <c r="I61" s="1"/>
      <c r="J61" s="1"/>
      <c r="K61" s="1"/>
      <c r="L61" s="1"/>
      <c r="AH61" s="5"/>
    </row>
    <row r="62" spans="1:34">
      <c r="A62">
        <v>2008</v>
      </c>
      <c r="B62">
        <v>11</v>
      </c>
      <c r="C62">
        <f>2008+(11-1)/12</f>
        <v>2008.8333333333333</v>
      </c>
      <c r="D62" s="4">
        <v>39753</v>
      </c>
      <c r="H62" s="1"/>
      <c r="I62" s="1"/>
      <c r="J62" s="1"/>
      <c r="K62" s="1"/>
      <c r="L62" s="1"/>
      <c r="AH62" s="5"/>
    </row>
    <row r="63" spans="1:34">
      <c r="A63">
        <v>2009</v>
      </c>
      <c r="B63">
        <v>1</v>
      </c>
      <c r="C63">
        <f>2009+(1-1)/12</f>
        <v>2009</v>
      </c>
      <c r="D63" s="4">
        <v>39814</v>
      </c>
      <c r="H63" s="1"/>
      <c r="I63" s="1"/>
      <c r="J63" s="1"/>
      <c r="K63" s="1"/>
      <c r="L63" s="1"/>
      <c r="AH63" s="5"/>
    </row>
    <row r="64" spans="1:34">
      <c r="A64">
        <v>2009</v>
      </c>
      <c r="B64">
        <v>4</v>
      </c>
      <c r="C64">
        <f>2009+(4-1)/12</f>
        <v>2009.25</v>
      </c>
      <c r="D64" s="4">
        <v>39904</v>
      </c>
      <c r="H64" s="1"/>
      <c r="I64" s="1"/>
      <c r="J64" s="1"/>
      <c r="K64" s="1"/>
      <c r="L64" s="1"/>
      <c r="AH64" s="5"/>
    </row>
    <row r="65" spans="1:34">
      <c r="A65">
        <v>2009</v>
      </c>
      <c r="B65">
        <v>6</v>
      </c>
      <c r="C65">
        <f>2009+(6-1)/12</f>
        <v>2009.4166666666667</v>
      </c>
      <c r="D65" s="4">
        <v>39965</v>
      </c>
      <c r="H65" s="1"/>
      <c r="I65" s="1"/>
      <c r="J65" s="1"/>
      <c r="K65" s="1"/>
      <c r="L65" s="1"/>
      <c r="AH65" s="5"/>
    </row>
    <row r="66" spans="1:34">
      <c r="A66">
        <v>2009</v>
      </c>
      <c r="B66">
        <v>11</v>
      </c>
      <c r="C66">
        <f>2009+(11-1)/12</f>
        <v>2009.8333333333333</v>
      </c>
      <c r="D66" s="4">
        <v>40118</v>
      </c>
      <c r="H66" s="1"/>
      <c r="I66" s="1"/>
      <c r="J66" s="1"/>
      <c r="K66" s="1"/>
      <c r="L66" s="1"/>
      <c r="AH66" s="5"/>
    </row>
    <row r="67" spans="1:34">
      <c r="A67">
        <v>2010</v>
      </c>
      <c r="B67">
        <v>1</v>
      </c>
      <c r="C67">
        <f>2010+(1-1)/12</f>
        <v>2010</v>
      </c>
      <c r="D67" s="4">
        <v>40179</v>
      </c>
      <c r="H67" s="1"/>
      <c r="I67" s="1"/>
      <c r="J67" s="1"/>
      <c r="K67" s="1"/>
      <c r="L67" s="1"/>
      <c r="AH67" s="5"/>
    </row>
    <row r="68" spans="1:34">
      <c r="A68">
        <v>2010</v>
      </c>
      <c r="B68">
        <v>4</v>
      </c>
      <c r="C68">
        <f>2010+(4-1)/12</f>
        <v>2010.25</v>
      </c>
      <c r="D68" s="4">
        <v>40269</v>
      </c>
      <c r="H68" s="1"/>
      <c r="I68" s="1"/>
      <c r="J68" s="1"/>
      <c r="K68" s="1"/>
      <c r="L68" s="1"/>
      <c r="AH68" s="5"/>
    </row>
    <row r="69" spans="1:34">
      <c r="A69">
        <v>2010</v>
      </c>
      <c r="B69">
        <v>6</v>
      </c>
      <c r="C69">
        <f>2010+(6-1)/12</f>
        <v>2010.4166666666667</v>
      </c>
      <c r="D69" s="4">
        <v>40330</v>
      </c>
      <c r="H69" s="1"/>
      <c r="I69" s="1"/>
      <c r="J69" s="1"/>
      <c r="K69" s="1"/>
      <c r="L69" s="1"/>
      <c r="AH69" s="5"/>
    </row>
    <row r="70" spans="1:34">
      <c r="A70">
        <v>2010</v>
      </c>
      <c r="B70">
        <v>11</v>
      </c>
      <c r="C70">
        <f>2010+(11-1)/12</f>
        <v>2010.8333333333333</v>
      </c>
      <c r="D70" s="4">
        <v>40483</v>
      </c>
      <c r="H70" s="1"/>
      <c r="I70" s="1"/>
      <c r="J70" s="1"/>
      <c r="K70" s="1"/>
      <c r="L70" s="1"/>
      <c r="AH70" s="5"/>
    </row>
    <row r="71" spans="1:34">
      <c r="A71">
        <v>2011</v>
      </c>
      <c r="B71">
        <v>1</v>
      </c>
      <c r="C71">
        <f>2011+(1-1)/12</f>
        <v>2011</v>
      </c>
      <c r="D71" s="4">
        <v>40544</v>
      </c>
      <c r="H71" s="1"/>
      <c r="I71" s="1"/>
      <c r="J71" s="1"/>
      <c r="K71" s="1"/>
      <c r="L71" s="1"/>
      <c r="AH71" s="5"/>
    </row>
    <row r="72" spans="1:34">
      <c r="A72">
        <v>2011</v>
      </c>
      <c r="B72">
        <v>4</v>
      </c>
      <c r="C72">
        <f>2011+(4-1)/12</f>
        <v>2011.25</v>
      </c>
      <c r="D72" s="4">
        <v>40634</v>
      </c>
      <c r="H72" s="1"/>
      <c r="I72" s="1"/>
      <c r="J72" s="1"/>
      <c r="K72" s="1"/>
      <c r="L72" s="1"/>
      <c r="AH72" s="5"/>
    </row>
    <row r="73" spans="1:34">
      <c r="A73">
        <v>2011</v>
      </c>
      <c r="B73">
        <v>6</v>
      </c>
      <c r="C73">
        <f>2011+(6-1)/12</f>
        <v>2011.4166666666667</v>
      </c>
      <c r="D73" s="4">
        <v>40695</v>
      </c>
      <c r="H73" s="1"/>
      <c r="I73" s="1"/>
      <c r="J73" s="1"/>
      <c r="K73" s="1"/>
      <c r="L73" s="1"/>
      <c r="AH73" s="5"/>
    </row>
    <row r="74" spans="1:34">
      <c r="A74">
        <v>2011</v>
      </c>
      <c r="B74">
        <v>11</v>
      </c>
      <c r="C74">
        <f>2011+(11-1)/12</f>
        <v>2011.8333333333333</v>
      </c>
      <c r="D74" s="4">
        <v>40848</v>
      </c>
      <c r="H74" s="1"/>
      <c r="I74" s="1"/>
      <c r="J74" s="1"/>
      <c r="K74" s="1"/>
      <c r="L74" s="1"/>
      <c r="AH74" s="5"/>
    </row>
    <row r="75" spans="1:34">
      <c r="A75">
        <v>2012</v>
      </c>
      <c r="B75">
        <v>1</v>
      </c>
      <c r="C75">
        <f>2012+(1-1)/12</f>
        <v>2012</v>
      </c>
      <c r="D75" s="4">
        <v>40909</v>
      </c>
      <c r="H75" s="1"/>
      <c r="I75" s="1"/>
      <c r="J75" s="1"/>
      <c r="K75" s="1"/>
      <c r="L75" s="1"/>
      <c r="AH75" s="5"/>
    </row>
    <row r="76" spans="1:34">
      <c r="A76">
        <v>2012</v>
      </c>
      <c r="B76">
        <v>4</v>
      </c>
      <c r="C76">
        <f>2012+(4-1)/12</f>
        <v>2012.25</v>
      </c>
      <c r="D76" s="4">
        <v>40969</v>
      </c>
      <c r="H76" s="1"/>
      <c r="I76" s="1"/>
      <c r="J76" s="1"/>
      <c r="K76" s="1"/>
      <c r="L76" s="1"/>
      <c r="AH76" s="5"/>
    </row>
    <row r="77" spans="1:34">
      <c r="A77">
        <v>2012</v>
      </c>
      <c r="B77">
        <v>6</v>
      </c>
      <c r="C77">
        <f>2012+(6-1)/12</f>
        <v>2012.4166666666667</v>
      </c>
      <c r="D77" s="4">
        <v>41061</v>
      </c>
      <c r="H77" s="1"/>
      <c r="I77" s="1"/>
      <c r="J77" s="1"/>
      <c r="K77" s="1"/>
      <c r="L77" s="1"/>
      <c r="AH77" s="5"/>
    </row>
    <row r="78" spans="1:34">
      <c r="A78">
        <v>2012</v>
      </c>
      <c r="B78">
        <v>9</v>
      </c>
      <c r="C78">
        <f>2012+(9-1)/12</f>
        <v>2012.6666666666667</v>
      </c>
      <c r="D78" s="4">
        <v>41153</v>
      </c>
      <c r="H78" s="1"/>
      <c r="I78" s="1"/>
      <c r="J78" s="1"/>
      <c r="K78" s="1"/>
      <c r="L78" s="1"/>
      <c r="AH78" s="5"/>
    </row>
    <row r="79" spans="1:34">
      <c r="A79">
        <v>2012</v>
      </c>
      <c r="B79">
        <v>12</v>
      </c>
      <c r="C79">
        <f>2012+(12-1)/12</f>
        <v>2012.9166666666667</v>
      </c>
      <c r="D79" s="4">
        <v>41244</v>
      </c>
      <c r="H79" s="1"/>
      <c r="I79" s="1"/>
      <c r="J79" s="1"/>
      <c r="K79" s="1"/>
      <c r="L79" s="1"/>
      <c r="AH79" s="5"/>
    </row>
    <row r="80" spans="1:34">
      <c r="A80">
        <v>2013</v>
      </c>
      <c r="B80">
        <v>3</v>
      </c>
      <c r="C80">
        <f>2013+(3-1)/12</f>
        <v>2013.1666666666667</v>
      </c>
      <c r="D80" s="4">
        <v>41334</v>
      </c>
      <c r="H80" s="1"/>
      <c r="I80" s="1"/>
      <c r="J80" s="1"/>
      <c r="K80" s="1"/>
      <c r="L80" s="1"/>
      <c r="M80" s="1"/>
      <c r="AH80" s="5"/>
    </row>
    <row r="81" spans="1:39">
      <c r="A81">
        <v>2013</v>
      </c>
      <c r="B81">
        <v>6</v>
      </c>
      <c r="C81">
        <f>2013+(6-1)/12</f>
        <v>2013.4166666666667</v>
      </c>
      <c r="D81" s="4">
        <v>41426</v>
      </c>
      <c r="H81" s="1"/>
      <c r="I81" s="1"/>
      <c r="J81" s="1"/>
      <c r="K81" s="1"/>
      <c r="L81" s="1"/>
      <c r="M81" s="1"/>
      <c r="AH81" s="5"/>
    </row>
    <row r="82" spans="1:39">
      <c r="A82">
        <v>2013</v>
      </c>
      <c r="B82">
        <v>9</v>
      </c>
      <c r="C82">
        <f>2013+(9-1)/12</f>
        <v>2013.6666666666667</v>
      </c>
      <c r="D82" s="4">
        <v>41518</v>
      </c>
      <c r="H82" s="1"/>
      <c r="I82" s="1"/>
      <c r="J82" s="1"/>
      <c r="K82" s="1"/>
      <c r="L82" s="1"/>
      <c r="M82" s="1"/>
      <c r="AH82" s="5"/>
    </row>
    <row r="83" spans="1:39">
      <c r="A83">
        <v>2013</v>
      </c>
      <c r="B83">
        <v>12</v>
      </c>
      <c r="C83">
        <f>2013+(12-1)/12</f>
        <v>2013.9166666666667</v>
      </c>
      <c r="D83" s="4">
        <v>41609</v>
      </c>
      <c r="H83" s="1"/>
      <c r="I83" s="1"/>
      <c r="J83" s="1"/>
      <c r="K83" s="1"/>
      <c r="L83" s="1"/>
      <c r="M83" s="1"/>
      <c r="AH83" s="5"/>
    </row>
    <row r="84" spans="1:39">
      <c r="A84">
        <f>A80+1</f>
        <v>2014</v>
      </c>
      <c r="B84">
        <v>3</v>
      </c>
      <c r="C84">
        <f>2014+(3-1)/12</f>
        <v>2014.1666666666667</v>
      </c>
      <c r="D84" s="4">
        <v>41699</v>
      </c>
      <c r="H84" s="1"/>
      <c r="I84" s="1"/>
      <c r="J84" s="1"/>
      <c r="K84" s="1"/>
      <c r="L84" s="1"/>
      <c r="M84" s="1"/>
      <c r="AH84" s="5"/>
    </row>
    <row r="85" spans="1:39">
      <c r="A85">
        <f t="shared" ref="A85:A87" si="0">A81+1</f>
        <v>2014</v>
      </c>
      <c r="B85">
        <v>6</v>
      </c>
      <c r="C85">
        <f>2014+(6-1)/12</f>
        <v>2014.4166666666667</v>
      </c>
      <c r="D85" s="4">
        <v>41791</v>
      </c>
      <c r="H85" s="1"/>
      <c r="I85" s="1"/>
      <c r="J85" s="1"/>
      <c r="K85" s="1"/>
      <c r="L85" s="1"/>
      <c r="M85" s="1"/>
      <c r="AH85" s="5"/>
    </row>
    <row r="86" spans="1:39">
      <c r="A86">
        <f t="shared" si="0"/>
        <v>2014</v>
      </c>
      <c r="B86">
        <v>9</v>
      </c>
      <c r="C86">
        <f>2014+(9-1)/12</f>
        <v>2014.6666666666667</v>
      </c>
      <c r="D86" s="4">
        <v>41883</v>
      </c>
      <c r="H86" s="1"/>
      <c r="I86" s="1"/>
      <c r="J86" s="1"/>
      <c r="K86" s="1"/>
      <c r="L86" s="1"/>
      <c r="M86" s="1"/>
      <c r="AH86" s="5"/>
    </row>
    <row r="87" spans="1:39">
      <c r="A87">
        <f t="shared" si="0"/>
        <v>2014</v>
      </c>
      <c r="B87">
        <v>12</v>
      </c>
      <c r="C87">
        <f>2014+(12-1)/12</f>
        <v>2014.9166666666667</v>
      </c>
      <c r="D87" s="4">
        <v>41974</v>
      </c>
      <c r="H87" s="1"/>
      <c r="I87" s="1"/>
      <c r="J87" s="1"/>
      <c r="K87" s="1"/>
      <c r="L87" s="1"/>
      <c r="M87" s="1"/>
      <c r="AH87" s="5"/>
    </row>
    <row r="88" spans="1:39">
      <c r="A88">
        <v>2015</v>
      </c>
      <c r="B88">
        <v>3</v>
      </c>
      <c r="C88">
        <f>2015+(3-1)/12</f>
        <v>2015.1666666666667</v>
      </c>
      <c r="D88" s="4">
        <v>42064</v>
      </c>
      <c r="H88" s="1"/>
      <c r="I88" s="1"/>
      <c r="J88" s="1"/>
      <c r="K88" s="1"/>
      <c r="L88" s="1"/>
      <c r="M88" s="1"/>
      <c r="AH88" s="5"/>
    </row>
    <row r="89" spans="1:39">
      <c r="A89">
        <v>2015</v>
      </c>
      <c r="B89">
        <v>6</v>
      </c>
      <c r="C89">
        <f>2015+(6-1)/12</f>
        <v>2015.4166666666667</v>
      </c>
      <c r="D89" s="4">
        <v>42156</v>
      </c>
      <c r="H89" s="1"/>
      <c r="I89" s="1"/>
      <c r="J89" s="1"/>
      <c r="K89" s="1"/>
      <c r="L89" s="1"/>
      <c r="M89" s="1"/>
      <c r="AH89" s="5"/>
    </row>
    <row r="90" spans="1:39">
      <c r="A90">
        <v>2015</v>
      </c>
      <c r="B90">
        <v>9</v>
      </c>
      <c r="C90">
        <f>2015+(9-1)/12</f>
        <v>2015.6666666666667</v>
      </c>
      <c r="D90" s="4">
        <v>42248</v>
      </c>
      <c r="E90" s="5">
        <v>0.13666666666666666</v>
      </c>
      <c r="F90" s="5">
        <v>0.13666666666666666</v>
      </c>
      <c r="G90" s="5">
        <v>0.1</v>
      </c>
      <c r="H90">
        <v>0.4</v>
      </c>
      <c r="I90">
        <v>1.4</v>
      </c>
      <c r="J90">
        <v>2.6</v>
      </c>
      <c r="K90">
        <v>3.4</v>
      </c>
      <c r="L90">
        <v>3.5</v>
      </c>
      <c r="N90">
        <v>0.1</v>
      </c>
      <c r="O90">
        <v>0.6</v>
      </c>
      <c r="P90">
        <v>1.1000000000000001</v>
      </c>
      <c r="Q90">
        <v>2.1</v>
      </c>
      <c r="R90">
        <v>2.1</v>
      </c>
      <c r="S90">
        <v>3.4</v>
      </c>
      <c r="T90">
        <v>3</v>
      </c>
      <c r="U90">
        <v>3.6</v>
      </c>
      <c r="V90">
        <v>3.3</v>
      </c>
      <c r="W90">
        <v>3.8</v>
      </c>
      <c r="X90">
        <v>-0.1</v>
      </c>
      <c r="Y90">
        <v>0.9</v>
      </c>
      <c r="Z90">
        <v>-0.1</v>
      </c>
      <c r="AA90">
        <v>2.9</v>
      </c>
      <c r="AB90">
        <v>1</v>
      </c>
      <c r="AC90">
        <v>3.9</v>
      </c>
      <c r="AD90">
        <v>2.9</v>
      </c>
      <c r="AE90">
        <v>3.9</v>
      </c>
      <c r="AF90">
        <v>3</v>
      </c>
      <c r="AG90">
        <v>4</v>
      </c>
      <c r="AH90" s="5"/>
    </row>
    <row r="91" spans="1:39">
      <c r="A91">
        <v>2015</v>
      </c>
      <c r="B91">
        <v>12</v>
      </c>
      <c r="C91">
        <f>2015+(12-1)/12</f>
        <v>2015.9166666666667</v>
      </c>
      <c r="D91" s="4">
        <v>42339</v>
      </c>
      <c r="E91" s="5">
        <v>0.16</v>
      </c>
      <c r="F91" s="5">
        <v>0.16</v>
      </c>
      <c r="G91" s="5">
        <v>0.1</v>
      </c>
      <c r="H91">
        <v>0.4</v>
      </c>
      <c r="I91">
        <v>1.4</v>
      </c>
      <c r="J91">
        <v>2.4</v>
      </c>
      <c r="K91">
        <v>3.3</v>
      </c>
      <c r="L91">
        <v>3.5</v>
      </c>
      <c r="N91">
        <v>0.4</v>
      </c>
      <c r="O91">
        <v>0.4</v>
      </c>
      <c r="P91">
        <v>0.9</v>
      </c>
      <c r="Q91">
        <v>1.4</v>
      </c>
      <c r="R91">
        <v>1.9</v>
      </c>
      <c r="S91">
        <v>3</v>
      </c>
      <c r="T91">
        <v>2.9</v>
      </c>
      <c r="U91">
        <v>3.5</v>
      </c>
      <c r="V91">
        <v>3.3</v>
      </c>
      <c r="W91">
        <v>3.5</v>
      </c>
      <c r="X91">
        <v>-0.1</v>
      </c>
      <c r="Y91">
        <v>0.4</v>
      </c>
      <c r="Z91">
        <v>0.9</v>
      </c>
      <c r="AA91">
        <v>2.1</v>
      </c>
      <c r="AB91">
        <v>1.9</v>
      </c>
      <c r="AC91">
        <v>3</v>
      </c>
      <c r="AD91">
        <v>2.9</v>
      </c>
      <c r="AE91">
        <v>3.5</v>
      </c>
      <c r="AF91">
        <v>3</v>
      </c>
      <c r="AG91">
        <v>4</v>
      </c>
      <c r="AH91" s="5"/>
    </row>
    <row r="92" spans="1:39">
      <c r="A92">
        <v>2016</v>
      </c>
      <c r="B92">
        <v>3</v>
      </c>
      <c r="C92">
        <f>2016+(3-1)/12</f>
        <v>2016.1666666666667</v>
      </c>
      <c r="D92" s="4">
        <v>42430</v>
      </c>
      <c r="E92" s="5">
        <v>0.36</v>
      </c>
      <c r="F92" s="5">
        <v>0.36</v>
      </c>
      <c r="G92" s="5">
        <v>0.16</v>
      </c>
      <c r="H92">
        <v>0.9</v>
      </c>
      <c r="I92">
        <v>1.9</v>
      </c>
      <c r="J92">
        <v>3</v>
      </c>
      <c r="L92">
        <v>3.3</v>
      </c>
      <c r="N92">
        <v>0.9</v>
      </c>
      <c r="O92">
        <v>1.4</v>
      </c>
      <c r="P92">
        <v>1.6</v>
      </c>
      <c r="Q92">
        <v>2.4</v>
      </c>
      <c r="R92">
        <v>2.5</v>
      </c>
      <c r="S92">
        <v>3.3</v>
      </c>
      <c r="V92">
        <v>3</v>
      </c>
      <c r="W92">
        <v>3.5</v>
      </c>
      <c r="X92">
        <v>0.6</v>
      </c>
      <c r="Y92">
        <v>1.4</v>
      </c>
      <c r="Z92">
        <v>1.6</v>
      </c>
      <c r="AA92">
        <v>2.8</v>
      </c>
      <c r="AB92">
        <v>2.1</v>
      </c>
      <c r="AC92">
        <v>3.9</v>
      </c>
      <c r="AF92">
        <v>3</v>
      </c>
      <c r="AG92">
        <v>4</v>
      </c>
      <c r="AH92" s="5"/>
    </row>
    <row r="93" spans="1:39">
      <c r="A93">
        <v>2016</v>
      </c>
      <c r="B93">
        <v>6</v>
      </c>
      <c r="C93">
        <f>2016+(6-1)/12</f>
        <v>2016.4166666666667</v>
      </c>
      <c r="D93" s="4">
        <v>42522</v>
      </c>
      <c r="E93" s="5">
        <v>0.37333333333333335</v>
      </c>
      <c r="F93" s="5">
        <v>0.37333333333333335</v>
      </c>
      <c r="G93" s="5">
        <v>0.16</v>
      </c>
      <c r="H93">
        <v>0.9</v>
      </c>
      <c r="I93">
        <v>1.6</v>
      </c>
      <c r="J93">
        <v>2.4</v>
      </c>
      <c r="L93">
        <v>3</v>
      </c>
      <c r="N93">
        <v>0.6</v>
      </c>
      <c r="O93">
        <v>0.9</v>
      </c>
      <c r="P93">
        <v>1.4</v>
      </c>
      <c r="Q93">
        <v>1.9</v>
      </c>
      <c r="R93">
        <v>2.1</v>
      </c>
      <c r="S93">
        <v>2.9</v>
      </c>
      <c r="V93">
        <v>3</v>
      </c>
      <c r="W93">
        <v>3.3</v>
      </c>
      <c r="X93">
        <v>0.6</v>
      </c>
      <c r="Y93">
        <v>1.4</v>
      </c>
      <c r="Z93">
        <v>0.6</v>
      </c>
      <c r="AA93">
        <v>2.4</v>
      </c>
      <c r="AB93">
        <v>0.6</v>
      </c>
      <c r="AC93">
        <v>3.4</v>
      </c>
      <c r="AF93">
        <v>2.8</v>
      </c>
      <c r="AG93">
        <v>3.8</v>
      </c>
      <c r="AH93" s="5"/>
    </row>
    <row r="94" spans="1:39">
      <c r="A94">
        <v>2016</v>
      </c>
      <c r="B94">
        <v>9</v>
      </c>
      <c r="C94">
        <f>2016+(9-1)/12</f>
        <v>2016.6666666666667</v>
      </c>
      <c r="D94" s="4">
        <v>42614</v>
      </c>
      <c r="E94" s="5">
        <v>0.39666666666666667</v>
      </c>
      <c r="F94" s="5">
        <v>0.39666666666666667</v>
      </c>
      <c r="G94" s="5">
        <v>0.16</v>
      </c>
      <c r="H94">
        <v>0.6</v>
      </c>
      <c r="I94">
        <v>1.1000000000000001</v>
      </c>
      <c r="J94">
        <v>1.9</v>
      </c>
      <c r="K94">
        <v>2.6</v>
      </c>
      <c r="L94">
        <v>2.9</v>
      </c>
      <c r="N94">
        <v>0.6</v>
      </c>
      <c r="O94">
        <v>0.9</v>
      </c>
      <c r="P94">
        <v>1.1000000000000001</v>
      </c>
      <c r="Q94">
        <v>1.8</v>
      </c>
      <c r="R94">
        <v>1.9</v>
      </c>
      <c r="S94">
        <v>2.8</v>
      </c>
      <c r="T94">
        <v>2.4</v>
      </c>
      <c r="U94">
        <v>3</v>
      </c>
      <c r="V94">
        <v>2.8</v>
      </c>
      <c r="W94">
        <v>3</v>
      </c>
      <c r="X94">
        <v>0.4</v>
      </c>
      <c r="Y94">
        <v>1.1000000000000001</v>
      </c>
      <c r="Z94">
        <v>0.6</v>
      </c>
      <c r="AA94">
        <v>2.1</v>
      </c>
      <c r="AB94">
        <v>0.6</v>
      </c>
      <c r="AC94">
        <v>3.1</v>
      </c>
      <c r="AD94">
        <v>0.6</v>
      </c>
      <c r="AE94">
        <v>3.8</v>
      </c>
      <c r="AF94">
        <v>2.5</v>
      </c>
      <c r="AG94">
        <v>3.8</v>
      </c>
      <c r="AH94" s="5"/>
    </row>
    <row r="95" spans="1:39">
      <c r="A95">
        <v>2016</v>
      </c>
      <c r="B95">
        <v>12</v>
      </c>
      <c r="C95">
        <f>2016+(12-1)/12</f>
        <v>2016.9166666666667</v>
      </c>
      <c r="D95" s="4">
        <v>42705</v>
      </c>
      <c r="E95" s="5">
        <v>0.45</v>
      </c>
      <c r="F95" s="5">
        <v>0.45</v>
      </c>
      <c r="G95" s="5">
        <v>0.16</v>
      </c>
      <c r="H95">
        <v>0.6</v>
      </c>
      <c r="I95">
        <v>1.4</v>
      </c>
      <c r="J95">
        <v>2.1</v>
      </c>
      <c r="K95">
        <v>2.9</v>
      </c>
      <c r="L95">
        <v>3</v>
      </c>
      <c r="N95">
        <v>0.6</v>
      </c>
      <c r="O95">
        <v>0.6</v>
      </c>
      <c r="P95">
        <v>1.1000000000000001</v>
      </c>
      <c r="Q95">
        <v>1.6</v>
      </c>
      <c r="R95">
        <v>1.9</v>
      </c>
      <c r="S95">
        <v>2.6</v>
      </c>
      <c r="T95">
        <v>2.4</v>
      </c>
      <c r="U95">
        <v>3.3</v>
      </c>
      <c r="V95">
        <v>2.8</v>
      </c>
      <c r="W95">
        <v>3</v>
      </c>
      <c r="X95">
        <v>0.6</v>
      </c>
      <c r="Y95">
        <v>0.6</v>
      </c>
      <c r="Z95">
        <v>0.9</v>
      </c>
      <c r="AA95">
        <v>2.1</v>
      </c>
      <c r="AB95">
        <v>0.9</v>
      </c>
      <c r="AC95">
        <v>3.4</v>
      </c>
      <c r="AD95">
        <v>0.9</v>
      </c>
      <c r="AE95">
        <v>3.9</v>
      </c>
      <c r="AF95">
        <v>2.5</v>
      </c>
      <c r="AG95">
        <v>3.8</v>
      </c>
      <c r="AH95" s="5"/>
    </row>
    <row r="96" spans="1:39">
      <c r="A96">
        <v>2017</v>
      </c>
      <c r="B96">
        <v>3</v>
      </c>
      <c r="C96">
        <f>2017+(3-1)/12</f>
        <v>2017.1666666666667</v>
      </c>
      <c r="D96" s="4">
        <v>42795</v>
      </c>
      <c r="E96" s="5">
        <v>0.7</v>
      </c>
      <c r="F96" s="5">
        <v>0.7</v>
      </c>
      <c r="G96" s="7">
        <v>0.45</v>
      </c>
      <c r="H96">
        <v>1.4</v>
      </c>
      <c r="I96">
        <v>2.1</v>
      </c>
      <c r="J96">
        <v>3</v>
      </c>
      <c r="L96">
        <v>3</v>
      </c>
      <c r="N96">
        <v>1.4</v>
      </c>
      <c r="O96">
        <v>1.6</v>
      </c>
      <c r="P96">
        <v>2.1</v>
      </c>
      <c r="Q96">
        <v>2.9</v>
      </c>
      <c r="R96">
        <v>2.6</v>
      </c>
      <c r="S96">
        <v>3.3</v>
      </c>
      <c r="V96">
        <v>2.8</v>
      </c>
      <c r="W96">
        <v>3</v>
      </c>
      <c r="X96">
        <v>0.9</v>
      </c>
      <c r="Y96">
        <v>2.1</v>
      </c>
      <c r="Z96">
        <v>0.9</v>
      </c>
      <c r="AA96">
        <v>3.4</v>
      </c>
      <c r="AB96">
        <v>0.9</v>
      </c>
      <c r="AC96">
        <v>3.9</v>
      </c>
      <c r="AF96">
        <v>2.5</v>
      </c>
      <c r="AG96">
        <v>3.8</v>
      </c>
      <c r="AH96" s="5"/>
      <c r="AL96" s="8"/>
      <c r="AM96" s="9"/>
    </row>
    <row r="97" spans="1:39">
      <c r="A97">
        <v>2017</v>
      </c>
      <c r="B97">
        <v>6</v>
      </c>
      <c r="C97">
        <f>2017+(6-1)/12</f>
        <v>2017.4166666666667</v>
      </c>
      <c r="D97" s="4">
        <v>42887</v>
      </c>
      <c r="E97" s="5">
        <v>0.95</v>
      </c>
      <c r="F97" s="5">
        <v>0.95</v>
      </c>
      <c r="G97" s="7">
        <v>0.45</v>
      </c>
      <c r="H97">
        <v>1.4</v>
      </c>
      <c r="I97">
        <v>2.1</v>
      </c>
      <c r="J97">
        <v>2.9</v>
      </c>
      <c r="L97">
        <v>3</v>
      </c>
      <c r="N97">
        <v>1.1000000000000001</v>
      </c>
      <c r="O97">
        <v>1.6</v>
      </c>
      <c r="P97">
        <v>1.9</v>
      </c>
      <c r="Q97">
        <v>2.6</v>
      </c>
      <c r="R97">
        <v>2.6</v>
      </c>
      <c r="S97">
        <v>3.1</v>
      </c>
      <c r="V97">
        <v>2.8</v>
      </c>
      <c r="W97">
        <v>3</v>
      </c>
      <c r="X97">
        <v>1.1000000000000001</v>
      </c>
      <c r="Y97">
        <v>1.6</v>
      </c>
      <c r="Z97">
        <v>1.1000000000000001</v>
      </c>
      <c r="AA97">
        <v>3.1</v>
      </c>
      <c r="AB97">
        <v>1.1000000000000001</v>
      </c>
      <c r="AC97">
        <v>4.0999999999999996</v>
      </c>
      <c r="AF97">
        <v>2.5</v>
      </c>
      <c r="AG97">
        <v>3.5</v>
      </c>
      <c r="AH97" s="5"/>
      <c r="AL97" s="8"/>
      <c r="AM97" s="9"/>
    </row>
    <row r="98" spans="1:39">
      <c r="A98">
        <v>2017</v>
      </c>
      <c r="B98">
        <v>9</v>
      </c>
      <c r="C98">
        <f>2017+(9-1)/12</f>
        <v>2017.6666666666667</v>
      </c>
      <c r="D98" s="4">
        <v>42979</v>
      </c>
      <c r="E98" s="5">
        <v>1.1533333333333333</v>
      </c>
      <c r="F98" s="5">
        <v>1.1533333333333333</v>
      </c>
      <c r="G98" s="7">
        <v>0.45</v>
      </c>
      <c r="H98" s="10">
        <v>1.4</v>
      </c>
      <c r="I98" s="10">
        <v>2.1</v>
      </c>
      <c r="J98" s="10">
        <v>2.7</v>
      </c>
      <c r="K98" s="10">
        <v>2.9</v>
      </c>
      <c r="L98" s="10">
        <v>2.8</v>
      </c>
      <c r="M98" s="10"/>
      <c r="N98" s="10">
        <v>1.1000000000000001</v>
      </c>
      <c r="O98" s="10">
        <v>1.4</v>
      </c>
      <c r="P98">
        <v>1.9</v>
      </c>
      <c r="Q98">
        <v>2.4</v>
      </c>
      <c r="R98">
        <v>2.4</v>
      </c>
      <c r="S98">
        <v>3.1</v>
      </c>
      <c r="T98">
        <v>2.5</v>
      </c>
      <c r="U98">
        <v>3.5</v>
      </c>
      <c r="V98">
        <v>2.5</v>
      </c>
      <c r="W98">
        <v>3</v>
      </c>
      <c r="X98">
        <v>1.1000000000000001</v>
      </c>
      <c r="Y98">
        <v>1.6</v>
      </c>
      <c r="Z98">
        <v>1.1000000000000001</v>
      </c>
      <c r="AA98">
        <v>2.6</v>
      </c>
      <c r="AB98">
        <v>1.1000000000000001</v>
      </c>
      <c r="AC98">
        <v>3.4</v>
      </c>
      <c r="AD98">
        <v>1.1000000000000001</v>
      </c>
      <c r="AE98">
        <v>3.9</v>
      </c>
      <c r="AF98">
        <v>2.2999999999999998</v>
      </c>
      <c r="AG98">
        <v>3.5</v>
      </c>
      <c r="AH98" s="5"/>
      <c r="AL98" s="8"/>
      <c r="AM98" s="9"/>
    </row>
    <row r="99" spans="1:39">
      <c r="A99">
        <v>2017</v>
      </c>
      <c r="B99">
        <v>12</v>
      </c>
      <c r="C99">
        <f>2017+(12-1)/12</f>
        <v>2017.9166666666667</v>
      </c>
      <c r="D99" s="4">
        <v>43070</v>
      </c>
      <c r="E99" s="5">
        <v>1.2033333333333334</v>
      </c>
      <c r="F99" s="5">
        <v>1.2033333333333334</v>
      </c>
      <c r="G99" s="7">
        <v>0.45</v>
      </c>
      <c r="H99" s="10">
        <v>1.4</v>
      </c>
      <c r="I99" s="10">
        <v>2.1</v>
      </c>
      <c r="J99" s="10">
        <v>2.7</v>
      </c>
      <c r="K99" s="10">
        <v>3.1</v>
      </c>
      <c r="L99" s="10">
        <v>2.8</v>
      </c>
      <c r="M99" s="10"/>
      <c r="N99" s="10">
        <v>1.4</v>
      </c>
      <c r="O99" s="10">
        <v>1.4</v>
      </c>
      <c r="P99">
        <v>1.9</v>
      </c>
      <c r="Q99">
        <v>2.4</v>
      </c>
      <c r="R99">
        <v>2.4</v>
      </c>
      <c r="S99">
        <v>3.1</v>
      </c>
      <c r="T99">
        <v>2.6</v>
      </c>
      <c r="U99">
        <v>3.1</v>
      </c>
      <c r="V99">
        <v>2.8</v>
      </c>
      <c r="W99">
        <v>3</v>
      </c>
      <c r="X99">
        <v>1.1000000000000001</v>
      </c>
      <c r="Y99">
        <v>1.4</v>
      </c>
      <c r="Z99">
        <v>1.1000000000000001</v>
      </c>
      <c r="AA99">
        <v>2.6</v>
      </c>
      <c r="AB99">
        <v>1.4</v>
      </c>
      <c r="AC99">
        <v>3.6</v>
      </c>
      <c r="AD99">
        <v>1.4</v>
      </c>
      <c r="AE99">
        <v>4.0999999999999996</v>
      </c>
      <c r="AF99">
        <v>2.2999999999999998</v>
      </c>
      <c r="AG99">
        <v>3</v>
      </c>
      <c r="AH99" s="5"/>
      <c r="AL99" s="8"/>
      <c r="AM99" s="9"/>
    </row>
    <row r="100" spans="1:39">
      <c r="A100">
        <f t="shared" ref="A100" si="1">A96+1</f>
        <v>2018</v>
      </c>
      <c r="B100">
        <v>3</v>
      </c>
      <c r="C100">
        <v>2018.1666666666667</v>
      </c>
      <c r="D100" s="4">
        <v>43160</v>
      </c>
      <c r="E100" s="5">
        <v>1.4466666666666668</v>
      </c>
      <c r="F100" s="5">
        <v>1.4466666666666668</v>
      </c>
      <c r="G100" s="7">
        <v>1.2</v>
      </c>
      <c r="H100" s="10">
        <v>2.1</v>
      </c>
      <c r="I100" s="10">
        <v>2.9</v>
      </c>
      <c r="J100" s="10">
        <v>3.4</v>
      </c>
      <c r="K100" s="10"/>
      <c r="L100" s="10">
        <v>2.9</v>
      </c>
      <c r="M100" s="10"/>
      <c r="N100" s="10">
        <v>2.1</v>
      </c>
      <c r="O100" s="10">
        <v>2.4</v>
      </c>
      <c r="P100">
        <v>2.8</v>
      </c>
      <c r="Q100">
        <v>3.4</v>
      </c>
      <c r="R100">
        <v>3.1</v>
      </c>
      <c r="S100">
        <v>3.6</v>
      </c>
      <c r="V100">
        <v>2.8</v>
      </c>
      <c r="W100">
        <v>3</v>
      </c>
      <c r="X100">
        <v>1.6</v>
      </c>
      <c r="Y100">
        <v>2.6</v>
      </c>
      <c r="Z100">
        <v>1.6</v>
      </c>
      <c r="AA100">
        <v>3.9</v>
      </c>
      <c r="AB100">
        <v>1.6</v>
      </c>
      <c r="AC100">
        <v>4.9000000000000004</v>
      </c>
      <c r="AF100">
        <v>2.2999999999999998</v>
      </c>
      <c r="AG100">
        <v>3.5</v>
      </c>
      <c r="AH100" s="5"/>
      <c r="AL100" s="8"/>
      <c r="AM100" s="9"/>
    </row>
    <row r="101" spans="1:39">
      <c r="A101">
        <f t="shared" ref="A101:A103" si="2">A97+1</f>
        <v>2018</v>
      </c>
      <c r="B101">
        <v>6</v>
      </c>
      <c r="C101">
        <v>2018.4166666666667</v>
      </c>
      <c r="D101" s="4">
        <v>43252</v>
      </c>
      <c r="E101" s="5">
        <v>1.7366666666666668</v>
      </c>
      <c r="F101" s="5">
        <v>1.7366666666666668</v>
      </c>
      <c r="G101" s="7">
        <v>1.2</v>
      </c>
      <c r="H101" s="10">
        <v>2.4</v>
      </c>
      <c r="I101" s="10">
        <v>3.1</v>
      </c>
      <c r="J101" s="10">
        <v>3.4</v>
      </c>
      <c r="K101" s="10"/>
      <c r="L101" s="10">
        <v>2.9</v>
      </c>
      <c r="M101" s="10"/>
      <c r="N101" s="10">
        <v>2.1</v>
      </c>
      <c r="O101" s="10">
        <v>2.4</v>
      </c>
      <c r="P101">
        <v>2.9</v>
      </c>
      <c r="Q101">
        <v>3.4</v>
      </c>
      <c r="R101">
        <v>3.1</v>
      </c>
      <c r="S101">
        <v>3.6</v>
      </c>
      <c r="V101">
        <v>2.8</v>
      </c>
      <c r="W101">
        <v>3</v>
      </c>
      <c r="X101">
        <v>1.9</v>
      </c>
      <c r="Y101">
        <v>2.6</v>
      </c>
      <c r="Z101">
        <v>1.9</v>
      </c>
      <c r="AA101">
        <v>3.6</v>
      </c>
      <c r="AB101">
        <v>1.9</v>
      </c>
      <c r="AC101">
        <v>4.0999999999999996</v>
      </c>
      <c r="AF101">
        <v>2.2999999999999998</v>
      </c>
      <c r="AG101">
        <v>3.5</v>
      </c>
      <c r="AH101" s="5"/>
      <c r="AL101" s="8"/>
      <c r="AM101" s="9"/>
    </row>
    <row r="102" spans="1:39">
      <c r="A102">
        <f t="shared" si="2"/>
        <v>2018</v>
      </c>
      <c r="B102">
        <v>9</v>
      </c>
      <c r="C102">
        <v>2018.6666666666667</v>
      </c>
      <c r="D102" s="4">
        <v>43344</v>
      </c>
      <c r="E102" s="5">
        <v>1.9233333333333333</v>
      </c>
      <c r="F102" s="5">
        <v>1.9233333333333333</v>
      </c>
      <c r="G102" s="7">
        <v>1.2</v>
      </c>
      <c r="H102" s="10">
        <v>2.4</v>
      </c>
      <c r="I102" s="10">
        <v>3.1</v>
      </c>
      <c r="J102" s="10">
        <v>3.4</v>
      </c>
      <c r="K102" s="10">
        <v>3.4</v>
      </c>
      <c r="L102" s="10">
        <v>3</v>
      </c>
      <c r="M102" s="10"/>
      <c r="N102" s="10">
        <v>2.1</v>
      </c>
      <c r="O102" s="10">
        <v>2.4</v>
      </c>
      <c r="P102">
        <v>2.9</v>
      </c>
      <c r="Q102">
        <v>3.4</v>
      </c>
      <c r="R102">
        <v>3.1</v>
      </c>
      <c r="S102">
        <v>3.6</v>
      </c>
      <c r="T102">
        <v>2.9</v>
      </c>
      <c r="U102">
        <v>3.6</v>
      </c>
      <c r="V102">
        <v>2.8</v>
      </c>
      <c r="W102">
        <v>3</v>
      </c>
      <c r="X102">
        <v>2.1</v>
      </c>
      <c r="Y102">
        <v>2.4</v>
      </c>
      <c r="Z102">
        <v>2.1</v>
      </c>
      <c r="AA102">
        <v>3.6</v>
      </c>
      <c r="AB102">
        <v>2.1</v>
      </c>
      <c r="AC102">
        <v>3.9</v>
      </c>
      <c r="AD102">
        <v>2.1</v>
      </c>
      <c r="AE102">
        <v>4.0999999999999996</v>
      </c>
      <c r="AF102">
        <v>2.5</v>
      </c>
      <c r="AG102">
        <v>3.5</v>
      </c>
      <c r="AH102" s="5"/>
      <c r="AL102" s="8"/>
      <c r="AM102" s="9"/>
    </row>
    <row r="103" spans="1:39">
      <c r="A103">
        <f t="shared" si="2"/>
        <v>2018</v>
      </c>
      <c r="B103">
        <v>12</v>
      </c>
      <c r="C103">
        <f>A103+(B103-1)/12</f>
        <v>2018.9166666666667</v>
      </c>
      <c r="D103" s="4">
        <v>43435</v>
      </c>
      <c r="E103" s="5">
        <v>2.2200000000000002</v>
      </c>
      <c r="F103" s="5">
        <v>2.2200000000000002</v>
      </c>
      <c r="G103" s="7">
        <v>1.2</v>
      </c>
      <c r="H103" s="10">
        <v>2.4</v>
      </c>
      <c r="I103" s="10">
        <v>2.9</v>
      </c>
      <c r="J103" s="10">
        <v>3.1</v>
      </c>
      <c r="K103" s="10">
        <v>3.1</v>
      </c>
      <c r="L103" s="10">
        <v>2.8</v>
      </c>
      <c r="M103" s="10"/>
      <c r="N103" s="10">
        <v>2.4</v>
      </c>
      <c r="O103" s="10">
        <v>2.4</v>
      </c>
      <c r="P103">
        <v>2.6</v>
      </c>
      <c r="Q103">
        <v>3.1</v>
      </c>
      <c r="R103">
        <v>2.9</v>
      </c>
      <c r="S103">
        <v>3.4</v>
      </c>
      <c r="T103">
        <v>2.6</v>
      </c>
      <c r="U103">
        <v>3.1</v>
      </c>
      <c r="V103">
        <v>2.5</v>
      </c>
      <c r="W103">
        <v>3</v>
      </c>
      <c r="X103">
        <v>2.1</v>
      </c>
      <c r="Y103">
        <v>2.4</v>
      </c>
      <c r="Z103">
        <v>2.4</v>
      </c>
      <c r="AA103">
        <v>3.1</v>
      </c>
      <c r="AB103">
        <v>2.4</v>
      </c>
      <c r="AC103">
        <v>3.6</v>
      </c>
      <c r="AD103">
        <v>2.4</v>
      </c>
      <c r="AE103">
        <v>3.6</v>
      </c>
      <c r="AF103">
        <v>2.5</v>
      </c>
      <c r="AG103">
        <v>3.5</v>
      </c>
      <c r="AH103" s="5"/>
      <c r="AL103" s="8"/>
      <c r="AM103" s="9"/>
    </row>
    <row r="104" spans="1:39">
      <c r="A104">
        <v>2019</v>
      </c>
      <c r="B104">
        <v>3</v>
      </c>
      <c r="C104">
        <f t="shared" ref="C104:C122" si="3">A104+(B104-1)/12</f>
        <v>2019.1666666666667</v>
      </c>
      <c r="D104" s="4">
        <v>43525</v>
      </c>
      <c r="E104" s="5">
        <v>2.27</v>
      </c>
      <c r="F104" s="5">
        <v>2.27</v>
      </c>
      <c r="G104" s="5">
        <v>2.41</v>
      </c>
      <c r="H104" s="5">
        <v>2.4</v>
      </c>
      <c r="I104" s="5">
        <v>2.6</v>
      </c>
      <c r="J104" s="10">
        <v>2.6</v>
      </c>
      <c r="K104" s="10"/>
      <c r="L104" s="10">
        <v>2.8</v>
      </c>
      <c r="M104" s="10"/>
      <c r="N104" s="10">
        <v>2.4</v>
      </c>
      <c r="O104" s="10">
        <v>2.6</v>
      </c>
      <c r="P104" s="10">
        <v>2.4</v>
      </c>
      <c r="Q104" s="10">
        <v>2.9</v>
      </c>
      <c r="R104" s="10">
        <v>2.4</v>
      </c>
      <c r="S104" s="10">
        <v>2.9</v>
      </c>
      <c r="V104" s="10">
        <v>2.5</v>
      </c>
      <c r="W104" s="10">
        <v>3</v>
      </c>
      <c r="X104" s="10">
        <v>2.4</v>
      </c>
      <c r="Y104" s="10">
        <v>2.9</v>
      </c>
      <c r="Z104" s="10">
        <v>2.4</v>
      </c>
      <c r="AA104" s="10">
        <v>3.4</v>
      </c>
      <c r="AB104" s="10">
        <v>2.4</v>
      </c>
      <c r="AC104" s="10">
        <v>3.6</v>
      </c>
      <c r="AF104" s="10">
        <v>2.5</v>
      </c>
      <c r="AG104" s="10">
        <v>3.5</v>
      </c>
      <c r="AH104" s="5"/>
      <c r="AL104" s="8"/>
      <c r="AM104" s="9"/>
    </row>
    <row r="105" spans="1:39">
      <c r="A105">
        <v>2019</v>
      </c>
      <c r="B105">
        <v>6</v>
      </c>
      <c r="C105">
        <f t="shared" si="3"/>
        <v>2019.4166666666667</v>
      </c>
      <c r="D105" s="4">
        <v>43617</v>
      </c>
      <c r="E105" s="5">
        <v>2.27</v>
      </c>
      <c r="F105" s="5">
        <v>2.27</v>
      </c>
      <c r="G105" s="5">
        <v>2.38</v>
      </c>
      <c r="H105" s="10">
        <v>2.4</v>
      </c>
      <c r="I105" s="10">
        <v>2.1</v>
      </c>
      <c r="J105" s="10">
        <v>2.4</v>
      </c>
      <c r="K105" s="10"/>
      <c r="L105" s="10">
        <v>2.5</v>
      </c>
      <c r="M105" s="10"/>
      <c r="N105" s="10">
        <v>1.9</v>
      </c>
      <c r="O105" s="10">
        <v>2.4</v>
      </c>
      <c r="P105" s="10">
        <v>1.9</v>
      </c>
      <c r="Q105" s="10">
        <v>2.4</v>
      </c>
      <c r="R105" s="10">
        <v>1.9</v>
      </c>
      <c r="S105" s="10">
        <v>2.6</v>
      </c>
      <c r="V105" s="10">
        <v>2.5</v>
      </c>
      <c r="W105" s="10">
        <v>3</v>
      </c>
      <c r="X105" s="10">
        <v>1.9</v>
      </c>
      <c r="Y105" s="10">
        <v>2.6</v>
      </c>
      <c r="Z105" s="10">
        <v>1.9</v>
      </c>
      <c r="AA105" s="10">
        <v>3.1</v>
      </c>
      <c r="AB105" s="10">
        <v>1.9</v>
      </c>
      <c r="AC105" s="10">
        <v>3.1</v>
      </c>
      <c r="AF105" s="10">
        <v>2.4</v>
      </c>
      <c r="AG105" s="10">
        <v>3.3</v>
      </c>
      <c r="AH105" s="5"/>
      <c r="AL105" s="8"/>
      <c r="AM105" s="9"/>
    </row>
    <row r="106" spans="1:39">
      <c r="A106">
        <v>2019</v>
      </c>
      <c r="B106">
        <v>9</v>
      </c>
      <c r="C106">
        <f t="shared" si="3"/>
        <v>2019.6666666666667</v>
      </c>
      <c r="D106" s="4">
        <v>43726</v>
      </c>
      <c r="E106" s="5">
        <v>2.27</v>
      </c>
      <c r="F106" s="5">
        <v>2.27</v>
      </c>
      <c r="G106" s="5">
        <v>2.04</v>
      </c>
      <c r="H106" s="10">
        <v>1.9</v>
      </c>
      <c r="I106" s="10">
        <v>1.9</v>
      </c>
      <c r="J106" s="10">
        <v>2.1</v>
      </c>
      <c r="K106" s="10">
        <v>2.4</v>
      </c>
      <c r="L106" s="10">
        <v>2.5</v>
      </c>
      <c r="M106" s="10"/>
      <c r="N106" s="10">
        <v>1.6</v>
      </c>
      <c r="O106" s="10">
        <v>2.1</v>
      </c>
      <c r="P106" s="10">
        <v>1.6</v>
      </c>
      <c r="Q106" s="10">
        <v>2.1</v>
      </c>
      <c r="R106" s="10">
        <v>1.6</v>
      </c>
      <c r="S106" s="10">
        <v>2.4</v>
      </c>
      <c r="T106" s="10">
        <v>1.9</v>
      </c>
      <c r="U106" s="10">
        <v>2.6</v>
      </c>
      <c r="V106" s="10">
        <v>2.5</v>
      </c>
      <c r="W106" s="10">
        <v>3</v>
      </c>
      <c r="X106" s="10">
        <v>1.6</v>
      </c>
      <c r="Y106" s="10">
        <v>2.1</v>
      </c>
      <c r="Z106" s="10">
        <v>1.6</v>
      </c>
      <c r="AA106" s="10">
        <v>2.4</v>
      </c>
      <c r="AB106" s="10">
        <v>1.6</v>
      </c>
      <c r="AC106" s="10">
        <v>2.6</v>
      </c>
      <c r="AD106" s="10">
        <v>1.6</v>
      </c>
      <c r="AE106" s="10">
        <v>2.9</v>
      </c>
      <c r="AF106" s="10">
        <v>2</v>
      </c>
      <c r="AG106" s="10">
        <v>3.3</v>
      </c>
      <c r="AL106" s="8"/>
      <c r="AM106" s="9"/>
    </row>
    <row r="107" spans="1:39">
      <c r="A107">
        <v>2019</v>
      </c>
      <c r="B107">
        <v>12</v>
      </c>
      <c r="C107">
        <f t="shared" si="3"/>
        <v>2019.9166666666667</v>
      </c>
      <c r="D107" s="4">
        <v>43800</v>
      </c>
      <c r="E107" s="5">
        <v>2.27</v>
      </c>
      <c r="F107" s="5">
        <v>2.27</v>
      </c>
      <c r="G107" s="5">
        <v>1.55</v>
      </c>
      <c r="H107" s="10">
        <v>1.6</v>
      </c>
      <c r="I107" s="10">
        <v>1.6</v>
      </c>
      <c r="J107" s="10">
        <v>1.9</v>
      </c>
      <c r="K107" s="10">
        <v>2.1</v>
      </c>
      <c r="L107" s="10">
        <v>2.5</v>
      </c>
      <c r="M107" s="10"/>
      <c r="N107" s="10">
        <v>1.6</v>
      </c>
      <c r="O107" s="10">
        <v>1.6</v>
      </c>
      <c r="P107" s="10">
        <v>1.6</v>
      </c>
      <c r="Q107" s="10">
        <v>1.9</v>
      </c>
      <c r="R107" s="10">
        <v>1.6</v>
      </c>
      <c r="S107" s="10">
        <v>2.1</v>
      </c>
      <c r="T107" s="10">
        <v>1.9</v>
      </c>
      <c r="U107" s="10">
        <v>2.6</v>
      </c>
      <c r="V107" s="10">
        <v>2.4</v>
      </c>
      <c r="W107" s="10">
        <v>2.8</v>
      </c>
      <c r="X107" s="10">
        <v>1.6</v>
      </c>
      <c r="Y107" s="10">
        <v>1.6</v>
      </c>
      <c r="Z107" s="10">
        <v>1.6</v>
      </c>
      <c r="AA107" s="10">
        <v>1.9</v>
      </c>
      <c r="AB107" s="10">
        <v>1.6</v>
      </c>
      <c r="AC107" s="10">
        <v>2.4</v>
      </c>
      <c r="AD107" s="10">
        <v>1.6</v>
      </c>
      <c r="AE107" s="10">
        <v>2.9</v>
      </c>
      <c r="AF107" s="10">
        <v>2</v>
      </c>
      <c r="AG107" s="10">
        <v>3.3</v>
      </c>
      <c r="AL107" s="8"/>
      <c r="AM107" s="9"/>
    </row>
    <row r="108" spans="1:39" s="2" customFormat="1">
      <c r="A108" s="2">
        <v>2020</v>
      </c>
      <c r="B108" s="2">
        <v>6</v>
      </c>
      <c r="C108" s="2">
        <f t="shared" si="3"/>
        <v>2020.4166666666667</v>
      </c>
      <c r="D108" s="11">
        <v>43983</v>
      </c>
      <c r="E108" s="12">
        <v>2.04</v>
      </c>
      <c r="F108" s="12">
        <v>2.04</v>
      </c>
      <c r="G108" s="12">
        <v>0.09</v>
      </c>
      <c r="H108" s="13">
        <v>0.1</v>
      </c>
      <c r="I108" s="13">
        <v>0.1</v>
      </c>
      <c r="J108" s="13">
        <v>0.1</v>
      </c>
      <c r="K108" s="13"/>
      <c r="L108" s="13">
        <v>2.5</v>
      </c>
      <c r="M108" s="13"/>
      <c r="N108" s="13">
        <v>0.1</v>
      </c>
      <c r="O108" s="13">
        <v>0.1</v>
      </c>
      <c r="P108" s="13">
        <v>0.1</v>
      </c>
      <c r="Q108" s="13">
        <v>0.1</v>
      </c>
      <c r="R108" s="13">
        <v>0.1</v>
      </c>
      <c r="S108" s="13">
        <v>0.1</v>
      </c>
      <c r="T108" s="13"/>
      <c r="U108" s="13"/>
      <c r="V108" s="13">
        <v>2.2999999999999998</v>
      </c>
      <c r="W108" s="13">
        <v>2.5</v>
      </c>
      <c r="X108" s="13">
        <v>0.1</v>
      </c>
      <c r="Y108" s="13">
        <v>0.1</v>
      </c>
      <c r="Z108" s="13">
        <v>0.1</v>
      </c>
      <c r="AA108" s="13">
        <v>0.1</v>
      </c>
      <c r="AB108" s="13">
        <v>0.1</v>
      </c>
      <c r="AC108" s="13">
        <v>1.1000000000000001</v>
      </c>
      <c r="AD108" s="13"/>
      <c r="AE108" s="13"/>
      <c r="AF108" s="13">
        <v>2</v>
      </c>
      <c r="AG108" s="13">
        <v>3</v>
      </c>
      <c r="AL108" s="8"/>
      <c r="AM108" s="9"/>
    </row>
    <row r="109" spans="1:39">
      <c r="A109">
        <v>2020</v>
      </c>
      <c r="B109">
        <v>9</v>
      </c>
      <c r="C109">
        <f t="shared" si="3"/>
        <v>2020.6666666666667</v>
      </c>
      <c r="D109" s="4">
        <v>44075</v>
      </c>
      <c r="E109" s="5">
        <v>2.04</v>
      </c>
      <c r="F109" s="5">
        <v>2.04</v>
      </c>
      <c r="G109" s="5">
        <v>0.09</v>
      </c>
      <c r="H109" s="10">
        <v>0.1</v>
      </c>
      <c r="I109" s="10">
        <v>0.1</v>
      </c>
      <c r="J109" s="10">
        <v>0.1</v>
      </c>
      <c r="K109" s="10">
        <v>0.1</v>
      </c>
      <c r="L109" s="10">
        <v>2.5</v>
      </c>
      <c r="M109" s="10"/>
      <c r="N109" s="10">
        <v>0.1</v>
      </c>
      <c r="O109" s="10">
        <v>0.1</v>
      </c>
      <c r="P109" s="10">
        <v>0.1</v>
      </c>
      <c r="Q109" s="10">
        <v>0.1</v>
      </c>
      <c r="R109" s="10">
        <v>0.1</v>
      </c>
      <c r="S109" s="10">
        <v>0.1</v>
      </c>
      <c r="T109" s="10">
        <v>0.1</v>
      </c>
      <c r="U109" s="10">
        <v>0.4</v>
      </c>
      <c r="V109" s="10">
        <v>2.2999999999999998</v>
      </c>
      <c r="W109" s="10">
        <v>2.5</v>
      </c>
      <c r="X109" s="10">
        <v>0.1</v>
      </c>
      <c r="Y109" s="10">
        <v>0.1</v>
      </c>
      <c r="Z109" s="10">
        <v>0.1</v>
      </c>
      <c r="AA109" s="10">
        <v>0.1</v>
      </c>
      <c r="AB109" s="10">
        <v>0.1</v>
      </c>
      <c r="AC109" s="10">
        <v>0.6</v>
      </c>
      <c r="AD109" s="10">
        <v>0.1</v>
      </c>
      <c r="AE109" s="10">
        <v>1.4</v>
      </c>
      <c r="AF109" s="10">
        <v>2</v>
      </c>
      <c r="AG109" s="10">
        <v>3</v>
      </c>
      <c r="AL109" s="8"/>
      <c r="AM109" s="9"/>
    </row>
    <row r="110" spans="1:39">
      <c r="A110">
        <v>2020</v>
      </c>
      <c r="B110">
        <v>12</v>
      </c>
      <c r="C110">
        <f t="shared" si="3"/>
        <v>2020.9166666666667</v>
      </c>
      <c r="D110" s="4">
        <v>44166</v>
      </c>
      <c r="E110" s="5">
        <v>2.04</v>
      </c>
      <c r="F110" s="5">
        <v>2.04</v>
      </c>
      <c r="G110" s="5">
        <v>0.09</v>
      </c>
      <c r="H110" s="10">
        <v>0.1</v>
      </c>
      <c r="I110" s="10">
        <v>0.1</v>
      </c>
      <c r="J110" s="10">
        <v>0.1</v>
      </c>
      <c r="K110" s="10">
        <v>0.1</v>
      </c>
      <c r="L110" s="10">
        <v>2.5</v>
      </c>
      <c r="M110" s="10"/>
      <c r="N110" s="10">
        <v>0.1</v>
      </c>
      <c r="O110" s="10">
        <v>0.1</v>
      </c>
      <c r="P110" s="10">
        <v>0.1</v>
      </c>
      <c r="Q110" s="10">
        <v>0.1</v>
      </c>
      <c r="R110" s="10">
        <v>0.1</v>
      </c>
      <c r="S110" s="10">
        <v>0.1</v>
      </c>
      <c r="T110" s="10">
        <v>0.1</v>
      </c>
      <c r="U110" s="10">
        <v>0.4</v>
      </c>
      <c r="V110" s="10">
        <v>2.2999999999999998</v>
      </c>
      <c r="W110" s="10">
        <v>2.5</v>
      </c>
      <c r="X110" s="10">
        <v>0.1</v>
      </c>
      <c r="Y110" s="10">
        <v>0.1</v>
      </c>
      <c r="Z110" s="10">
        <v>0.1</v>
      </c>
      <c r="AA110" s="10">
        <v>0.1</v>
      </c>
      <c r="AB110" s="10">
        <v>0.1</v>
      </c>
      <c r="AC110" s="10">
        <v>0.4</v>
      </c>
      <c r="AD110" s="10">
        <v>0.1</v>
      </c>
      <c r="AE110" s="10">
        <v>1.1000000000000001</v>
      </c>
      <c r="AF110" s="10">
        <v>2</v>
      </c>
      <c r="AG110" s="10">
        <v>3</v>
      </c>
      <c r="AL110" s="8"/>
      <c r="AM110" s="9"/>
    </row>
    <row r="111" spans="1:39">
      <c r="A111">
        <v>2021</v>
      </c>
      <c r="B111">
        <v>3</v>
      </c>
      <c r="C111">
        <f t="shared" si="3"/>
        <v>2021.1666666666667</v>
      </c>
      <c r="D111" s="4">
        <v>44256</v>
      </c>
      <c r="E111" s="5">
        <v>0.08</v>
      </c>
      <c r="F111" s="5">
        <v>0.08</v>
      </c>
      <c r="G111" s="5">
        <v>0.08</v>
      </c>
      <c r="H111" s="10">
        <v>0.1</v>
      </c>
      <c r="I111" s="10">
        <v>0.1</v>
      </c>
      <c r="J111" s="10">
        <v>0.1</v>
      </c>
      <c r="K111" s="10"/>
      <c r="L111" s="10">
        <v>2.5</v>
      </c>
      <c r="M111" s="10"/>
      <c r="N111" s="10">
        <v>0.1</v>
      </c>
      <c r="O111" s="10">
        <v>0.1</v>
      </c>
      <c r="P111" s="10">
        <v>0.1</v>
      </c>
      <c r="Q111" s="10">
        <v>0.4</v>
      </c>
      <c r="R111" s="10">
        <v>0.1</v>
      </c>
      <c r="S111" s="10">
        <v>0.9</v>
      </c>
      <c r="T111" s="10"/>
      <c r="U111" s="10"/>
      <c r="V111" s="10">
        <v>2.2999999999999998</v>
      </c>
      <c r="W111" s="10">
        <v>2.5</v>
      </c>
      <c r="X111" s="10">
        <v>0.1</v>
      </c>
      <c r="Y111" s="10">
        <v>0.1</v>
      </c>
      <c r="Z111" s="10">
        <v>0.1</v>
      </c>
      <c r="AA111" s="10">
        <v>0.6</v>
      </c>
      <c r="AB111" s="10">
        <v>0.1</v>
      </c>
      <c r="AC111" s="10">
        <v>1.1000000000000001</v>
      </c>
      <c r="AD111" s="10"/>
      <c r="AE111" s="10"/>
      <c r="AF111" s="10">
        <v>2</v>
      </c>
      <c r="AG111" s="10">
        <v>3</v>
      </c>
      <c r="AL111" s="8"/>
      <c r="AM111" s="9"/>
    </row>
    <row r="112" spans="1:39">
      <c r="A112">
        <v>2021</v>
      </c>
      <c r="B112">
        <v>6</v>
      </c>
      <c r="C112">
        <f t="shared" si="3"/>
        <v>2021.4166666666667</v>
      </c>
      <c r="D112" s="4">
        <v>44348</v>
      </c>
      <c r="E112" s="5">
        <v>0.08</v>
      </c>
      <c r="F112" s="5">
        <v>0.08</v>
      </c>
      <c r="G112" s="5">
        <v>0.08</v>
      </c>
      <c r="H112" s="10">
        <v>0.1</v>
      </c>
      <c r="I112" s="10">
        <v>0.1</v>
      </c>
      <c r="J112" s="10">
        <v>0.6</v>
      </c>
      <c r="K112" s="10"/>
      <c r="L112" s="10">
        <v>2.5</v>
      </c>
      <c r="M112" s="10"/>
      <c r="N112" s="10">
        <v>0.1</v>
      </c>
      <c r="O112" s="10">
        <v>0.1</v>
      </c>
      <c r="P112" s="10">
        <v>0.1</v>
      </c>
      <c r="Q112" s="10">
        <v>0.4</v>
      </c>
      <c r="R112" s="10">
        <v>0.1</v>
      </c>
      <c r="S112" s="10">
        <v>1.1000000000000001</v>
      </c>
      <c r="T112" s="10"/>
      <c r="U112" s="10"/>
      <c r="V112" s="10">
        <v>2.2999999999999998</v>
      </c>
      <c r="W112" s="10">
        <v>2.5</v>
      </c>
      <c r="X112" s="10">
        <v>0.1</v>
      </c>
      <c r="Y112" s="10">
        <v>0.1</v>
      </c>
      <c r="Z112" s="10">
        <v>0.1</v>
      </c>
      <c r="AA112" s="10">
        <v>0.6</v>
      </c>
      <c r="AB112" s="10">
        <v>0.1</v>
      </c>
      <c r="AC112" s="10">
        <v>1.6</v>
      </c>
      <c r="AD112" s="10"/>
      <c r="AE112" s="10"/>
      <c r="AF112" s="10">
        <v>2</v>
      </c>
      <c r="AG112" s="10">
        <v>3</v>
      </c>
      <c r="AL112" s="8"/>
      <c r="AM112" s="9"/>
    </row>
    <row r="113" spans="1:39">
      <c r="A113">
        <v>2021</v>
      </c>
      <c r="B113">
        <v>9</v>
      </c>
      <c r="C113">
        <f t="shared" si="3"/>
        <v>2021.6666666666667</v>
      </c>
      <c r="D113" s="4">
        <v>44440</v>
      </c>
      <c r="E113" s="5">
        <v>0.08</v>
      </c>
      <c r="F113" s="5">
        <v>0.08</v>
      </c>
      <c r="G113" s="5">
        <v>0.08</v>
      </c>
      <c r="H113" s="10">
        <v>0.1</v>
      </c>
      <c r="I113" s="10">
        <v>0.3</v>
      </c>
      <c r="J113" s="10">
        <v>1</v>
      </c>
      <c r="K113" s="10">
        <v>1.8</v>
      </c>
      <c r="L113" s="10">
        <v>2.5</v>
      </c>
      <c r="M113" s="10"/>
      <c r="N113" s="10">
        <v>0.1</v>
      </c>
      <c r="O113" s="10">
        <v>0.1</v>
      </c>
      <c r="P113" s="10">
        <v>0.1</v>
      </c>
      <c r="Q113" s="10">
        <v>0.4</v>
      </c>
      <c r="R113" s="10">
        <v>0.4</v>
      </c>
      <c r="S113" s="10">
        <v>1.1000000000000001</v>
      </c>
      <c r="T113" s="10">
        <v>0.9</v>
      </c>
      <c r="U113" s="10">
        <v>2.1</v>
      </c>
      <c r="V113" s="10">
        <v>2.2999999999999998</v>
      </c>
      <c r="W113" s="10">
        <v>2.5</v>
      </c>
      <c r="X113" s="10">
        <v>0.1</v>
      </c>
      <c r="Y113" s="10">
        <v>0.1</v>
      </c>
      <c r="Z113" s="10">
        <v>0.1</v>
      </c>
      <c r="AA113" s="10">
        <v>0.6</v>
      </c>
      <c r="AB113" s="10">
        <v>0.1</v>
      </c>
      <c r="AC113" s="10">
        <v>1.6</v>
      </c>
      <c r="AD113" s="10">
        <v>0.6</v>
      </c>
      <c r="AE113" s="10">
        <v>2.6</v>
      </c>
      <c r="AF113" s="10">
        <v>2</v>
      </c>
      <c r="AG113" s="10">
        <v>3</v>
      </c>
      <c r="AL113" s="8"/>
      <c r="AM113" s="9"/>
    </row>
    <row r="114" spans="1:39">
      <c r="A114">
        <v>2021</v>
      </c>
      <c r="B114">
        <v>12</v>
      </c>
      <c r="C114">
        <f t="shared" si="3"/>
        <v>2021.9166666666667</v>
      </c>
      <c r="D114" s="4">
        <v>44531</v>
      </c>
      <c r="E114" s="5">
        <v>0.08</v>
      </c>
      <c r="F114" s="5">
        <v>0.08</v>
      </c>
      <c r="G114" s="5">
        <v>0.08</v>
      </c>
      <c r="H114" s="10">
        <v>0.1</v>
      </c>
      <c r="I114" s="10">
        <v>0.9</v>
      </c>
      <c r="J114" s="10">
        <v>1.6</v>
      </c>
      <c r="K114" s="10">
        <v>2.1</v>
      </c>
      <c r="L114" s="10">
        <v>2.5</v>
      </c>
      <c r="M114" s="10"/>
      <c r="N114" s="10">
        <v>1</v>
      </c>
      <c r="O114" s="10">
        <v>1</v>
      </c>
      <c r="P114" s="10">
        <v>0.6</v>
      </c>
      <c r="Q114" s="10">
        <v>0.9</v>
      </c>
      <c r="R114" s="10">
        <v>1.4</v>
      </c>
      <c r="S114" s="10">
        <v>1.9</v>
      </c>
      <c r="T114" s="10">
        <v>1.9</v>
      </c>
      <c r="U114" s="10">
        <v>2.9</v>
      </c>
      <c r="V114" s="10">
        <v>2.2999999999999998</v>
      </c>
      <c r="W114" s="10">
        <v>2.5</v>
      </c>
      <c r="X114" s="10">
        <v>0.1</v>
      </c>
      <c r="Y114" s="10">
        <v>0.1</v>
      </c>
      <c r="Z114" s="10">
        <v>0.4</v>
      </c>
      <c r="AA114" s="10">
        <v>1.1000000000000001</v>
      </c>
      <c r="AB114" s="10">
        <v>1.1000000000000001</v>
      </c>
      <c r="AC114" s="10">
        <v>2.1</v>
      </c>
      <c r="AD114" s="10">
        <v>1.9</v>
      </c>
      <c r="AE114" s="10">
        <v>3.1</v>
      </c>
      <c r="AF114" s="10">
        <v>2</v>
      </c>
      <c r="AG114" s="10">
        <v>3</v>
      </c>
      <c r="AL114" s="8"/>
      <c r="AM114" s="9"/>
    </row>
    <row r="115" spans="1:39">
      <c r="A115">
        <v>2022</v>
      </c>
      <c r="B115">
        <v>3</v>
      </c>
      <c r="C115">
        <f t="shared" si="3"/>
        <v>2022.1666666666667</v>
      </c>
      <c r="D115" s="4">
        <v>44636</v>
      </c>
      <c r="E115" s="5">
        <v>0.08</v>
      </c>
      <c r="F115" s="5">
        <v>0.08</v>
      </c>
      <c r="G115">
        <v>0.2</v>
      </c>
      <c r="H115" s="10">
        <v>1.9</v>
      </c>
      <c r="I115" s="10">
        <v>2.8</v>
      </c>
      <c r="J115" s="10">
        <v>2.8</v>
      </c>
      <c r="K115" s="10"/>
      <c r="L115" s="10">
        <v>2.4</v>
      </c>
      <c r="M115" s="10"/>
      <c r="N115" s="10">
        <v>1.6</v>
      </c>
      <c r="O115" s="10">
        <v>2.4</v>
      </c>
      <c r="P115" s="10">
        <v>2.4</v>
      </c>
      <c r="Q115" s="10">
        <v>3.1</v>
      </c>
      <c r="R115" s="10">
        <v>2.4</v>
      </c>
      <c r="S115" s="10">
        <v>3.4</v>
      </c>
      <c r="V115" s="10">
        <v>2.2999999999999998</v>
      </c>
      <c r="W115" s="10">
        <v>2.5</v>
      </c>
      <c r="X115" s="10">
        <v>1.4</v>
      </c>
      <c r="Y115" s="10">
        <v>3.1</v>
      </c>
      <c r="Z115" s="10">
        <v>2.1</v>
      </c>
      <c r="AA115" s="10">
        <v>3.6</v>
      </c>
      <c r="AB115" s="10">
        <v>2.1</v>
      </c>
      <c r="AC115" s="10">
        <v>3.6</v>
      </c>
      <c r="AF115" s="10">
        <v>2</v>
      </c>
      <c r="AG115" s="10">
        <v>3</v>
      </c>
    </row>
    <row r="116" spans="1:39">
      <c r="A116">
        <v>2022</v>
      </c>
      <c r="B116">
        <v>5</v>
      </c>
      <c r="C116">
        <f t="shared" si="3"/>
        <v>2022.3333333333333</v>
      </c>
      <c r="D116" s="4">
        <v>44685</v>
      </c>
      <c r="E116" s="5">
        <v>0.08</v>
      </c>
      <c r="F116" s="5">
        <v>0.08</v>
      </c>
      <c r="G116" s="7">
        <v>1.21</v>
      </c>
      <c r="H116" s="10">
        <v>3.4</v>
      </c>
      <c r="I116" s="10">
        <v>3.8</v>
      </c>
      <c r="J116" s="10">
        <v>3.4</v>
      </c>
      <c r="L116" s="10">
        <v>2.5</v>
      </c>
      <c r="N116" s="10">
        <v>3.1</v>
      </c>
      <c r="O116" s="10">
        <v>3.6</v>
      </c>
      <c r="P116" s="10">
        <v>3.6</v>
      </c>
      <c r="Q116" s="10">
        <v>4.0999999999999996</v>
      </c>
      <c r="R116" s="10">
        <v>2.9</v>
      </c>
      <c r="S116" s="10">
        <v>3.6</v>
      </c>
      <c r="V116" s="10">
        <v>2.2999999999999998</v>
      </c>
      <c r="W116" s="10">
        <v>2.5</v>
      </c>
      <c r="X116" s="10">
        <v>3.1</v>
      </c>
      <c r="Y116" s="10">
        <v>3.9</v>
      </c>
      <c r="Z116" s="10">
        <v>2.9</v>
      </c>
      <c r="AA116" s="10">
        <v>4.4000000000000004</v>
      </c>
      <c r="AB116" s="10">
        <v>2.1</v>
      </c>
      <c r="AC116" s="10">
        <v>4.0999999999999996</v>
      </c>
      <c r="AF116" s="10">
        <v>2</v>
      </c>
      <c r="AG116" s="10">
        <v>3</v>
      </c>
    </row>
    <row r="117" spans="1:39">
      <c r="A117">
        <v>2022</v>
      </c>
      <c r="B117">
        <v>9</v>
      </c>
      <c r="C117">
        <f t="shared" si="3"/>
        <v>2022.6666666666667</v>
      </c>
      <c r="D117" s="4">
        <v>44805</v>
      </c>
      <c r="E117" s="5">
        <v>0.08</v>
      </c>
      <c r="F117" s="5">
        <v>0.08</v>
      </c>
      <c r="G117" s="10">
        <v>2.56</v>
      </c>
      <c r="H117" s="10">
        <v>4.4000000000000004</v>
      </c>
      <c r="I117" s="10">
        <v>4.5999999999999996</v>
      </c>
      <c r="J117" s="10">
        <v>3.9</v>
      </c>
      <c r="K117" s="10">
        <v>2.9</v>
      </c>
      <c r="L117" s="10">
        <v>2.5</v>
      </c>
      <c r="M117" s="10"/>
      <c r="N117" s="10">
        <v>4.0999999999999996</v>
      </c>
      <c r="O117" s="10">
        <v>4.4000000000000004</v>
      </c>
      <c r="P117" s="10">
        <v>4.4000000000000004</v>
      </c>
      <c r="Q117" s="10">
        <v>4.9000000000000004</v>
      </c>
      <c r="R117" s="10">
        <v>3.4</v>
      </c>
      <c r="S117" s="10">
        <v>4.4000000000000004</v>
      </c>
      <c r="T117" s="10">
        <v>2.4</v>
      </c>
      <c r="U117" s="10">
        <v>3.4</v>
      </c>
      <c r="V117" s="10">
        <v>2.2999999999999998</v>
      </c>
      <c r="W117" s="10">
        <v>2.5</v>
      </c>
      <c r="X117" s="10">
        <v>3.9</v>
      </c>
      <c r="Y117" s="10">
        <v>4.5999999999999996</v>
      </c>
      <c r="Z117" s="10">
        <v>3.9</v>
      </c>
      <c r="AA117" s="10">
        <v>4.9000000000000004</v>
      </c>
      <c r="AB117" s="10">
        <v>2.6</v>
      </c>
      <c r="AC117" s="10">
        <v>4.5999999999999996</v>
      </c>
      <c r="AD117" s="10">
        <v>2.4</v>
      </c>
      <c r="AE117" s="10">
        <v>4.5999999999999996</v>
      </c>
      <c r="AF117" s="10">
        <v>2.2999999999999998</v>
      </c>
      <c r="AG117" s="10">
        <v>3</v>
      </c>
    </row>
    <row r="118" spans="1:39">
      <c r="A118">
        <v>2022</v>
      </c>
      <c r="B118">
        <v>12</v>
      </c>
      <c r="C118">
        <f t="shared" si="3"/>
        <v>2022.9166666666667</v>
      </c>
      <c r="D118" s="4">
        <v>44896</v>
      </c>
      <c r="E118" s="5">
        <v>0.08</v>
      </c>
      <c r="F118" s="5">
        <v>0.08</v>
      </c>
      <c r="G118" s="10">
        <v>4.0999999999999996</v>
      </c>
      <c r="H118" s="10">
        <v>4.4000000000000004</v>
      </c>
      <c r="I118" s="10">
        <v>5.0999999999999996</v>
      </c>
      <c r="J118" s="10">
        <v>4.0999999999999996</v>
      </c>
      <c r="K118" s="10">
        <v>3.1</v>
      </c>
      <c r="L118" s="10">
        <v>2.5</v>
      </c>
      <c r="M118" s="10"/>
      <c r="N118" s="10">
        <v>4.4000000000000004</v>
      </c>
      <c r="O118" s="10">
        <v>4.4000000000000004</v>
      </c>
      <c r="P118" s="10">
        <v>5.0999999999999996</v>
      </c>
      <c r="Q118" s="10">
        <v>5.4</v>
      </c>
      <c r="R118" s="10">
        <v>3.9</v>
      </c>
      <c r="S118" s="10">
        <v>4.9000000000000004</v>
      </c>
      <c r="T118" s="10">
        <v>2.6</v>
      </c>
      <c r="U118" s="10">
        <v>3.9</v>
      </c>
      <c r="V118" s="10">
        <v>2.2999999999999998</v>
      </c>
      <c r="W118" s="10">
        <v>2.5</v>
      </c>
      <c r="X118" s="10">
        <v>4.4000000000000004</v>
      </c>
      <c r="Y118" s="10">
        <v>4.4000000000000004</v>
      </c>
      <c r="Z118" s="10">
        <v>4.9000000000000004</v>
      </c>
      <c r="AA118" s="10">
        <v>5.6</v>
      </c>
      <c r="AB118" s="10">
        <v>3.1</v>
      </c>
      <c r="AC118" s="10">
        <v>5.6</v>
      </c>
      <c r="AD118" s="10">
        <v>2.4</v>
      </c>
      <c r="AE118" s="10">
        <v>5.6</v>
      </c>
      <c r="AF118" s="10">
        <v>2.2999999999999998</v>
      </c>
      <c r="AG118" s="10">
        <v>3.3</v>
      </c>
    </row>
    <row r="119" spans="1:39">
      <c r="A119" s="22">
        <v>2023</v>
      </c>
      <c r="B119" s="22">
        <v>3</v>
      </c>
      <c r="C119">
        <f t="shared" si="3"/>
        <v>2023.1666666666667</v>
      </c>
      <c r="D119" s="4">
        <v>45006</v>
      </c>
      <c r="E119" s="24">
        <v>4.0999999999999996</v>
      </c>
      <c r="F119" s="24">
        <v>4.0999999999999996</v>
      </c>
      <c r="G119">
        <v>4.6500000000000004</v>
      </c>
      <c r="H119" s="10">
        <v>5.0999999999999996</v>
      </c>
      <c r="I119" s="10">
        <v>4.3</v>
      </c>
      <c r="J119" s="10">
        <v>3.1</v>
      </c>
      <c r="L119" s="10">
        <v>2.5</v>
      </c>
      <c r="N119" s="10">
        <v>5.0999999999999996</v>
      </c>
      <c r="O119" s="10">
        <v>5.6</v>
      </c>
      <c r="P119" s="10">
        <v>3.9</v>
      </c>
      <c r="Q119" s="10">
        <v>5.0999999999999996</v>
      </c>
      <c r="R119" s="10">
        <v>2.9</v>
      </c>
      <c r="S119" s="10">
        <v>3.9</v>
      </c>
      <c r="V119" s="10">
        <v>2.4</v>
      </c>
      <c r="W119" s="10">
        <v>2.6</v>
      </c>
      <c r="X119" s="10">
        <v>4.9000000000000004</v>
      </c>
      <c r="Y119" s="10">
        <v>5.9</v>
      </c>
      <c r="Z119" s="10">
        <v>3.4</v>
      </c>
      <c r="AA119" s="10">
        <v>5.6</v>
      </c>
      <c r="AB119" s="10">
        <v>2.4</v>
      </c>
      <c r="AC119" s="10">
        <v>5.6</v>
      </c>
      <c r="AF119" s="10">
        <v>2.2999999999999998</v>
      </c>
      <c r="AG119" s="10">
        <v>3.6</v>
      </c>
    </row>
    <row r="120" spans="1:39">
      <c r="A120" s="22">
        <v>2023</v>
      </c>
      <c r="B120" s="22">
        <v>6</v>
      </c>
      <c r="C120">
        <f t="shared" si="3"/>
        <v>2023.4166666666667</v>
      </c>
      <c r="D120" s="4">
        <v>45090</v>
      </c>
      <c r="E120" s="24">
        <v>4.0999999999999996</v>
      </c>
      <c r="F120" s="24">
        <v>4.0999999999999996</v>
      </c>
      <c r="G120">
        <v>5.08</v>
      </c>
      <c r="H120" s="10">
        <v>5.6</v>
      </c>
      <c r="I120" s="10">
        <v>4.5999999999999996</v>
      </c>
      <c r="J120" s="10">
        <v>3.4</v>
      </c>
      <c r="L120" s="10">
        <v>2.5</v>
      </c>
      <c r="N120" s="10">
        <v>5.4</v>
      </c>
      <c r="O120" s="10">
        <v>5.6</v>
      </c>
      <c r="P120" s="10">
        <v>4.4000000000000004</v>
      </c>
      <c r="Q120" s="10">
        <v>5.0999999999999996</v>
      </c>
      <c r="R120" s="10">
        <v>2.9</v>
      </c>
      <c r="S120" s="10">
        <v>4.0999999999999996</v>
      </c>
      <c r="T120" s="10"/>
      <c r="U120" s="10"/>
      <c r="V120" s="10">
        <v>2.5</v>
      </c>
      <c r="W120" s="10">
        <v>2.8</v>
      </c>
      <c r="X120" s="10">
        <v>5.0999999999999996</v>
      </c>
      <c r="Y120" s="10">
        <v>6.1</v>
      </c>
      <c r="Z120" s="10">
        <v>3.6</v>
      </c>
      <c r="AA120" s="10">
        <v>5.9</v>
      </c>
      <c r="AB120" s="10">
        <v>2.4</v>
      </c>
      <c r="AC120" s="10">
        <v>5.6</v>
      </c>
      <c r="AF120" s="10">
        <v>2.4</v>
      </c>
      <c r="AG120" s="10">
        <v>3.6</v>
      </c>
    </row>
    <row r="121" spans="1:39">
      <c r="A121" s="22">
        <v>2023</v>
      </c>
      <c r="B121" s="22">
        <v>9</v>
      </c>
      <c r="C121">
        <f t="shared" si="3"/>
        <v>2023.6666666666667</v>
      </c>
      <c r="D121" s="4">
        <v>45188</v>
      </c>
      <c r="E121" s="24">
        <v>4.0999999999999996</v>
      </c>
      <c r="F121" s="24">
        <v>4.0999999999999996</v>
      </c>
      <c r="G121">
        <v>5.33</v>
      </c>
      <c r="H121" s="10">
        <v>5.6</v>
      </c>
      <c r="I121" s="10">
        <v>5.0999999999999996</v>
      </c>
      <c r="J121" s="10">
        <v>3.9</v>
      </c>
      <c r="K121" s="10">
        <v>2.9</v>
      </c>
      <c r="L121" s="10">
        <v>2.5</v>
      </c>
      <c r="N121" s="10">
        <v>5.4</v>
      </c>
      <c r="O121" s="10">
        <v>5.6</v>
      </c>
      <c r="P121" s="10">
        <v>4.5999999999999996</v>
      </c>
      <c r="Q121" s="10">
        <v>5.4</v>
      </c>
      <c r="R121" s="10">
        <v>3.4</v>
      </c>
      <c r="S121" s="10">
        <v>4.9000000000000004</v>
      </c>
      <c r="T121" s="10">
        <v>2.5</v>
      </c>
      <c r="U121" s="10">
        <v>4.0999999999999996</v>
      </c>
      <c r="V121" s="10">
        <v>2.5</v>
      </c>
      <c r="W121" s="10">
        <v>3.3</v>
      </c>
      <c r="X121" s="10">
        <v>5.4</v>
      </c>
      <c r="Y121" s="10">
        <v>5.6</v>
      </c>
      <c r="Z121" s="10">
        <v>4.4000000000000004</v>
      </c>
      <c r="AA121" s="10">
        <v>6.1</v>
      </c>
      <c r="AB121" s="10">
        <v>2.6</v>
      </c>
      <c r="AC121" s="10">
        <v>5.6</v>
      </c>
      <c r="AD121" s="10">
        <v>2.4</v>
      </c>
      <c r="AE121" s="10">
        <v>4.9000000000000004</v>
      </c>
      <c r="AF121" s="23">
        <v>2.4</v>
      </c>
      <c r="AG121" s="23">
        <v>3.8</v>
      </c>
    </row>
    <row r="122" spans="1:39">
      <c r="A122" s="22">
        <v>2023</v>
      </c>
      <c r="B122" s="22">
        <v>12</v>
      </c>
      <c r="C122">
        <f t="shared" si="3"/>
        <v>2023.9166666666667</v>
      </c>
      <c r="D122" s="4">
        <v>45272</v>
      </c>
      <c r="E122" s="24">
        <v>4.0999999999999996</v>
      </c>
      <c r="F122" s="24">
        <v>4.0999999999999996</v>
      </c>
      <c r="G122">
        <v>5.33</v>
      </c>
      <c r="H122" s="10">
        <v>5.4</v>
      </c>
      <c r="I122" s="10">
        <v>4.5999999999999996</v>
      </c>
      <c r="J122" s="10">
        <v>3.6</v>
      </c>
      <c r="K122" s="10">
        <v>2.9</v>
      </c>
      <c r="L122" s="10">
        <v>2.5</v>
      </c>
      <c r="N122" s="10">
        <v>5.4</v>
      </c>
      <c r="O122" s="10">
        <v>5.4</v>
      </c>
      <c r="P122" s="10">
        <v>4.4000000000000004</v>
      </c>
      <c r="Q122" s="10">
        <v>4.9000000000000004</v>
      </c>
      <c r="R122" s="10">
        <v>3.1</v>
      </c>
      <c r="S122" s="10">
        <v>3.9</v>
      </c>
      <c r="T122" s="10">
        <v>2.5</v>
      </c>
      <c r="U122" s="10">
        <v>3.1</v>
      </c>
      <c r="V122" s="10">
        <v>2.5</v>
      </c>
      <c r="W122" s="10">
        <v>3</v>
      </c>
      <c r="X122" s="10">
        <v>5.4</v>
      </c>
      <c r="Y122" s="10">
        <v>5.4</v>
      </c>
      <c r="Z122" s="10">
        <v>3.9</v>
      </c>
      <c r="AA122" s="10">
        <v>5.4</v>
      </c>
      <c r="AB122" s="10">
        <v>2.4</v>
      </c>
      <c r="AC122" s="10">
        <v>5.4</v>
      </c>
      <c r="AD122" s="10">
        <v>2.4</v>
      </c>
      <c r="AE122" s="10">
        <v>4.9000000000000004</v>
      </c>
      <c r="AF122" s="10">
        <v>2.4</v>
      </c>
      <c r="AG122" s="10">
        <v>3.8</v>
      </c>
    </row>
  </sheetData>
  <phoneticPr fontId="61" type="noConversion"/>
  <pageMargins left="0.7" right="0.7" top="0.75" bottom="0.75" header="0.3" footer="0.3"/>
  <pageSetup orientation="portrait" r:id="rId1"/>
  <headerFooter>
    <oddHeader>&amp;L&amp;"Calibri"&amp;11&amp;K000000NONCONFIDENTIAL // EXTERNAL&amp;1#_x000D_&amp;"Calibri"&amp;11&amp;K000000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5"/>
  <sheetViews>
    <sheetView workbookViewId="0">
      <selection activeCell="R5" sqref="R5"/>
    </sheetView>
  </sheetViews>
  <sheetFormatPr baseColWidth="10" defaultColWidth="8.83203125" defaultRowHeight="14"/>
  <sheetData>
    <row r="2" spans="1:1">
      <c r="A2" s="21" t="s">
        <v>38</v>
      </c>
    </row>
    <row r="3" spans="1:1">
      <c r="A3" t="s">
        <v>41</v>
      </c>
    </row>
    <row r="4" spans="1:1">
      <c r="A4" t="s">
        <v>39</v>
      </c>
    </row>
    <row r="5" spans="1:1">
      <c r="A5" t="s">
        <v>40</v>
      </c>
    </row>
  </sheetData>
  <phoneticPr fontId="63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</vt:lpstr>
      <vt:lpstr>unemployment</vt:lpstr>
      <vt:lpstr>ffr</vt:lpstr>
      <vt:lpstr>readme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Barlow, Nathaniel</dc:creator>
  <cp:lastModifiedBy>Jason Li</cp:lastModifiedBy>
  <dcterms:created xsi:type="dcterms:W3CDTF">2018-12-08T00:04:25Z</dcterms:created>
  <dcterms:modified xsi:type="dcterms:W3CDTF">2024-03-23T04:20:26Z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RBCheckedInAs">
    <vt:lpwstr/>
  </property>
  <property fmtid="{D5CDD505-2E9C-101B-9397-08002B2CF9AE}" pid="3" name="TitusGUID">
    <vt:lpwstr>1d2bcf95-d9f3-4e2f-b294-2e53804bc3ef</vt:lpwstr>
  </property>
  <property fmtid="{D5CDD505-2E9C-101B-9397-08002B2CF9AE}" pid="4" name="MSIP_Label_b51c2f0d-b3ff-4d77-9838-7b0e82bdd7ab_Enabled">
    <vt:lpwstr>true</vt:lpwstr>
  </property>
  <property fmtid="{D5CDD505-2E9C-101B-9397-08002B2CF9AE}" pid="5" name="MSIP_Label_b51c2f0d-b3ff-4d77-9838-7b0e82bdd7ab_SetDate">
    <vt:lpwstr>2022-10-31T04:44:19Z</vt:lpwstr>
  </property>
  <property fmtid="{D5CDD505-2E9C-101B-9397-08002B2CF9AE}" pid="6" name="MSIP_Label_b51c2f0d-b3ff-4d77-9838-7b0e82bdd7ab_Method">
    <vt:lpwstr>Privileged</vt:lpwstr>
  </property>
  <property fmtid="{D5CDD505-2E9C-101B-9397-08002B2CF9AE}" pid="7" name="MSIP_Label_b51c2f0d-b3ff-4d77-9838-7b0e82bdd7ab_Name">
    <vt:lpwstr>b51c2f0d-b3ff-4d77-9838-7b0e82bdd7ab</vt:lpwstr>
  </property>
  <property fmtid="{D5CDD505-2E9C-101B-9397-08002B2CF9AE}" pid="8" name="MSIP_Label_b51c2f0d-b3ff-4d77-9838-7b0e82bdd7ab_SiteId">
    <vt:lpwstr>b397c653-5b19-463f-b9fc-af658ded9128</vt:lpwstr>
  </property>
  <property fmtid="{D5CDD505-2E9C-101B-9397-08002B2CF9AE}" pid="9" name="MSIP_Label_b51c2f0d-b3ff-4d77-9838-7b0e82bdd7ab_ActionId">
    <vt:lpwstr>308cff12-eed5-4ba8-ba71-4c10e50ed662</vt:lpwstr>
  </property>
  <property fmtid="{D5CDD505-2E9C-101B-9397-08002B2CF9AE}" pid="10" name="MSIP_Label_b51c2f0d-b3ff-4d77-9838-7b0e82bdd7ab_ContentBits">
    <vt:lpwstr>1</vt:lpwstr>
  </property>
</Properties>
</file>