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rdesh Kumar Yadav\Downloads\Data-Entry-Practice\02_Data_Cleaning\"/>
    </mc:Choice>
  </mc:AlternateContent>
  <xr:revisionPtr revIDLastSave="0" documentId="13_ncr:1_{D1085846-06F6-4BFD-ADDB-650A14CD214E}" xr6:coauthVersionLast="47" xr6:coauthVersionMax="47" xr10:uidLastSave="{00000000-0000-0000-0000-000000000000}"/>
  <bookViews>
    <workbookView xWindow="-110" yWindow="-110" windowWidth="19420" windowHeight="10300" xr2:uid="{DF95E61B-F90E-4733-A039-4E864332F1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A53" i="1"/>
  <c r="F53" i="1"/>
  <c r="G53" i="1"/>
  <c r="A52" i="1"/>
  <c r="F52" i="1"/>
  <c r="G52" i="1"/>
  <c r="G34" i="1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A51" i="1"/>
  <c r="A50" i="1"/>
  <c r="A49" i="1"/>
  <c r="A48" i="1"/>
  <c r="A47" i="1"/>
  <c r="A46" i="1"/>
  <c r="A45" i="1"/>
  <c r="A7" i="1"/>
  <c r="K2" i="1"/>
  <c r="M2" i="1"/>
  <c r="A3" i="1"/>
  <c r="A4" i="1"/>
  <c r="A6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2" i="1"/>
  <c r="L8" i="1" l="1"/>
  <c r="M8" i="1"/>
  <c r="M5" i="1"/>
  <c r="K11" i="1"/>
  <c r="K5" i="1"/>
  <c r="K8" i="1"/>
  <c r="L5" i="1"/>
</calcChain>
</file>

<file path=xl/sharedStrings.xml><?xml version="1.0" encoding="utf-8"?>
<sst xmlns="http://schemas.openxmlformats.org/spreadsheetml/2006/main" count="228" uniqueCount="83">
  <si>
    <t>ID</t>
  </si>
  <si>
    <t>Customer Name</t>
  </si>
  <si>
    <t>City</t>
  </si>
  <si>
    <t>Product</t>
  </si>
  <si>
    <t>Quantity</t>
  </si>
  <si>
    <t>Price</t>
  </si>
  <si>
    <t>Total</t>
  </si>
  <si>
    <t>Date</t>
  </si>
  <si>
    <t>Payment Mode</t>
  </si>
  <si>
    <t>Mouse</t>
  </si>
  <si>
    <t>Mumbai</t>
  </si>
  <si>
    <t>Keyboard</t>
  </si>
  <si>
    <t>Rahul</t>
  </si>
  <si>
    <t>Delhi</t>
  </si>
  <si>
    <t>Banglore</t>
  </si>
  <si>
    <t>Monitor</t>
  </si>
  <si>
    <t>Online</t>
  </si>
  <si>
    <t>Cash</t>
  </si>
  <si>
    <t>Komal Sharma</t>
  </si>
  <si>
    <t>Rekha Gupta</t>
  </si>
  <si>
    <t>Vikram</t>
  </si>
  <si>
    <t>Arun</t>
  </si>
  <si>
    <t>Kolkata</t>
  </si>
  <si>
    <t>Chennai</t>
  </si>
  <si>
    <t>Sonal</t>
  </si>
  <si>
    <t>Anjali</t>
  </si>
  <si>
    <t>Rahul Gupta</t>
  </si>
  <si>
    <t>Shreya</t>
  </si>
  <si>
    <t>Monika Sharma</t>
  </si>
  <si>
    <t>Suresh</t>
  </si>
  <si>
    <t>Priya</t>
  </si>
  <si>
    <t>Ashok</t>
  </si>
  <si>
    <t>Vijay</t>
  </si>
  <si>
    <t>Rita Sharma</t>
  </si>
  <si>
    <t>Mohit</t>
  </si>
  <si>
    <t>Reena</t>
  </si>
  <si>
    <t>Sonam</t>
  </si>
  <si>
    <t>Ayush</t>
  </si>
  <si>
    <t>Kiran</t>
  </si>
  <si>
    <t>Manoj</t>
  </si>
  <si>
    <t>Suresh Kumar</t>
  </si>
  <si>
    <t>Neha</t>
  </si>
  <si>
    <t>Rekha</t>
  </si>
  <si>
    <t>Priyanka</t>
  </si>
  <si>
    <t>Ankur</t>
  </si>
  <si>
    <t>Kavita</t>
  </si>
  <si>
    <t>Rohit</t>
  </si>
  <si>
    <t>Asha</t>
  </si>
  <si>
    <t>Manisha</t>
  </si>
  <si>
    <t>Pooja</t>
  </si>
  <si>
    <t>Sonu</t>
  </si>
  <si>
    <t>Rakesh</t>
  </si>
  <si>
    <t>Reema</t>
  </si>
  <si>
    <t>Akash</t>
  </si>
  <si>
    <t>Ram Kumar</t>
  </si>
  <si>
    <t>Anita</t>
  </si>
  <si>
    <t>Ravi</t>
  </si>
  <si>
    <t>Arjun</t>
  </si>
  <si>
    <t>Amit Sharma</t>
  </si>
  <si>
    <t>Ajay Kumar</t>
  </si>
  <si>
    <t>Renu</t>
  </si>
  <si>
    <t>Cpu</t>
  </si>
  <si>
    <t>Card</t>
  </si>
  <si>
    <t>Count Cash Payment</t>
  </si>
  <si>
    <t>Count Card Payment</t>
  </si>
  <si>
    <t>Count Online Payment</t>
  </si>
  <si>
    <t>Highest Payment Cash</t>
  </si>
  <si>
    <t>Highest Payment Card</t>
  </si>
  <si>
    <t>Highest Payment Online</t>
  </si>
  <si>
    <t>s</t>
  </si>
  <si>
    <t>Total Cash Amount</t>
  </si>
  <si>
    <t>Total Card Amount</t>
  </si>
  <si>
    <t>Total Online Amount</t>
  </si>
  <si>
    <t>Total Payment</t>
  </si>
  <si>
    <t>Hirdesh Kumar</t>
  </si>
  <si>
    <t>Lucknow</t>
  </si>
  <si>
    <t>Sami Kumar</t>
  </si>
  <si>
    <t>Shiva Chai</t>
  </si>
  <si>
    <t>Puneeta</t>
  </si>
  <si>
    <t xml:space="preserve">Sunita </t>
  </si>
  <si>
    <t>Abhishek Rai</t>
  </si>
  <si>
    <t>Suman</t>
  </si>
  <si>
    <t>Arvind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</si>
</sst>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₹&quot;\ #,##0"/>
  </numFmts>
  <fonts count="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3" fillId="2" borderId="0" xfId="1" applyFont="1" applyAlignment="1">
      <alignment horizontal="center" vertical="center"/>
    </xf>
    <xf numFmtId="1" fontId="3" fillId="2" borderId="0" xfId="1" applyNumberFormat="1" applyFont="1" applyAlignment="1">
      <alignment horizontal="center" vertical="center"/>
    </xf>
    <xf numFmtId="167" fontId="3" fillId="2" borderId="0" xfId="1" applyNumberFormat="1" applyFont="1" applyAlignment="1">
      <alignment horizontal="center" vertical="center"/>
    </xf>
    <xf numFmtId="14" fontId="3" fillId="2" borderId="0" xfId="1" applyNumberFormat="1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" fontId="4" fillId="0" borderId="0" xfId="0" applyNumberFormat="1" applyFont="1"/>
    <xf numFmtId="167" fontId="4" fillId="0" borderId="0" xfId="0" applyNumberFormat="1" applyFont="1"/>
    <xf numFmtId="14" fontId="4" fillId="0" borderId="0" xfId="0" applyNumberFormat="1" applyFont="1"/>
    <xf numFmtId="0" fontId="5" fillId="0" borderId="0" xfId="0" applyFont="1" applyAlignment="1">
      <alignment horizontal="left" vertical="center"/>
    </xf>
  </cellXfs>
  <cellStyles count="2">
    <cellStyle name="Accent3" xfId="1" builtinId="37"/>
    <cellStyle name="Normal" xfId="0" builtinId="0"/>
  </cellStyles>
  <dxfs count="29"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67" formatCode="&quot;₹&quot;\ 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67" formatCode="&quot;₹&quot;\ #,##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704180-4846-4ABD-8D42-C60942F4FB24}" name="Table2" displayName="Table2" ref="A1:I53" totalsRowShown="0" headerRowDxfId="21" dataDxfId="20" headerRowCellStyle="Accent3">
  <autoFilter ref="A1:I53" xr:uid="{B2704180-4846-4ABD-8D42-C60942F4FB24}"/>
  <tableColumns count="9">
    <tableColumn id="1" xr3:uid="{DC3B0DA6-648C-4FE1-9BDB-28E19A3DA027}" name="ID" dataDxfId="28">
      <calculatedColumnFormula>IF(Table2[[#This Row],[Customer Name]]&lt;&gt;"",ROW()-ROW(Table2[[#Headers],[Customer Name]]),"")</calculatedColumnFormula>
    </tableColumn>
    <tableColumn id="2" xr3:uid="{FCDA7BBA-6D17-400C-95F7-47CF4B3F60B6}" name="Customer Name" dataDxfId="27"/>
    <tableColumn id="3" xr3:uid="{74775D83-31E1-405C-BDB5-2F0E916A6EF3}" name="City" dataDxfId="26"/>
    <tableColumn id="4" xr3:uid="{9C93D0DE-82E6-44C4-B7D5-18F28393774F}" name="Product" dataDxfId="25"/>
    <tableColumn id="5" xr3:uid="{A45A6BC0-95CB-4E40-9533-591914D69995}" name="Quantity" dataDxfId="24"/>
    <tableColumn id="6" xr3:uid="{D6E248FC-D230-48F2-8D0C-47B789EF5E9D}" name="Price" dataDxfId="1">
      <calculatedColumnFormula>IFERROR(VLOOKUP(Table2[[#This Row],[Product]],$Q$12:$R$15,2,0),"")</calculatedColumnFormula>
    </tableColumn>
    <tableColumn id="7" xr3:uid="{FAEB4628-EEF6-4D6A-8E0A-34D7B4AA3951}" name="Total" dataDxfId="0">
      <calculatedColumnFormula>IFERROR(Table2[[#This Row],[Quantity]]*Table2[[#This Row],[Price]],"")</calculatedColumnFormula>
    </tableColumn>
    <tableColumn id="8" xr3:uid="{BBC49C06-9CB8-4384-9FB1-D57FBF877619}" name="Date" dataDxfId="23"/>
    <tableColumn id="9" xr3:uid="{E370BB3D-ECC9-40CA-B099-1E01AA849264}" name="Payment Mode" dataDxfId="2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E4863C-0DD1-4842-8D89-ABCB3FEB08CB}" name="Table1" displayName="Table1" ref="K1:M2" totalsRowShown="0" headerRowDxfId="16" dataDxfId="15">
  <autoFilter ref="K1:M2" xr:uid="{E4E4863C-0DD1-4842-8D89-ABCB3FEB08CB}"/>
  <tableColumns count="3">
    <tableColumn id="1" xr3:uid="{F1BBFC6B-6482-4389-A443-409BB9DEE2D4}" name="Count Cash Payment" dataDxfId="19">
      <calculatedColumnFormula>COUNTIF(Table2[Payment Mode],"Cash")</calculatedColumnFormula>
    </tableColumn>
    <tableColumn id="2" xr3:uid="{B35BA699-6B15-4D3B-9F8C-336C2D41203A}" name="Count Card Payment" dataDxfId="18">
      <calculatedColumnFormula>COUNTIF(Table2[[#All],[Payment Mode]],"Card")</calculatedColumnFormula>
    </tableColumn>
    <tableColumn id="3" xr3:uid="{99957D41-DCC3-4066-8D21-6B7148373157}" name="Count Online Payment" dataDxfId="17">
      <calculatedColumnFormula>COUNTIF(Table2[Payment Mode],"Online")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6DED79-6754-47C0-B7DC-A2AB3CBBE73E}" name="Table3" displayName="Table3" ref="K4:M5" totalsRowShown="0" headerRowDxfId="11" dataDxfId="10">
  <autoFilter ref="K4:M5" xr:uid="{5D6DED79-6754-47C0-B7DC-A2AB3CBBE73E}"/>
  <tableColumns count="3">
    <tableColumn id="1" xr3:uid="{B224C83B-0D3C-429B-93BE-5929D1D624B0}" name="Highest Payment Cash" dataDxfId="14">
      <calculatedColumnFormula>_xlfn.MAXIFS(Table2[[#All],[Total]],Table2[[#All],[Payment Mode]],"Cash")</calculatedColumnFormula>
    </tableColumn>
    <tableColumn id="2" xr3:uid="{BEAAD11C-C697-464B-A904-D5DFEF641540}" name="Highest Payment Card" dataDxfId="13">
      <calculatedColumnFormula>_xlfn.MAXIFS(Table2[[#All],[Total]],Table2[[#All],[Payment Mode]],"Card")</calculatedColumnFormula>
    </tableColumn>
    <tableColumn id="3" xr3:uid="{6559A861-15E4-4153-AF97-7850809423D3}" name="Highest Payment Online" dataDxfId="12">
      <calculatedColumnFormula>_xlfn.MAXIFS(Table2[[#All],[Total]],Table2[[#All],[Payment Mode]],"Online")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241785-4D6E-4EA8-BCCD-83463E2BA972}" name="Table4" displayName="Table4" ref="K7:M8" totalsRowShown="0" headerRowDxfId="6" dataDxfId="5">
  <autoFilter ref="K7:M8" xr:uid="{9B241785-4D6E-4EA8-BCCD-83463E2BA972}"/>
  <tableColumns count="3">
    <tableColumn id="1" xr3:uid="{D37B2A97-859B-46D7-B0D5-F9CE8F6AB705}" name="Total Cash Amount" dataDxfId="9">
      <calculatedColumnFormula>SUMIFS(Table2[[#All],[Total]],Table2[[#All],[Payment Mode]],"Cash")</calculatedColumnFormula>
    </tableColumn>
    <tableColumn id="2" xr3:uid="{4898A729-2E2F-4994-8BC9-FD7CF4881A3B}" name="Total Card Amount" dataDxfId="8">
      <calculatedColumnFormula>SUMIFS(Table2[[#All],[Total]],Table2[[#All],[Payment Mode]],"Card")</calculatedColumnFormula>
    </tableColumn>
    <tableColumn id="3" xr3:uid="{5DDE2536-88BC-43D6-B81C-08B41E81EF5A}" name="Total Online Amount" dataDxfId="7">
      <calculatedColumnFormula>SUMIFS(Table2[[#All],[Total]],Table2[[#All],[Payment Mode]],"Online")</calculatedColumnFormula>
    </tableColumn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E6F918-8904-4B6B-B4D9-1FA8EC8B8156}" name="Table5" displayName="Table5" ref="K10:K11" totalsRowShown="0" headerRowDxfId="3" dataDxfId="2">
  <autoFilter ref="K10:K11" xr:uid="{F3E6F918-8904-4B6B-B4D9-1FA8EC8B8156}"/>
  <tableColumns count="1">
    <tableColumn id="1" xr3:uid="{8F2105AC-42B0-46C4-9E37-AF23E3ADA7AB}" name="Total Payment" dataDxfId="4">
      <calculatedColumnFormula>SUM(Table2[[#All],[Total]])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E772B-F35A-4F47-8164-D1F8EFF1C2FF}">
  <dimension ref="A1:R53"/>
  <sheetViews>
    <sheetView tabSelected="1" workbookViewId="0">
      <selection activeCell="H56" sqref="H56"/>
    </sheetView>
  </sheetViews>
  <sheetFormatPr defaultColWidth="8.26953125" defaultRowHeight="15.5" x14ac:dyDescent="0.35"/>
  <cols>
    <col min="1" max="1" width="7.7265625" style="5" bestFit="1" customWidth="1"/>
    <col min="2" max="2" width="20.453125" style="5" bestFit="1" customWidth="1"/>
    <col min="3" max="3" width="9.36328125" style="5" bestFit="1" customWidth="1"/>
    <col min="4" max="4" width="12.90625" style="5" bestFit="1" customWidth="1"/>
    <col min="5" max="5" width="13.7265625" style="12" bestFit="1" customWidth="1"/>
    <col min="6" max="6" width="10.36328125" style="13" bestFit="1" customWidth="1"/>
    <col min="7" max="7" width="10.26953125" style="5" bestFit="1" customWidth="1"/>
    <col min="8" max="8" width="11" style="14" bestFit="1" customWidth="1"/>
    <col min="9" max="9" width="19.54296875" style="5" bestFit="1" customWidth="1"/>
    <col min="10" max="10" width="8.26953125" style="5"/>
    <col min="11" max="11" width="26.7265625" style="5" bestFit="1" customWidth="1"/>
    <col min="12" max="12" width="26.90625" style="5" bestFit="1" customWidth="1"/>
    <col min="13" max="13" width="28.453125" style="5" bestFit="1" customWidth="1"/>
    <col min="14" max="16" width="8.26953125" style="5"/>
    <col min="17" max="17" width="10.1796875" style="5" bestFit="1" customWidth="1"/>
    <col min="18" max="16384" width="8.26953125" style="5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1" t="s">
        <v>8</v>
      </c>
      <c r="K1" s="6" t="s">
        <v>63</v>
      </c>
      <c r="L1" s="6" t="s">
        <v>64</v>
      </c>
      <c r="M1" s="6" t="s">
        <v>65</v>
      </c>
    </row>
    <row r="2" spans="1:18" x14ac:dyDescent="0.35">
      <c r="A2" s="7">
        <f>IF(Table2[[#This Row],[Customer Name]]&lt;&gt;"",ROW()-ROW(Table2[[#Headers],[Customer Name]]),"")</f>
        <v>1</v>
      </c>
      <c r="B2" s="7" t="s">
        <v>54</v>
      </c>
      <c r="C2" s="7" t="s">
        <v>13</v>
      </c>
      <c r="D2" s="7" t="s">
        <v>9</v>
      </c>
      <c r="E2" s="8">
        <v>2</v>
      </c>
      <c r="F2" s="9">
        <f>IFERROR(VLOOKUP(Table2[[#This Row],[Product]],$Q$12:$R$15,2,0),"")</f>
        <v>450</v>
      </c>
      <c r="G2" s="9">
        <f>IFERROR(Table2[[#This Row],[Quantity]]*Table2[[#This Row],[Price]],"")</f>
        <v>900</v>
      </c>
      <c r="H2" s="10">
        <v>45689</v>
      </c>
      <c r="I2" s="7" t="s">
        <v>17</v>
      </c>
      <c r="K2" s="6">
        <f>COUNTIF(Table2[Payment Mode],"Cash")</f>
        <v>16</v>
      </c>
      <c r="L2" s="6">
        <f>COUNTIF(Table2[[#All],[Payment Mode]],"Card")</f>
        <v>19</v>
      </c>
      <c r="M2" s="6">
        <f>COUNTIF(Table2[Payment Mode],"Online")</f>
        <v>16</v>
      </c>
    </row>
    <row r="3" spans="1:18" x14ac:dyDescent="0.35">
      <c r="A3" s="7">
        <f>IF(Table2[[#This Row],[Customer Name]]&lt;&gt;"",ROW()-ROW(Table2[[#Headers],[Customer Name]]),"")</f>
        <v>2</v>
      </c>
      <c r="B3" s="7" t="s">
        <v>55</v>
      </c>
      <c r="C3" s="7" t="s">
        <v>10</v>
      </c>
      <c r="D3" s="7" t="s">
        <v>11</v>
      </c>
      <c r="E3" s="8">
        <v>3</v>
      </c>
      <c r="F3" s="9">
        <f>IFERROR(VLOOKUP(Table2[[#This Row],[Product]],$Q$12:$R$15,2,0),"")</f>
        <v>850</v>
      </c>
      <c r="G3" s="9">
        <f>IFERROR(Table2[[#This Row],[Quantity]]*Table2[[#This Row],[Price]],"")</f>
        <v>2550</v>
      </c>
      <c r="H3" s="10">
        <v>45718</v>
      </c>
      <c r="I3" s="7" t="s">
        <v>16</v>
      </c>
      <c r="K3" s="11"/>
      <c r="L3" s="11"/>
      <c r="M3" s="11"/>
    </row>
    <row r="4" spans="1:18" x14ac:dyDescent="0.35">
      <c r="A4" s="7">
        <f>IF(Table2[[#This Row],[Customer Name]]&lt;&gt;"",ROW()-ROW(Table2[[#Headers],[Customer Name]]),"")</f>
        <v>3</v>
      </c>
      <c r="B4" s="7" t="s">
        <v>12</v>
      </c>
      <c r="C4" s="7" t="s">
        <v>13</v>
      </c>
      <c r="D4" s="7" t="s">
        <v>9</v>
      </c>
      <c r="E4" s="8">
        <v>4</v>
      </c>
      <c r="F4" s="9">
        <f>IFERROR(VLOOKUP(Table2[[#This Row],[Product]],$Q$12:$R$15,2,0),"")</f>
        <v>450</v>
      </c>
      <c r="G4" s="9">
        <f>IFERROR(Table2[[#This Row],[Quantity]]*Table2[[#This Row],[Price]],"")</f>
        <v>1800</v>
      </c>
      <c r="H4" s="10">
        <v>45690</v>
      </c>
      <c r="I4" s="7" t="s">
        <v>62</v>
      </c>
      <c r="K4" s="11" t="s">
        <v>66</v>
      </c>
      <c r="L4" s="11" t="s">
        <v>67</v>
      </c>
      <c r="M4" s="11" t="s">
        <v>68</v>
      </c>
    </row>
    <row r="5" spans="1:18" x14ac:dyDescent="0.35">
      <c r="A5" s="7" t="s">
        <v>69</v>
      </c>
      <c r="B5" s="7" t="s">
        <v>57</v>
      </c>
      <c r="C5" s="7" t="s">
        <v>23</v>
      </c>
      <c r="D5" s="7" t="s">
        <v>9</v>
      </c>
      <c r="E5" s="8">
        <v>3</v>
      </c>
      <c r="F5" s="9">
        <f>IFERROR(VLOOKUP(Table2[[#This Row],[Product]],$Q$12:$R$15,2,0),"")</f>
        <v>450</v>
      </c>
      <c r="G5" s="9">
        <f>IFERROR(Table2[[#This Row],[Quantity]]*Table2[[#This Row],[Price]],"")</f>
        <v>1350</v>
      </c>
      <c r="H5" s="10">
        <v>45693</v>
      </c>
      <c r="I5" s="7" t="s">
        <v>17</v>
      </c>
      <c r="K5" s="6">
        <f>_xlfn.MAXIFS(Table2[[#All],[Total]],Table2[[#All],[Payment Mode]],"Cash")</f>
        <v>129500</v>
      </c>
      <c r="L5" s="6">
        <f>_xlfn.MAXIFS(Table2[[#All],[Total]],Table2[[#All],[Payment Mode]],"Card")</f>
        <v>111000</v>
      </c>
      <c r="M5" s="6">
        <f>_xlfn.MAXIFS(Table2[[#All],[Total]],Table2[[#All],[Payment Mode]],"Online")</f>
        <v>92500</v>
      </c>
    </row>
    <row r="6" spans="1:18" x14ac:dyDescent="0.35">
      <c r="A6" s="7">
        <f>IF(Table2[[#This Row],[Customer Name]]&lt;&gt;"",ROW()-ROW(Table2[[#Headers],[Customer Name]]),"")</f>
        <v>5</v>
      </c>
      <c r="B6" s="7" t="s">
        <v>12</v>
      </c>
      <c r="C6" s="7" t="s">
        <v>13</v>
      </c>
      <c r="D6" s="7" t="s">
        <v>9</v>
      </c>
      <c r="E6" s="8">
        <v>1</v>
      </c>
      <c r="F6" s="9">
        <f>IFERROR(VLOOKUP(Table2[[#This Row],[Product]],$Q$12:$R$15,2,0),"")</f>
        <v>450</v>
      </c>
      <c r="G6" s="9">
        <f>IFERROR(Table2[[#This Row],[Quantity]]*Table2[[#This Row],[Price]],"")</f>
        <v>450</v>
      </c>
      <c r="H6" s="10">
        <v>45690</v>
      </c>
      <c r="I6" s="7" t="s">
        <v>62</v>
      </c>
      <c r="K6" s="11"/>
      <c r="L6" s="11"/>
      <c r="M6" s="11"/>
    </row>
    <row r="7" spans="1:18" x14ac:dyDescent="0.35">
      <c r="A7" s="7">
        <f>IF(Table2[[#This Row],[Customer Name]]&lt;&gt;"",ROW()-ROW(Table2[[#Headers],[Customer Name]]),"")</f>
        <v>6</v>
      </c>
      <c r="B7" s="7" t="s">
        <v>18</v>
      </c>
      <c r="C7" s="7" t="s">
        <v>13</v>
      </c>
      <c r="D7" s="7" t="s">
        <v>61</v>
      </c>
      <c r="E7" s="8">
        <v>1</v>
      </c>
      <c r="F7" s="9">
        <f>IFERROR(VLOOKUP(Table2[[#This Row],[Product]],$Q$12:$R$15,2,0),"")</f>
        <v>18500</v>
      </c>
      <c r="G7" s="9">
        <f>IFERROR(Table2[[#This Row],[Quantity]]*Table2[[#This Row],[Price]],"")</f>
        <v>18500</v>
      </c>
      <c r="H7" s="10">
        <v>45694</v>
      </c>
      <c r="I7" s="7" t="s">
        <v>17</v>
      </c>
      <c r="K7" s="11" t="s">
        <v>70</v>
      </c>
      <c r="L7" s="11" t="s">
        <v>71</v>
      </c>
      <c r="M7" s="11" t="s">
        <v>72</v>
      </c>
    </row>
    <row r="8" spans="1:18" x14ac:dyDescent="0.35">
      <c r="A8" s="7">
        <f>IF(Table2[[#This Row],[Customer Name]]&lt;&gt;"",ROW()-ROW(Table2[[#Headers],[Customer Name]]),"")</f>
        <v>7</v>
      </c>
      <c r="B8" s="7" t="s">
        <v>58</v>
      </c>
      <c r="C8" s="7" t="s">
        <v>13</v>
      </c>
      <c r="D8" s="7" t="s">
        <v>11</v>
      </c>
      <c r="E8" s="8">
        <v>2</v>
      </c>
      <c r="F8" s="9">
        <f>IFERROR(VLOOKUP(Table2[[#This Row],[Product]],$Q$12:$R$15,2,0),"")</f>
        <v>850</v>
      </c>
      <c r="G8" s="9">
        <f>IFERROR(Table2[[#This Row],[Quantity]]*Table2[[#This Row],[Price]],"")</f>
        <v>1700</v>
      </c>
      <c r="H8" s="10">
        <v>45695</v>
      </c>
      <c r="I8" s="7" t="s">
        <v>16</v>
      </c>
      <c r="K8" s="6">
        <f>SUMIFS(Table2[[#All],[Total]],Table2[[#All],[Payment Mode]],"Cash")</f>
        <v>204800</v>
      </c>
      <c r="L8" s="6">
        <f>SUMIFS(Table2[[#All],[Total]],Table2[[#All],[Payment Mode]],"Card")</f>
        <v>295000</v>
      </c>
      <c r="M8" s="6">
        <f>SUMIFS(Table2[[#All],[Total]],Table2[[#All],[Payment Mode]],"Online")</f>
        <v>257500</v>
      </c>
    </row>
    <row r="9" spans="1:18" x14ac:dyDescent="0.35">
      <c r="A9" s="7">
        <f>IF(Table2[[#This Row],[Customer Name]]&lt;&gt;"",ROW()-ROW(Table2[[#Headers],[Customer Name]]),"")</f>
        <v>8</v>
      </c>
      <c r="B9" s="7" t="s">
        <v>19</v>
      </c>
      <c r="C9" s="7" t="s">
        <v>13</v>
      </c>
      <c r="D9" s="7" t="s">
        <v>15</v>
      </c>
      <c r="E9" s="8">
        <v>1</v>
      </c>
      <c r="F9" s="9">
        <f>IFERROR(VLOOKUP(Table2[[#This Row],[Product]],$Q$12:$R$15,2,0),"")</f>
        <v>8700</v>
      </c>
      <c r="G9" s="9">
        <f>IFERROR(Table2[[#This Row],[Quantity]]*Table2[[#This Row],[Price]],"")</f>
        <v>8700</v>
      </c>
      <c r="H9" s="10">
        <v>45696</v>
      </c>
      <c r="I9" s="7" t="s">
        <v>62</v>
      </c>
      <c r="K9" s="11"/>
      <c r="L9" s="11"/>
      <c r="M9" s="11"/>
    </row>
    <row r="10" spans="1:18" x14ac:dyDescent="0.35">
      <c r="A10" s="7">
        <f>IF(Table2[[#This Row],[Customer Name]]&lt;&gt;"",ROW()-ROW(Table2[[#Headers],[Customer Name]]),"")</f>
        <v>9</v>
      </c>
      <c r="B10" s="7" t="s">
        <v>20</v>
      </c>
      <c r="C10" s="7" t="s">
        <v>10</v>
      </c>
      <c r="D10" s="7" t="s">
        <v>9</v>
      </c>
      <c r="E10" s="8">
        <v>3</v>
      </c>
      <c r="F10" s="9">
        <f>IFERROR(VLOOKUP(Table2[[#This Row],[Product]],$Q$12:$R$15,2,0),"")</f>
        <v>450</v>
      </c>
      <c r="G10" s="9">
        <f>IFERROR(Table2[[#This Row],[Quantity]]*Table2[[#This Row],[Price]],"")</f>
        <v>1350</v>
      </c>
      <c r="H10" s="10">
        <v>45690</v>
      </c>
      <c r="I10" s="7" t="s">
        <v>17</v>
      </c>
      <c r="K10" s="6" t="s">
        <v>73</v>
      </c>
      <c r="L10" s="11"/>
      <c r="M10" s="11"/>
    </row>
    <row r="11" spans="1:18" x14ac:dyDescent="0.35">
      <c r="A11" s="7">
        <f>IF(Table2[[#This Row],[Customer Name]]&lt;&gt;"",ROW()-ROW(Table2[[#Headers],[Customer Name]]),"")</f>
        <v>10</v>
      </c>
      <c r="B11" s="7" t="s">
        <v>21</v>
      </c>
      <c r="C11" s="7" t="s">
        <v>22</v>
      </c>
      <c r="D11" s="7" t="s">
        <v>15</v>
      </c>
      <c r="E11" s="8">
        <v>1</v>
      </c>
      <c r="F11" s="9">
        <f>IFERROR(VLOOKUP(Table2[[#This Row],[Product]],$Q$12:$R$15,2,0),"")</f>
        <v>8700</v>
      </c>
      <c r="G11" s="9">
        <f>IFERROR(Table2[[#This Row],[Quantity]]*Table2[[#This Row],[Price]],"")</f>
        <v>8700</v>
      </c>
      <c r="H11" s="10">
        <v>45691</v>
      </c>
      <c r="I11" s="7" t="s">
        <v>16</v>
      </c>
      <c r="K11" s="6">
        <f>SUM(Table2[[#All],[Total]])</f>
        <v>757300</v>
      </c>
      <c r="L11" s="11"/>
      <c r="M11" s="11"/>
    </row>
    <row r="12" spans="1:18" x14ac:dyDescent="0.35">
      <c r="A12" s="7">
        <f>IF(Table2[[#This Row],[Customer Name]]&lt;&gt;"",ROW()-ROW(Table2[[#Headers],[Customer Name]]),"")</f>
        <v>11</v>
      </c>
      <c r="B12" s="7" t="s">
        <v>56</v>
      </c>
      <c r="C12" s="7" t="s">
        <v>13</v>
      </c>
      <c r="D12" s="7" t="s">
        <v>11</v>
      </c>
      <c r="E12" s="8">
        <v>2</v>
      </c>
      <c r="F12" s="9">
        <f>IFERROR(VLOOKUP(Table2[[#This Row],[Product]],$Q$12:$R$15,2,0),"")</f>
        <v>850</v>
      </c>
      <c r="G12" s="9">
        <f>IFERROR(Table2[[#This Row],[Quantity]]*Table2[[#This Row],[Price]],"")</f>
        <v>1700</v>
      </c>
      <c r="H12" s="10">
        <v>45693</v>
      </c>
      <c r="I12" s="7" t="s">
        <v>16</v>
      </c>
      <c r="Q12" s="15" t="s">
        <v>9</v>
      </c>
      <c r="R12" s="15">
        <v>450</v>
      </c>
    </row>
    <row r="13" spans="1:18" x14ac:dyDescent="0.35">
      <c r="A13" s="7">
        <f>IF(Table2[[#This Row],[Customer Name]]&lt;&gt;"",ROW()-ROW(Table2[[#Headers],[Customer Name]]),"")</f>
        <v>12</v>
      </c>
      <c r="B13" s="7" t="s">
        <v>24</v>
      </c>
      <c r="C13" s="7" t="s">
        <v>23</v>
      </c>
      <c r="D13" s="7" t="s">
        <v>9</v>
      </c>
      <c r="E13" s="8">
        <v>3</v>
      </c>
      <c r="F13" s="9">
        <f>IFERROR(VLOOKUP(Table2[[#This Row],[Product]],$Q$12:$R$15,2,0),"")</f>
        <v>450</v>
      </c>
      <c r="G13" s="9">
        <f>IFERROR(Table2[[#This Row],[Quantity]]*Table2[[#This Row],[Price]],"")</f>
        <v>1350</v>
      </c>
      <c r="H13" s="10">
        <v>45694</v>
      </c>
      <c r="I13" s="7" t="s">
        <v>17</v>
      </c>
      <c r="Q13" s="15" t="s">
        <v>11</v>
      </c>
      <c r="R13" s="15">
        <v>850</v>
      </c>
    </row>
    <row r="14" spans="1:18" x14ac:dyDescent="0.35">
      <c r="A14" s="7">
        <f>IF(Table2[[#This Row],[Customer Name]]&lt;&gt;"",ROW()-ROW(Table2[[#Headers],[Customer Name]]),"")</f>
        <v>13</v>
      </c>
      <c r="B14" s="7" t="s">
        <v>25</v>
      </c>
      <c r="C14" s="7" t="s">
        <v>10</v>
      </c>
      <c r="D14" s="7" t="s">
        <v>15</v>
      </c>
      <c r="E14" s="8">
        <v>2</v>
      </c>
      <c r="F14" s="9">
        <f>IFERROR(VLOOKUP(Table2[[#This Row],[Product]],$Q$12:$R$15,2,0),"")</f>
        <v>8700</v>
      </c>
      <c r="G14" s="9">
        <f>IFERROR(Table2[[#This Row],[Quantity]]*Table2[[#This Row],[Price]],"")</f>
        <v>17400</v>
      </c>
      <c r="H14" s="10">
        <v>45695</v>
      </c>
      <c r="I14" s="7" t="s">
        <v>62</v>
      </c>
      <c r="Q14" s="15" t="s">
        <v>61</v>
      </c>
      <c r="R14" s="15">
        <v>18500</v>
      </c>
    </row>
    <row r="15" spans="1:18" x14ac:dyDescent="0.35">
      <c r="A15" s="7">
        <f>IF(Table2[[#This Row],[Customer Name]]&lt;&gt;"",ROW()-ROW(Table2[[#Headers],[Customer Name]]),"")</f>
        <v>14</v>
      </c>
      <c r="B15" s="7" t="s">
        <v>26</v>
      </c>
      <c r="C15" s="7" t="s">
        <v>14</v>
      </c>
      <c r="D15" s="7" t="s">
        <v>11</v>
      </c>
      <c r="E15" s="8">
        <v>1</v>
      </c>
      <c r="F15" s="9">
        <f>IFERROR(VLOOKUP(Table2[[#This Row],[Product]],$Q$12:$R$15,2,0),"")</f>
        <v>850</v>
      </c>
      <c r="G15" s="9">
        <f>IFERROR(Table2[[#This Row],[Quantity]]*Table2[[#This Row],[Price]],"")</f>
        <v>850</v>
      </c>
      <c r="H15" s="10">
        <v>45696</v>
      </c>
      <c r="I15" s="7" t="s">
        <v>17</v>
      </c>
      <c r="Q15" s="15" t="s">
        <v>15</v>
      </c>
      <c r="R15" s="15">
        <v>8700</v>
      </c>
    </row>
    <row r="16" spans="1:18" x14ac:dyDescent="0.35">
      <c r="A16" s="7">
        <f>IF(Table2[[#This Row],[Customer Name]]&lt;&gt;"",ROW()-ROW(Table2[[#Headers],[Customer Name]]),"")</f>
        <v>15</v>
      </c>
      <c r="B16" s="7" t="s">
        <v>59</v>
      </c>
      <c r="C16" s="7" t="s">
        <v>13</v>
      </c>
      <c r="D16" s="7" t="s">
        <v>61</v>
      </c>
      <c r="E16" s="8">
        <v>1</v>
      </c>
      <c r="F16" s="9">
        <f>IFERROR(VLOOKUP(Table2[[#This Row],[Product]],$Q$12:$R$15,2,0),"")</f>
        <v>18500</v>
      </c>
      <c r="G16" s="9">
        <f>IFERROR(Table2[[#This Row],[Quantity]]*Table2[[#This Row],[Price]],"")</f>
        <v>18500</v>
      </c>
      <c r="H16" s="10">
        <v>45697</v>
      </c>
      <c r="I16" s="7" t="s">
        <v>16</v>
      </c>
    </row>
    <row r="17" spans="1:9" x14ac:dyDescent="0.35">
      <c r="A17" s="7">
        <f>IF(Table2[[#This Row],[Customer Name]]&lt;&gt;"",ROW()-ROW(Table2[[#Headers],[Customer Name]]),"")</f>
        <v>16</v>
      </c>
      <c r="B17" s="7" t="s">
        <v>27</v>
      </c>
      <c r="C17" s="7" t="s">
        <v>13</v>
      </c>
      <c r="D17" s="7" t="s">
        <v>15</v>
      </c>
      <c r="E17" s="8">
        <v>3</v>
      </c>
      <c r="F17" s="9">
        <f>IFERROR(VLOOKUP(Table2[[#This Row],[Product]],$Q$12:$R$15,2,0),"")</f>
        <v>8700</v>
      </c>
      <c r="G17" s="9">
        <f>IFERROR(Table2[[#This Row],[Quantity]]*Table2[[#This Row],[Price]],"")</f>
        <v>26100</v>
      </c>
      <c r="H17" s="10">
        <v>45698</v>
      </c>
      <c r="I17" s="7" t="s">
        <v>62</v>
      </c>
    </row>
    <row r="18" spans="1:9" x14ac:dyDescent="0.35">
      <c r="A18" s="7">
        <f>IF(Table2[[#This Row],[Customer Name]]&lt;&gt;"",ROW()-ROW(Table2[[#Headers],[Customer Name]]),"")</f>
        <v>17</v>
      </c>
      <c r="B18" s="7" t="s">
        <v>28</v>
      </c>
      <c r="C18" s="7" t="s">
        <v>23</v>
      </c>
      <c r="D18" s="7" t="s">
        <v>11</v>
      </c>
      <c r="E18" s="8">
        <v>4</v>
      </c>
      <c r="F18" s="9">
        <f>IFERROR(VLOOKUP(Table2[[#This Row],[Product]],$Q$12:$R$15,2,0),"")</f>
        <v>850</v>
      </c>
      <c r="G18" s="9">
        <f>IFERROR(Table2[[#This Row],[Quantity]]*Table2[[#This Row],[Price]],"")</f>
        <v>3400</v>
      </c>
      <c r="H18" s="10">
        <v>45700</v>
      </c>
      <c r="I18" s="7" t="s">
        <v>62</v>
      </c>
    </row>
    <row r="19" spans="1:9" x14ac:dyDescent="0.35">
      <c r="A19" s="7">
        <f>IF(Table2[[#This Row],[Customer Name]]&lt;&gt;"",ROW()-ROW(Table2[[#Headers],[Customer Name]]),"")</f>
        <v>18</v>
      </c>
      <c r="B19" s="7" t="s">
        <v>29</v>
      </c>
      <c r="C19" s="7" t="s">
        <v>13</v>
      </c>
      <c r="D19" s="7" t="s">
        <v>61</v>
      </c>
      <c r="E19" s="8">
        <v>2</v>
      </c>
      <c r="F19" s="9">
        <f>IFERROR(VLOOKUP(Table2[[#This Row],[Product]],$Q$12:$R$15,2,0),"")</f>
        <v>18500</v>
      </c>
      <c r="G19" s="9">
        <f>IFERROR(Table2[[#This Row],[Quantity]]*Table2[[#This Row],[Price]],"")</f>
        <v>37000</v>
      </c>
      <c r="H19" s="10">
        <v>45701</v>
      </c>
      <c r="I19" s="7" t="s">
        <v>16</v>
      </c>
    </row>
    <row r="20" spans="1:9" x14ac:dyDescent="0.35">
      <c r="A20" s="7">
        <f>IF(Table2[[#This Row],[Customer Name]]&lt;&gt;"",ROW()-ROW(Table2[[#Headers],[Customer Name]]),"")</f>
        <v>19</v>
      </c>
      <c r="B20" s="7" t="s">
        <v>30</v>
      </c>
      <c r="C20" s="7" t="s">
        <v>14</v>
      </c>
      <c r="D20" s="7" t="s">
        <v>15</v>
      </c>
      <c r="E20" s="8">
        <v>1</v>
      </c>
      <c r="F20" s="9">
        <f>IFERROR(VLOOKUP(Table2[[#This Row],[Product]],$Q$12:$R$15,2,0),"")</f>
        <v>8700</v>
      </c>
      <c r="G20" s="9">
        <f>IFERROR(Table2[[#This Row],[Quantity]]*Table2[[#This Row],[Price]],"")</f>
        <v>8700</v>
      </c>
      <c r="H20" s="10">
        <v>45702</v>
      </c>
      <c r="I20" s="7" t="s">
        <v>17</v>
      </c>
    </row>
    <row r="21" spans="1:9" x14ac:dyDescent="0.35">
      <c r="A21" s="7">
        <f>IF(Table2[[#This Row],[Customer Name]]&lt;&gt;"",ROW()-ROW(Table2[[#Headers],[Customer Name]]),"")</f>
        <v>20</v>
      </c>
      <c r="B21" s="7" t="s">
        <v>31</v>
      </c>
      <c r="C21" s="7" t="s">
        <v>10</v>
      </c>
      <c r="D21" s="7" t="s">
        <v>9</v>
      </c>
      <c r="E21" s="8">
        <v>2</v>
      </c>
      <c r="F21" s="9">
        <f>IFERROR(VLOOKUP(Table2[[#This Row],[Product]],$Q$12:$R$15,2,0),"")</f>
        <v>450</v>
      </c>
      <c r="G21" s="9">
        <f>IFERROR(Table2[[#This Row],[Quantity]]*Table2[[#This Row],[Price]],"")</f>
        <v>900</v>
      </c>
      <c r="H21" s="10">
        <v>45703</v>
      </c>
      <c r="I21" s="7" t="s">
        <v>62</v>
      </c>
    </row>
    <row r="22" spans="1:9" x14ac:dyDescent="0.35">
      <c r="A22" s="7">
        <f>IF(Table2[[#This Row],[Customer Name]]&lt;&gt;"",ROW()-ROW(Table2[[#Headers],[Customer Name]]),"")</f>
        <v>21</v>
      </c>
      <c r="B22" s="7" t="s">
        <v>60</v>
      </c>
      <c r="C22" s="7" t="s">
        <v>13</v>
      </c>
      <c r="D22" s="7" t="s">
        <v>11</v>
      </c>
      <c r="E22" s="8">
        <v>3</v>
      </c>
      <c r="F22" s="9">
        <f>IFERROR(VLOOKUP(Table2[[#This Row],[Product]],$Q$12:$R$15,2,0),"")</f>
        <v>850</v>
      </c>
      <c r="G22" s="9">
        <f>IFERROR(Table2[[#This Row],[Quantity]]*Table2[[#This Row],[Price]],"")</f>
        <v>2550</v>
      </c>
      <c r="H22" s="10">
        <v>45704</v>
      </c>
      <c r="I22" s="7" t="s">
        <v>16</v>
      </c>
    </row>
    <row r="23" spans="1:9" x14ac:dyDescent="0.35">
      <c r="A23" s="7">
        <f>IF(Table2[[#This Row],[Customer Name]]&lt;&gt;"",ROW()-ROW(Table2[[#Headers],[Customer Name]]),"")</f>
        <v>22</v>
      </c>
      <c r="B23" s="7" t="s">
        <v>32</v>
      </c>
      <c r="C23" s="7" t="s">
        <v>23</v>
      </c>
      <c r="D23" s="7" t="s">
        <v>15</v>
      </c>
      <c r="E23" s="8">
        <v>1</v>
      </c>
      <c r="F23" s="9">
        <f>IFERROR(VLOOKUP(Table2[[#This Row],[Product]],$Q$12:$R$15,2,0),"")</f>
        <v>8700</v>
      </c>
      <c r="G23" s="9">
        <f>IFERROR(Table2[[#This Row],[Quantity]]*Table2[[#This Row],[Price]],"")</f>
        <v>8700</v>
      </c>
      <c r="H23" s="10">
        <v>45705</v>
      </c>
      <c r="I23" s="7" t="s">
        <v>17</v>
      </c>
    </row>
    <row r="24" spans="1:9" x14ac:dyDescent="0.35">
      <c r="A24" s="7">
        <f>IF(Table2[[#This Row],[Customer Name]]&lt;&gt;"",ROW()-ROW(Table2[[#Headers],[Customer Name]]),"")</f>
        <v>23</v>
      </c>
      <c r="B24" s="7" t="s">
        <v>33</v>
      </c>
      <c r="C24" s="7" t="s">
        <v>14</v>
      </c>
      <c r="D24" s="7" t="s">
        <v>9</v>
      </c>
      <c r="E24" s="8">
        <v>1</v>
      </c>
      <c r="F24" s="9">
        <f>IFERROR(VLOOKUP(Table2[[#This Row],[Product]],$Q$12:$R$15,2,0),"")</f>
        <v>450</v>
      </c>
      <c r="G24" s="9">
        <f>IFERROR(Table2[[#This Row],[Quantity]]*Table2[[#This Row],[Price]],"")</f>
        <v>450</v>
      </c>
      <c r="H24" s="10">
        <v>45706</v>
      </c>
      <c r="I24" s="7" t="s">
        <v>62</v>
      </c>
    </row>
    <row r="25" spans="1:9" x14ac:dyDescent="0.35">
      <c r="A25" s="7">
        <f>IF(Table2[[#This Row],[Customer Name]]&lt;&gt;"",ROW()-ROW(Table2[[#Headers],[Customer Name]]),"")</f>
        <v>24</v>
      </c>
      <c r="B25" s="7" t="s">
        <v>34</v>
      </c>
      <c r="C25" s="7" t="s">
        <v>23</v>
      </c>
      <c r="D25" s="7" t="s">
        <v>15</v>
      </c>
      <c r="E25" s="8">
        <v>2</v>
      </c>
      <c r="F25" s="9">
        <f>IFERROR(VLOOKUP(Table2[[#This Row],[Product]],$Q$12:$R$15,2,0),"")</f>
        <v>8700</v>
      </c>
      <c r="G25" s="9">
        <f>IFERROR(Table2[[#This Row],[Quantity]]*Table2[[#This Row],[Price]],"")</f>
        <v>17400</v>
      </c>
      <c r="H25" s="10">
        <v>45708</v>
      </c>
      <c r="I25" s="7" t="s">
        <v>17</v>
      </c>
    </row>
    <row r="26" spans="1:9" x14ac:dyDescent="0.35">
      <c r="A26" s="7">
        <f>IF(Table2[[#This Row],[Customer Name]]&lt;&gt;"",ROW()-ROW(Table2[[#Headers],[Customer Name]]),"")</f>
        <v>25</v>
      </c>
      <c r="B26" s="7" t="s">
        <v>35</v>
      </c>
      <c r="C26" s="7" t="s">
        <v>10</v>
      </c>
      <c r="D26" s="7" t="s">
        <v>61</v>
      </c>
      <c r="E26" s="8">
        <v>1</v>
      </c>
      <c r="F26" s="9">
        <f>IFERROR(VLOOKUP(Table2[[#This Row],[Product]],$Q$12:$R$15,2,0),"")</f>
        <v>18500</v>
      </c>
      <c r="G26" s="9">
        <f>IFERROR(Table2[[#This Row],[Quantity]]*Table2[[#This Row],[Price]],"")</f>
        <v>18500</v>
      </c>
      <c r="H26" s="10">
        <v>45709</v>
      </c>
      <c r="I26" s="7" t="s">
        <v>62</v>
      </c>
    </row>
    <row r="27" spans="1:9" x14ac:dyDescent="0.35">
      <c r="A27" s="7">
        <f>IF(Table2[[#This Row],[Customer Name]]&lt;&gt;"",ROW()-ROW(Table2[[#Headers],[Customer Name]]),"")</f>
        <v>26</v>
      </c>
      <c r="B27" s="7" t="s">
        <v>36</v>
      </c>
      <c r="C27" s="7" t="s">
        <v>13</v>
      </c>
      <c r="D27" s="7" t="s">
        <v>9</v>
      </c>
      <c r="E27" s="8">
        <v>1</v>
      </c>
      <c r="F27" s="9">
        <f>IFERROR(VLOOKUP(Table2[[#This Row],[Product]],$Q$12:$R$15,2,0),"")</f>
        <v>450</v>
      </c>
      <c r="G27" s="9">
        <f>IFERROR(Table2[[#This Row],[Quantity]]*Table2[[#This Row],[Price]],"")</f>
        <v>450</v>
      </c>
      <c r="H27" s="10">
        <v>45710</v>
      </c>
      <c r="I27" s="7" t="s">
        <v>16</v>
      </c>
    </row>
    <row r="28" spans="1:9" x14ac:dyDescent="0.35">
      <c r="A28" s="7">
        <f>IF(Table2[[#This Row],[Customer Name]]&lt;&gt;"",ROW()-ROW(Table2[[#Headers],[Customer Name]]),"")</f>
        <v>27</v>
      </c>
      <c r="B28" s="7" t="s">
        <v>37</v>
      </c>
      <c r="C28" s="7" t="s">
        <v>22</v>
      </c>
      <c r="D28" s="7" t="s">
        <v>11</v>
      </c>
      <c r="E28" s="8">
        <v>3</v>
      </c>
      <c r="F28" s="9">
        <f>IFERROR(VLOOKUP(Table2[[#This Row],[Product]],$Q$12:$R$15,2,0),"")</f>
        <v>850</v>
      </c>
      <c r="G28" s="9">
        <f>IFERROR(Table2[[#This Row],[Quantity]]*Table2[[#This Row],[Price]],"")</f>
        <v>2550</v>
      </c>
      <c r="H28" s="10">
        <v>45711</v>
      </c>
      <c r="I28" s="7" t="s">
        <v>17</v>
      </c>
    </row>
    <row r="29" spans="1:9" x14ac:dyDescent="0.35">
      <c r="A29" s="7">
        <f>IF(Table2[[#This Row],[Customer Name]]&lt;&gt;"",ROW()-ROW(Table2[[#Headers],[Customer Name]]),"")</f>
        <v>28</v>
      </c>
      <c r="B29" s="7" t="s">
        <v>38</v>
      </c>
      <c r="C29" s="7" t="s">
        <v>14</v>
      </c>
      <c r="D29" s="7" t="s">
        <v>15</v>
      </c>
      <c r="E29" s="8">
        <v>1</v>
      </c>
      <c r="F29" s="9">
        <f>IFERROR(VLOOKUP(Table2[[#This Row],[Product]],$Q$12:$R$15,2,0),"")</f>
        <v>8700</v>
      </c>
      <c r="G29" s="9">
        <f>IFERROR(Table2[[#This Row],[Quantity]]*Table2[[#This Row],[Price]],"")</f>
        <v>8700</v>
      </c>
      <c r="H29" s="10">
        <v>45712</v>
      </c>
      <c r="I29" s="7" t="s">
        <v>62</v>
      </c>
    </row>
    <row r="30" spans="1:9" x14ac:dyDescent="0.35">
      <c r="A30" s="7">
        <f>IF(Table2[[#This Row],[Customer Name]]&lt;&gt;"",ROW()-ROW(Table2[[#Headers],[Customer Name]]),"")</f>
        <v>29</v>
      </c>
      <c r="B30" s="7" t="s">
        <v>39</v>
      </c>
      <c r="C30" s="7" t="s">
        <v>13</v>
      </c>
      <c r="D30" s="7" t="s">
        <v>61</v>
      </c>
      <c r="E30" s="8">
        <v>2</v>
      </c>
      <c r="F30" s="9">
        <f>IFERROR(VLOOKUP(Table2[[#This Row],[Product]],$Q$12:$R$15,2,0),"")</f>
        <v>18500</v>
      </c>
      <c r="G30" s="9">
        <f>IFERROR(Table2[[#This Row],[Quantity]]*Table2[[#This Row],[Price]],"")</f>
        <v>37000</v>
      </c>
      <c r="H30" s="10">
        <v>45713</v>
      </c>
      <c r="I30" s="7" t="s">
        <v>16</v>
      </c>
    </row>
    <row r="31" spans="1:9" x14ac:dyDescent="0.35">
      <c r="A31" s="7">
        <f>IF(Table2[[#This Row],[Customer Name]]&lt;&gt;"",ROW()-ROW(Table2[[#Headers],[Customer Name]]),"")</f>
        <v>30</v>
      </c>
      <c r="B31" s="7" t="s">
        <v>40</v>
      </c>
      <c r="C31" s="7" t="s">
        <v>10</v>
      </c>
      <c r="D31" s="7" t="s">
        <v>9</v>
      </c>
      <c r="E31" s="8">
        <v>2</v>
      </c>
      <c r="F31" s="9">
        <f>IFERROR(VLOOKUP(Table2[[#This Row],[Product]],$Q$12:$R$15,2,0),"")</f>
        <v>450</v>
      </c>
      <c r="G31" s="9">
        <f>IFERROR(Table2[[#This Row],[Quantity]]*Table2[[#This Row],[Price]],"")</f>
        <v>900</v>
      </c>
      <c r="H31" s="10">
        <v>45714</v>
      </c>
      <c r="I31" s="7" t="s">
        <v>17</v>
      </c>
    </row>
    <row r="32" spans="1:9" x14ac:dyDescent="0.35">
      <c r="A32" s="7">
        <f>IF(Table2[[#This Row],[Customer Name]]&lt;&gt;"",ROW()-ROW(Table2[[#Headers],[Customer Name]]),"")</f>
        <v>31</v>
      </c>
      <c r="B32" s="7" t="s">
        <v>41</v>
      </c>
      <c r="C32" s="7" t="s">
        <v>23</v>
      </c>
      <c r="D32" s="7" t="s">
        <v>11</v>
      </c>
      <c r="E32" s="8">
        <v>1</v>
      </c>
      <c r="F32" s="9">
        <f>IFERROR(VLOOKUP(Table2[[#This Row],[Product]],$Q$12:$R$15,2,0),"")</f>
        <v>850</v>
      </c>
      <c r="G32" s="9">
        <f>IFERROR(Table2[[#This Row],[Quantity]]*Table2[[#This Row],[Price]],"")</f>
        <v>850</v>
      </c>
      <c r="H32" s="10">
        <v>45715</v>
      </c>
      <c r="I32" s="7" t="s">
        <v>62</v>
      </c>
    </row>
    <row r="33" spans="1:9" x14ac:dyDescent="0.35">
      <c r="A33" s="7">
        <f>IF(Table2[[#This Row],[Customer Name]]&lt;&gt;"",ROW()-ROW(Table2[[#Headers],[Customer Name]]),"")</f>
        <v>32</v>
      </c>
      <c r="B33" s="7" t="s">
        <v>42</v>
      </c>
      <c r="C33" s="7" t="s">
        <v>14</v>
      </c>
      <c r="D33" s="7" t="s">
        <v>15</v>
      </c>
      <c r="E33" s="8">
        <v>1</v>
      </c>
      <c r="F33" s="9">
        <f>IFERROR(VLOOKUP(Table2[[#This Row],[Product]],$Q$12:$R$15,2,0),"")</f>
        <v>8700</v>
      </c>
      <c r="G33" s="9">
        <f>IFERROR(Table2[[#This Row],[Quantity]]*Table2[[#This Row],[Price]],"")</f>
        <v>8700</v>
      </c>
      <c r="H33" s="10">
        <v>45716</v>
      </c>
      <c r="I33" s="7" t="s">
        <v>16</v>
      </c>
    </row>
    <row r="34" spans="1:9" x14ac:dyDescent="0.35">
      <c r="A34" s="7">
        <f>IF(Table2[[#This Row],[Customer Name]]&lt;&gt;"",ROW()-ROW(Table2[[#Headers],[Customer Name]]),"")</f>
        <v>33</v>
      </c>
      <c r="B34" s="7" t="s">
        <v>43</v>
      </c>
      <c r="C34" s="7" t="s">
        <v>13</v>
      </c>
      <c r="D34" s="7" t="s">
        <v>9</v>
      </c>
      <c r="E34" s="8">
        <v>1</v>
      </c>
      <c r="F34" s="9">
        <f>IFERROR(VLOOKUP(Table2[[#This Row],[Product]],$Q$12:$R$15,2,0),"")</f>
        <v>450</v>
      </c>
      <c r="G34" s="9">
        <f>IFERROR(Table2[[#This Row],[Quantity]]*Table2[[#This Row],[Price]],"")</f>
        <v>450</v>
      </c>
      <c r="H34" s="10">
        <v>45717</v>
      </c>
      <c r="I34" s="7" t="s">
        <v>62</v>
      </c>
    </row>
    <row r="35" spans="1:9" x14ac:dyDescent="0.35">
      <c r="A35" s="7">
        <f>IF(Table2[[#This Row],[Customer Name]]&lt;&gt;"",ROW()-ROW(Table2[[#Headers],[Customer Name]]),"")</f>
        <v>34</v>
      </c>
      <c r="B35" s="7" t="s">
        <v>44</v>
      </c>
      <c r="C35" s="7" t="s">
        <v>13</v>
      </c>
      <c r="D35" s="7" t="s">
        <v>61</v>
      </c>
      <c r="E35" s="8">
        <v>1</v>
      </c>
      <c r="F35" s="9">
        <f>IFERROR(VLOOKUP(Table2[[#This Row],[Product]],$Q$12:$R$15,2,0),"")</f>
        <v>18500</v>
      </c>
      <c r="G35" s="9">
        <f>IFERROR(Table2[[#This Row],[Quantity]]*Table2[[#This Row],[Price]],"")</f>
        <v>18500</v>
      </c>
      <c r="H35" s="10">
        <v>45718</v>
      </c>
      <c r="I35" s="7" t="s">
        <v>16</v>
      </c>
    </row>
    <row r="36" spans="1:9" x14ac:dyDescent="0.35">
      <c r="A36" s="7">
        <f>IF(Table2[[#This Row],[Customer Name]]&lt;&gt;"",ROW()-ROW(Table2[[#Headers],[Customer Name]]),"")</f>
        <v>35</v>
      </c>
      <c r="B36" s="7" t="s">
        <v>45</v>
      </c>
      <c r="C36" s="7" t="s">
        <v>10</v>
      </c>
      <c r="D36" s="7" t="s">
        <v>15</v>
      </c>
      <c r="E36" s="8">
        <v>1</v>
      </c>
      <c r="F36" s="9">
        <f>IFERROR(VLOOKUP(Table2[[#This Row],[Product]],$Q$12:$R$15,2,0),"")</f>
        <v>8700</v>
      </c>
      <c r="G36" s="9">
        <f>IFERROR(Table2[[#This Row],[Quantity]]*Table2[[#This Row],[Price]],"")</f>
        <v>8700</v>
      </c>
      <c r="H36" s="10">
        <v>45719</v>
      </c>
      <c r="I36" s="7" t="s">
        <v>17</v>
      </c>
    </row>
    <row r="37" spans="1:9" x14ac:dyDescent="0.35">
      <c r="A37" s="7">
        <f>IF(Table2[[#This Row],[Customer Name]]&lt;&gt;"",ROW()-ROW(Table2[[#Headers],[Customer Name]]),"")</f>
        <v>36</v>
      </c>
      <c r="B37" s="7" t="s">
        <v>46</v>
      </c>
      <c r="C37" s="7" t="s">
        <v>23</v>
      </c>
      <c r="D37" s="7" t="s">
        <v>11</v>
      </c>
      <c r="E37" s="8">
        <v>3</v>
      </c>
      <c r="F37" s="9">
        <f>IFERROR(VLOOKUP(Table2[[#This Row],[Product]],$Q$12:$R$15,2,0),"")</f>
        <v>850</v>
      </c>
      <c r="G37" s="9">
        <f>IFERROR(Table2[[#This Row],[Quantity]]*Table2[[#This Row],[Price]],"")</f>
        <v>2550</v>
      </c>
      <c r="H37" s="10">
        <v>45720</v>
      </c>
      <c r="I37" s="7" t="s">
        <v>62</v>
      </c>
    </row>
    <row r="38" spans="1:9" x14ac:dyDescent="0.35">
      <c r="A38" s="7">
        <f>IF(Table2[[#This Row],[Customer Name]]&lt;&gt;"",ROW()-ROW(Table2[[#Headers],[Customer Name]]),"")</f>
        <v>37</v>
      </c>
      <c r="B38" s="7" t="s">
        <v>47</v>
      </c>
      <c r="C38" s="7" t="s">
        <v>14</v>
      </c>
      <c r="D38" s="7" t="s">
        <v>9</v>
      </c>
      <c r="E38" s="8">
        <v>2</v>
      </c>
      <c r="F38" s="9">
        <f>IFERROR(VLOOKUP(Table2[[#This Row],[Product]],$Q$12:$R$15,2,0),"")</f>
        <v>450</v>
      </c>
      <c r="G38" s="9">
        <f>IFERROR(Table2[[#This Row],[Quantity]]*Table2[[#This Row],[Price]],"")</f>
        <v>900</v>
      </c>
      <c r="H38" s="10">
        <v>45721</v>
      </c>
      <c r="I38" s="7" t="s">
        <v>16</v>
      </c>
    </row>
    <row r="39" spans="1:9" x14ac:dyDescent="0.35">
      <c r="A39" s="7">
        <f>IF(Table2[[#This Row],[Customer Name]]&lt;&gt;"",ROW()-ROW(Table2[[#Headers],[Customer Name]]),"")</f>
        <v>38</v>
      </c>
      <c r="B39" s="7" t="s">
        <v>48</v>
      </c>
      <c r="C39" s="7" t="s">
        <v>10</v>
      </c>
      <c r="D39" s="7" t="s">
        <v>11</v>
      </c>
      <c r="E39" s="8">
        <v>2</v>
      </c>
      <c r="F39" s="9">
        <f>IFERROR(VLOOKUP(Table2[[#This Row],[Product]],$Q$12:$R$15,2,0),"")</f>
        <v>850</v>
      </c>
      <c r="G39" s="9">
        <f>IFERROR(Table2[[#This Row],[Quantity]]*Table2[[#This Row],[Price]],"")</f>
        <v>1700</v>
      </c>
      <c r="H39" s="10">
        <v>45723</v>
      </c>
      <c r="I39" s="7" t="s">
        <v>62</v>
      </c>
    </row>
    <row r="40" spans="1:9" x14ac:dyDescent="0.35">
      <c r="A40" s="7">
        <f>IF(Table2[[#This Row],[Customer Name]]&lt;&gt;"",ROW()-ROW(Table2[[#Headers],[Customer Name]]),"")</f>
        <v>39</v>
      </c>
      <c r="B40" s="7" t="s">
        <v>49</v>
      </c>
      <c r="C40" s="7" t="s">
        <v>14</v>
      </c>
      <c r="D40" s="7" t="s">
        <v>15</v>
      </c>
      <c r="E40" s="8">
        <v>2</v>
      </c>
      <c r="F40" s="9">
        <f>IFERROR(VLOOKUP(Table2[[#This Row],[Product]],$Q$12:$R$15,2,0),"")</f>
        <v>8700</v>
      </c>
      <c r="G40" s="9">
        <f>IFERROR(Table2[[#This Row],[Quantity]]*Table2[[#This Row],[Price]],"")</f>
        <v>17400</v>
      </c>
      <c r="H40" s="10">
        <v>45724</v>
      </c>
      <c r="I40" s="7" t="s">
        <v>16</v>
      </c>
    </row>
    <row r="41" spans="1:9" x14ac:dyDescent="0.35">
      <c r="A41" s="7">
        <f>IF(Table2[[#This Row],[Customer Name]]&lt;&gt;"",ROW()-ROW(Table2[[#Headers],[Customer Name]]),"")</f>
        <v>40</v>
      </c>
      <c r="B41" s="7" t="s">
        <v>50</v>
      </c>
      <c r="C41" s="7" t="s">
        <v>23</v>
      </c>
      <c r="D41" s="7" t="s">
        <v>9</v>
      </c>
      <c r="E41" s="8">
        <v>1</v>
      </c>
      <c r="F41" s="9">
        <f>IFERROR(VLOOKUP(Table2[[#This Row],[Product]],$Q$12:$R$15,2,0),"")</f>
        <v>450</v>
      </c>
      <c r="G41" s="9">
        <f>IFERROR(Table2[[#This Row],[Quantity]]*Table2[[#This Row],[Price]],"")</f>
        <v>450</v>
      </c>
      <c r="H41" s="10">
        <v>45725</v>
      </c>
      <c r="I41" s="7" t="s">
        <v>17</v>
      </c>
    </row>
    <row r="42" spans="1:9" x14ac:dyDescent="0.35">
      <c r="A42" s="7">
        <f>IF(Table2[[#This Row],[Customer Name]]&lt;&gt;"",ROW()-ROW(Table2[[#Headers],[Customer Name]]),"")</f>
        <v>41</v>
      </c>
      <c r="B42" s="7" t="s">
        <v>51</v>
      </c>
      <c r="C42" s="7" t="s">
        <v>13</v>
      </c>
      <c r="D42" s="7" t="s">
        <v>11</v>
      </c>
      <c r="E42" s="8">
        <v>2</v>
      </c>
      <c r="F42" s="9">
        <f>IFERROR(VLOOKUP(Table2[[#This Row],[Product]],$Q$12:$R$15,2,0),"")</f>
        <v>850</v>
      </c>
      <c r="G42" s="9">
        <f>IFERROR(Table2[[#This Row],[Quantity]]*Table2[[#This Row],[Price]],"")</f>
        <v>1700</v>
      </c>
      <c r="H42" s="10">
        <v>45726</v>
      </c>
      <c r="I42" s="7" t="s">
        <v>62</v>
      </c>
    </row>
    <row r="43" spans="1:9" x14ac:dyDescent="0.35">
      <c r="A43" s="7">
        <f>IF(Table2[[#This Row],[Customer Name]]&lt;&gt;"",ROW()-ROW(Table2[[#Headers],[Customer Name]]),"")</f>
        <v>42</v>
      </c>
      <c r="B43" s="7" t="s">
        <v>52</v>
      </c>
      <c r="C43" s="7" t="s">
        <v>14</v>
      </c>
      <c r="D43" s="7" t="s">
        <v>9</v>
      </c>
      <c r="E43" s="8">
        <v>2</v>
      </c>
      <c r="F43" s="9">
        <f>IFERROR(VLOOKUP(Table2[[#This Row],[Product]],$Q$12:$R$15,2,0),"")</f>
        <v>450</v>
      </c>
      <c r="G43" s="9">
        <f>IFERROR(Table2[[#This Row],[Quantity]]*Table2[[#This Row],[Price]],"")</f>
        <v>900</v>
      </c>
      <c r="H43" s="10">
        <v>45728</v>
      </c>
      <c r="I43" s="7" t="s">
        <v>17</v>
      </c>
    </row>
    <row r="44" spans="1:9" x14ac:dyDescent="0.35">
      <c r="A44" s="7">
        <f>IF(Table2[[#This Row],[Customer Name]]&lt;&gt;"",ROW()-ROW(Table2[[#Headers],[Customer Name]]),"")</f>
        <v>43</v>
      </c>
      <c r="B44" s="7" t="s">
        <v>53</v>
      </c>
      <c r="C44" s="7" t="s">
        <v>13</v>
      </c>
      <c r="D44" s="7" t="s">
        <v>61</v>
      </c>
      <c r="E44" s="8">
        <v>1</v>
      </c>
      <c r="F44" s="9">
        <f>IFERROR(VLOOKUP(Table2[[#This Row],[Product]],$Q$12:$R$15,2,0),"")</f>
        <v>18500</v>
      </c>
      <c r="G44" s="9">
        <f>IFERROR(Table2[[#This Row],[Quantity]]*Table2[[#This Row],[Price]],"")</f>
        <v>18500</v>
      </c>
      <c r="H44" s="10">
        <v>45729</v>
      </c>
      <c r="I44" s="7" t="s">
        <v>62</v>
      </c>
    </row>
    <row r="45" spans="1:9" x14ac:dyDescent="0.35">
      <c r="A45" s="7">
        <f>IF(Table2[[#This Row],[Customer Name]]&lt;&gt;"",ROW()-ROW(Table2[[#Headers],[Customer Name]]),"")</f>
        <v>44</v>
      </c>
      <c r="B45" s="7" t="s">
        <v>74</v>
      </c>
      <c r="C45" s="7" t="s">
        <v>75</v>
      </c>
      <c r="D45" s="7" t="s">
        <v>11</v>
      </c>
      <c r="E45" s="8">
        <v>4</v>
      </c>
      <c r="F45" s="9">
        <f>IFERROR(VLOOKUP(Table2[[#This Row],[Product]],$Q$12:$R$15,2,0),"")</f>
        <v>850</v>
      </c>
      <c r="G45" s="9">
        <f>IFERROR(Table2[[#This Row],[Quantity]]*Table2[[#This Row],[Price]],"")</f>
        <v>3400</v>
      </c>
      <c r="H45" s="10">
        <v>45731</v>
      </c>
      <c r="I45" s="7" t="s">
        <v>16</v>
      </c>
    </row>
    <row r="46" spans="1:9" x14ac:dyDescent="0.35">
      <c r="A46" s="7">
        <f>IF(Table2[[#This Row],[Customer Name]]&lt;&gt;"",ROW()-ROW(Table2[[#Headers],[Customer Name]]),"")</f>
        <v>45</v>
      </c>
      <c r="B46" s="7" t="s">
        <v>76</v>
      </c>
      <c r="C46" s="7" t="s">
        <v>13</v>
      </c>
      <c r="D46" s="7" t="s">
        <v>61</v>
      </c>
      <c r="E46" s="8">
        <v>7</v>
      </c>
      <c r="F46" s="9">
        <f>IFERROR(VLOOKUP(Table2[[#This Row],[Product]],$Q$12:$R$15,2,0),"")</f>
        <v>18500</v>
      </c>
      <c r="G46" s="9">
        <f>IFERROR(Table2[[#This Row],[Quantity]]*Table2[[#This Row],[Price]],"")</f>
        <v>129500</v>
      </c>
      <c r="H46" s="10">
        <v>45735</v>
      </c>
      <c r="I46" s="7" t="s">
        <v>17</v>
      </c>
    </row>
    <row r="47" spans="1:9" x14ac:dyDescent="0.35">
      <c r="A47" s="7">
        <f>IF(Table2[[#This Row],[Customer Name]]&lt;&gt;"",ROW()-ROW(Table2[[#Headers],[Customer Name]]),"")</f>
        <v>46</v>
      </c>
      <c r="B47" s="7" t="s">
        <v>77</v>
      </c>
      <c r="C47" s="7" t="s">
        <v>14</v>
      </c>
      <c r="D47" s="7" t="s">
        <v>9</v>
      </c>
      <c r="E47" s="8">
        <v>5</v>
      </c>
      <c r="F47" s="9">
        <f>IFERROR(VLOOKUP(Table2[[#This Row],[Product]],$Q$12:$R$15,2,0),"")</f>
        <v>450</v>
      </c>
      <c r="G47" s="9">
        <f>IFERROR(Table2[[#This Row],[Quantity]]*Table2[[#This Row],[Price]],"")</f>
        <v>2250</v>
      </c>
      <c r="H47" s="10">
        <v>45740</v>
      </c>
      <c r="I47" s="7" t="s">
        <v>62</v>
      </c>
    </row>
    <row r="48" spans="1:9" x14ac:dyDescent="0.35">
      <c r="A48" s="7">
        <f>IF(Table2[[#This Row],[Customer Name]]&lt;&gt;"",ROW()-ROW(Table2[[#Headers],[Customer Name]]),"")</f>
        <v>47</v>
      </c>
      <c r="B48" s="7" t="s">
        <v>78</v>
      </c>
      <c r="C48" s="7" t="s">
        <v>10</v>
      </c>
      <c r="D48" s="7" t="s">
        <v>61</v>
      </c>
      <c r="E48" s="8">
        <v>6</v>
      </c>
      <c r="F48" s="9">
        <f>IFERROR(VLOOKUP(Table2[[#This Row],[Product]],$Q$12:$R$15,2,0),"")</f>
        <v>18500</v>
      </c>
      <c r="G48" s="9">
        <f>IFERROR(Table2[[#This Row],[Quantity]]*Table2[[#This Row],[Price]],"")</f>
        <v>111000</v>
      </c>
      <c r="H48" s="10">
        <v>45746</v>
      </c>
      <c r="I48" s="7" t="s">
        <v>62</v>
      </c>
    </row>
    <row r="49" spans="1:9" x14ac:dyDescent="0.35">
      <c r="A49" s="7">
        <f>IF(Table2[[#This Row],[Customer Name]]&lt;&gt;"",ROW()-ROW(Table2[[#Headers],[Customer Name]]),"")</f>
        <v>48</v>
      </c>
      <c r="B49" s="7" t="s">
        <v>79</v>
      </c>
      <c r="C49" s="7" t="s">
        <v>13</v>
      </c>
      <c r="D49" s="7" t="s">
        <v>9</v>
      </c>
      <c r="E49" s="8">
        <v>6</v>
      </c>
      <c r="F49" s="9">
        <f>IFERROR(VLOOKUP(Table2[[#This Row],[Product]],$Q$12:$R$15,2,0),"")</f>
        <v>450</v>
      </c>
      <c r="G49" s="9">
        <f>IFERROR(Table2[[#This Row],[Quantity]]*Table2[[#This Row],[Price]],"")</f>
        <v>2700</v>
      </c>
      <c r="H49" s="10">
        <v>45752</v>
      </c>
      <c r="I49" s="7" t="s">
        <v>17</v>
      </c>
    </row>
    <row r="50" spans="1:9" x14ac:dyDescent="0.35">
      <c r="A50" s="7">
        <f>IF(Table2[[#This Row],[Customer Name]]&lt;&gt;"",ROW()-ROW(Table2[[#Headers],[Customer Name]]),"")</f>
        <v>49</v>
      </c>
      <c r="B50" s="7" t="s">
        <v>80</v>
      </c>
      <c r="C50" s="7" t="s">
        <v>10</v>
      </c>
      <c r="D50" s="7" t="s">
        <v>11</v>
      </c>
      <c r="E50" s="8">
        <v>7</v>
      </c>
      <c r="F50" s="9">
        <f>IFERROR(VLOOKUP(Table2[[#This Row],[Product]],$Q$12:$R$15,2,0),"")</f>
        <v>850</v>
      </c>
      <c r="G50" s="9">
        <f>IFERROR(Table2[[#This Row],[Quantity]]*Table2[[#This Row],[Price]],"")</f>
        <v>5950</v>
      </c>
      <c r="H50" s="10">
        <v>45759</v>
      </c>
      <c r="I50" s="7" t="s">
        <v>16</v>
      </c>
    </row>
    <row r="51" spans="1:9" x14ac:dyDescent="0.35">
      <c r="A51" s="7">
        <f>IF(Table2[[#This Row],[Customer Name]]&lt;&gt;"",ROW()-ROW(Table2[[#Headers],[Customer Name]]),"")</f>
        <v>50</v>
      </c>
      <c r="B51" s="7" t="s">
        <v>81</v>
      </c>
      <c r="C51" s="7" t="s">
        <v>14</v>
      </c>
      <c r="D51" s="7" t="s">
        <v>15</v>
      </c>
      <c r="E51" s="8">
        <v>8</v>
      </c>
      <c r="F51" s="9">
        <f>IFERROR(VLOOKUP(Table2[[#This Row],[Product]],$Q$12:$R$15,2,0),"")</f>
        <v>8700</v>
      </c>
      <c r="G51" s="9">
        <f>IFERROR(Table2[[#This Row],[Quantity]]*Table2[[#This Row],[Price]],"")</f>
        <v>69600</v>
      </c>
      <c r="H51" s="10">
        <v>45775</v>
      </c>
      <c r="I51" s="7" t="s">
        <v>62</v>
      </c>
    </row>
    <row r="52" spans="1:9" x14ac:dyDescent="0.35">
      <c r="A52" s="7">
        <f>IF(Table2[[#This Row],[Customer Name]]&lt;&gt;"",ROW()-ROW(Table2[[#Headers],[Customer Name]]),"")</f>
        <v>51</v>
      </c>
      <c r="B52" s="7" t="s">
        <v>82</v>
      </c>
      <c r="C52" s="7" t="s">
        <v>75</v>
      </c>
      <c r="D52" s="7" t="s">
        <v>61</v>
      </c>
      <c r="E52" s="8">
        <v>5</v>
      </c>
      <c r="F52" s="9">
        <f>IFERROR(VLOOKUP(Table2[[#This Row],[Product]],$Q$12:$R$15,2,0),"")</f>
        <v>18500</v>
      </c>
      <c r="G52" s="9">
        <f>IFERROR(Table2[[#This Row],[Quantity]]*Table2[[#This Row],[Price]],"")</f>
        <v>92500</v>
      </c>
      <c r="H52" s="10">
        <v>45792</v>
      </c>
      <c r="I52" s="7" t="s">
        <v>16</v>
      </c>
    </row>
    <row r="53" spans="1:9" x14ac:dyDescent="0.35">
      <c r="A53" s="7" t="str">
        <f>IF(Table2[[#This Row],[Customer Name]]&lt;&gt;"",ROW()-ROW(Table2[[#Headers],[Customer Name]]),"")</f>
        <v/>
      </c>
      <c r="B53" s="7"/>
      <c r="C53" s="7"/>
      <c r="D53" s="7"/>
      <c r="E53" s="8"/>
      <c r="F53" s="9" t="str">
        <f>IFERROR(VLOOKUP(Table2[[#This Row],[Product]],$Q$12:$R$15,2,0),"")</f>
        <v/>
      </c>
      <c r="G53" s="9" t="str">
        <f>IFERROR(Table2[[#This Row],[Quantity]]*Table2[[#This Row],[Price]],"")</f>
        <v/>
      </c>
      <c r="H53" s="10"/>
      <c r="I53" s="7"/>
    </row>
  </sheetData>
  <phoneticPr fontId="2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Hirdesh Kumar Yadav</dc:creator>
  <cp:lastModifiedBy>Hirdesh Kumar Yadav</cp:lastModifiedBy>
  <dcterms:created xsi:type="dcterms:W3CDTF">2025-10-23T07:59:40Z</dcterms:created>
  <dcterms:modified xsi:type="dcterms:W3CDTF">2025-10-25T05:57:14Z</dcterms:modified>
</cp:coreProperties>
</file>