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\Documents\UChi\Research\Littlewood\datastuffs\"/>
    </mc:Choice>
  </mc:AlternateContent>
  <xr:revisionPtr revIDLastSave="0" documentId="13_ncr:1_{C1626BF4-19F5-427B-BABA-1B8923B21446}" xr6:coauthVersionLast="45" xr6:coauthVersionMax="45" xr10:uidLastSave="{00000000-0000-0000-0000-000000000000}"/>
  <bookViews>
    <workbookView xWindow="-96" yWindow="-96" windowWidth="19392" windowHeight="10392" xr2:uid="{57C9D0B3-F3BB-430C-84F6-A3F194AAAC53}"/>
  </bookViews>
  <sheets>
    <sheet name="Microscopic params" sheetId="1" r:id="rId1"/>
    <sheet name="Optimized v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2" i="1"/>
  <c r="Y3" i="1"/>
  <c r="AC4" i="1" l="1"/>
  <c r="AC5" i="1"/>
  <c r="AC6" i="1"/>
  <c r="AC7" i="1"/>
  <c r="AC8" i="1"/>
  <c r="AB4" i="1"/>
  <c r="AB5" i="1"/>
  <c r="AB6" i="1"/>
  <c r="AB7" i="1"/>
  <c r="AB8" i="1"/>
  <c r="AA4" i="1"/>
  <c r="AA5" i="1"/>
  <c r="AA6" i="1"/>
  <c r="AA7" i="1"/>
  <c r="AA8" i="1"/>
  <c r="Z4" i="1"/>
  <c r="Z5" i="1"/>
  <c r="Z6" i="1"/>
  <c r="Z7" i="1"/>
  <c r="Z8" i="1"/>
  <c r="H8" i="1"/>
  <c r="H5" i="1"/>
  <c r="H6" i="1"/>
  <c r="H2" i="1"/>
  <c r="H3" i="1"/>
  <c r="AC2" i="1"/>
  <c r="H4" i="1"/>
  <c r="F13" i="1"/>
  <c r="F12" i="1"/>
  <c r="AC3" i="1"/>
  <c r="Z3" i="1"/>
  <c r="AA3" i="1" s="1"/>
  <c r="Z2" i="1"/>
  <c r="AB2" i="1" s="1"/>
  <c r="AA2" i="1" l="1"/>
  <c r="AB3" i="1"/>
  <c r="I4" i="1"/>
  <c r="I5" i="1"/>
  <c r="I7" i="1"/>
  <c r="I8" i="1"/>
  <c r="I6" i="1"/>
  <c r="G5" i="1"/>
  <c r="G6" i="1"/>
  <c r="G7" i="1"/>
  <c r="G8" i="1"/>
  <c r="J5" i="1"/>
  <c r="J6" i="1"/>
  <c r="J8" i="1"/>
  <c r="F4" i="1"/>
  <c r="J4" i="1" s="1"/>
  <c r="K5" i="1"/>
  <c r="K6" i="1"/>
  <c r="K4" i="1"/>
  <c r="C2" i="1"/>
  <c r="G4" i="1" l="1"/>
  <c r="J7" i="1"/>
</calcChain>
</file>

<file path=xl/sharedStrings.xml><?xml version="1.0" encoding="utf-8"?>
<sst xmlns="http://schemas.openxmlformats.org/spreadsheetml/2006/main" count="63" uniqueCount="39">
  <si>
    <t>Name</t>
  </si>
  <si>
    <t>eps0</t>
  </si>
  <si>
    <t>eps_inf</t>
  </si>
  <si>
    <t>Z*</t>
  </si>
  <si>
    <t>w_LO (Hz)</t>
  </si>
  <si>
    <t>eta</t>
  </si>
  <si>
    <t>U</t>
  </si>
  <si>
    <t>STO</t>
  </si>
  <si>
    <t>KTO</t>
  </si>
  <si>
    <t>PbS</t>
  </si>
  <si>
    <t>PbSe</t>
  </si>
  <si>
    <t>PbTe</t>
  </si>
  <si>
    <t>SnTe</t>
  </si>
  <si>
    <t>GeTe</t>
  </si>
  <si>
    <t>w_TO^2 (e^2/(mu Omega0))</t>
  </si>
  <si>
    <t>w_LO (calculated from Peter's paper; e^2/(mu*Omega0))</t>
  </si>
  <si>
    <t>hw_LO/Ry</t>
  </si>
  <si>
    <t>Source</t>
  </si>
  <si>
    <t>Vogt 84</t>
  </si>
  <si>
    <t>Pawley 66</t>
  </si>
  <si>
    <t>w_LO (red)</t>
  </si>
  <si>
    <t>https://journals.aps.org/prl/abstract/10.1103/PhysRevLett.17.753</t>
  </si>
  <si>
    <t>Bylander 65</t>
  </si>
  <si>
    <t>https://reader.elsevier.com/reader/sd/pii/0038109866901049?token=EBC8E2821BE0A648E70640F8E451CB1569BF78C6A34D6936E138B2C8CF294C4EC4F49648CDFEB6C58C235F3B43AE2592</t>
  </si>
  <si>
    <t>Dalven 70</t>
  </si>
  <si>
    <t>a_opt</t>
  </si>
  <si>
    <t>s_opt</t>
  </si>
  <si>
    <t>y_opt</t>
  </si>
  <si>
    <t>E_opt</t>
  </si>
  <si>
    <t>a_inf</t>
  </si>
  <si>
    <t>s_inf</t>
  </si>
  <si>
    <t>y_inf</t>
  </si>
  <si>
    <t>E_inf</t>
  </si>
  <si>
    <t>E_binding</t>
  </si>
  <si>
    <t>dE (meV)</t>
  </si>
  <si>
    <t>d (nm)</t>
  </si>
  <si>
    <t>l (nm)</t>
  </si>
  <si>
    <t>sig (nm)</t>
  </si>
  <si>
    <t>E_min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</si>
</sst>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11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693A-B361-4064-AD97-D10F8E20263D}">
  <dimension ref="A1:AC13"/>
  <sheetViews>
    <sheetView tabSelected="1" topLeftCell="M1" workbookViewId="0">
      <selection activeCell="Y10" sqref="Y10"/>
    </sheetView>
  </sheetViews>
  <sheetFormatPr defaultRowHeight="14.4" x14ac:dyDescent="0.55000000000000004"/>
  <cols>
    <col min="7" max="7" width="8.9453125" customWidth="1"/>
    <col min="9" max="9" width="8.83984375" style="6"/>
    <col min="10" max="10" width="9.734375" style="6" customWidth="1"/>
    <col min="11" max="11" width="17.05078125" customWidth="1"/>
    <col min="12" max="12" width="10.3671875" customWidth="1"/>
    <col min="26" max="26" width="11.578125" bestFit="1" customWidth="1"/>
  </cols>
  <sheetData>
    <row r="1" spans="1:29" ht="42.6" customHeight="1" x14ac:dyDescent="0.55000000000000004">
      <c r="A1" t="s">
        <v>0</v>
      </c>
      <c r="B1" t="s">
        <v>1</v>
      </c>
      <c r="C1" t="s">
        <v>2</v>
      </c>
      <c r="D1" t="s">
        <v>3</v>
      </c>
      <c r="E1" s="2" t="s">
        <v>14</v>
      </c>
      <c r="F1" t="s">
        <v>16</v>
      </c>
      <c r="G1" t="s">
        <v>20</v>
      </c>
      <c r="H1" t="s">
        <v>4</v>
      </c>
      <c r="I1" s="4" t="s">
        <v>5</v>
      </c>
      <c r="J1" s="4" t="s">
        <v>6</v>
      </c>
      <c r="K1" s="2" t="s">
        <v>15</v>
      </c>
      <c r="L1" t="s">
        <v>17</v>
      </c>
      <c r="N1" t="s">
        <v>5</v>
      </c>
      <c r="O1" t="s">
        <v>6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36</v>
      </c>
      <c r="AA1" t="s">
        <v>35</v>
      </c>
      <c r="AB1" t="s">
        <v>37</v>
      </c>
      <c r="AC1" t="s">
        <v>38</v>
      </c>
    </row>
    <row r="2" spans="1:29" x14ac:dyDescent="0.55000000000000004">
      <c r="A2" t="s">
        <v>7</v>
      </c>
      <c r="B2">
        <v>23000</v>
      </c>
      <c r="C2">
        <f>2.394^2</f>
        <v>5.7312360000000009</v>
      </c>
      <c r="H2" s="1">
        <f>0.1/0.0000000000000006582</f>
        <v>151929504709814.66</v>
      </c>
      <c r="I2" s="5">
        <v>2.5000000000000001E-4</v>
      </c>
      <c r="J2" s="4">
        <v>4.07</v>
      </c>
      <c r="N2">
        <v>2.4918417391304299E-4</v>
      </c>
      <c r="O2">
        <v>4.0721189608799699</v>
      </c>
      <c r="P2">
        <v>0.67407846645969605</v>
      </c>
      <c r="Q2">
        <v>1.7967540951232699</v>
      </c>
      <c r="R2" s="1">
        <v>4.92174758724773E-8</v>
      </c>
      <c r="S2">
        <v>-1.6575544387221599</v>
      </c>
      <c r="T2">
        <v>0.67252482559350801</v>
      </c>
      <c r="U2">
        <v>1.8131588992223699</v>
      </c>
      <c r="V2">
        <v>5000.0013337894597</v>
      </c>
      <c r="W2">
        <v>-1.26806434802691</v>
      </c>
      <c r="X2">
        <v>-0.30715325393485599</v>
      </c>
      <c r="Y2" s="1">
        <f>X2*ABS(W2)*0.0000000000000006582*H2</f>
        <v>-3.8949009069524712E-2</v>
      </c>
      <c r="Z2" s="1">
        <f>SQRT(1.054E-34/(2*9.11E-31*H2))*1000000000</f>
        <v>0.61705667990303192</v>
      </c>
      <c r="AA2" s="1">
        <f>R2*Q2*Z2</f>
        <v>5.4567372018092241E-8</v>
      </c>
      <c r="AB2" s="1">
        <f>U2*Z2</f>
        <v>1.1188218104907917</v>
      </c>
      <c r="AC2" s="1">
        <f>S2*0.0000000000000006582*H2</f>
        <v>-0.165755443872216</v>
      </c>
    </row>
    <row r="3" spans="1:29" x14ac:dyDescent="0.55000000000000004">
      <c r="A3" t="s">
        <v>8</v>
      </c>
      <c r="B3">
        <v>3800</v>
      </c>
      <c r="C3">
        <v>4.5999999999999996</v>
      </c>
      <c r="H3" s="1">
        <f>299792458 *82600</f>
        <v>24762857030800</v>
      </c>
      <c r="I3" s="4">
        <v>1.1999999999999999E-3</v>
      </c>
      <c r="J3" s="4">
        <v>12.6</v>
      </c>
      <c r="L3" t="s">
        <v>18</v>
      </c>
      <c r="N3">
        <v>1.1999999999999999E-3</v>
      </c>
      <c r="O3">
        <v>12.6</v>
      </c>
      <c r="P3">
        <v>0.16320080880517601</v>
      </c>
      <c r="Q3">
        <v>0.59447567294249204</v>
      </c>
      <c r="R3">
        <v>1.08789785276928</v>
      </c>
      <c r="S3">
        <v>-10.073069367051099</v>
      </c>
      <c r="T3">
        <v>0.18391700358407001</v>
      </c>
      <c r="U3">
        <v>0.62412125839912502</v>
      </c>
      <c r="V3">
        <v>5000.0000934606196</v>
      </c>
      <c r="W3">
        <v>-9.1188875390684299</v>
      </c>
      <c r="X3">
        <v>-0.104637964213804</v>
      </c>
      <c r="Y3" s="1">
        <f>X3*ABS(W3)*0.0000000000000006582*H3</f>
        <v>-1.5552126121160022E-2</v>
      </c>
      <c r="Z3" s="1">
        <f>SQRT(1.054E-34/(2*9.11E-31*H3))*1000000000</f>
        <v>1.5284306706819553</v>
      </c>
      <c r="AA3" s="1">
        <f>R3*Q3*Z3</f>
        <v>0.98848014594069278</v>
      </c>
      <c r="AB3" s="1">
        <f>U3*Z3</f>
        <v>0.95392607356184056</v>
      </c>
      <c r="AC3" s="1">
        <f>S3*0.0000000000000006582*H3</f>
        <v>-0.16418007619655178</v>
      </c>
    </row>
    <row r="4" spans="1:29" x14ac:dyDescent="0.55000000000000004">
      <c r="A4" t="s">
        <v>9</v>
      </c>
      <c r="B4">
        <v>190</v>
      </c>
      <c r="C4">
        <v>17.2</v>
      </c>
      <c r="D4">
        <v>4.8</v>
      </c>
      <c r="E4">
        <v>0.79</v>
      </c>
      <c r="F4" s="1">
        <f>0.002</f>
        <v>2E-3</v>
      </c>
      <c r="G4" s="1">
        <f>F4/0.00000000000000066</f>
        <v>3030303030303.0303</v>
      </c>
      <c r="H4" s="1">
        <f>2*9.11E-31*(1.602E-19*2997924580)^4*0.000000001^2/(C4^2*1.054E-34^3*J4^2)</f>
        <v>41393238236955.313</v>
      </c>
      <c r="I4" s="5">
        <f t="shared" ref="I4:I5" si="0">C4/B4</f>
        <v>9.0526315789473677E-2</v>
      </c>
      <c r="J4" s="5">
        <f>2/C4*SQRT(1/F4)</f>
        <v>2.6000790436044068</v>
      </c>
      <c r="K4">
        <f>SQRT(4*PI()*D4^2/C4+E4^2)</f>
        <v>4.1781804412566634</v>
      </c>
      <c r="L4" t="s">
        <v>24</v>
      </c>
      <c r="M4" s="3"/>
      <c r="N4">
        <v>9.0499999999999997E-2</v>
      </c>
      <c r="O4">
        <v>2.6</v>
      </c>
      <c r="P4">
        <v>0.818622426440203</v>
      </c>
      <c r="Q4">
        <v>2.7359926379969499</v>
      </c>
      <c r="R4" s="1">
        <v>5.75737610636888E-6</v>
      </c>
      <c r="S4">
        <v>-0.62500669992253699</v>
      </c>
      <c r="T4">
        <v>0.83456842636828599</v>
      </c>
      <c r="U4">
        <v>2.80359906245334</v>
      </c>
      <c r="V4">
        <v>5000.0000301424498</v>
      </c>
      <c r="W4">
        <v>-0.49101055562393597</v>
      </c>
      <c r="X4">
        <v>-0.27289870403769501</v>
      </c>
      <c r="Y4" s="1">
        <f t="shared" ref="Y4:Y8" si="1">X4*ABS(W4)*0.0000000000000006582*H4</f>
        <v>-3.6507288919155629E-3</v>
      </c>
      <c r="Z4" s="1">
        <f t="shared" ref="Z4:Z8" si="2">SQRT(1.054E-34/(2*9.11E-31*H4))*1000000000</f>
        <v>1.1821740383284727</v>
      </c>
      <c r="AA4" s="1">
        <f t="shared" ref="AA4:AA8" si="3">R4*Q4*Z4</f>
        <v>1.8621769349783059E-5</v>
      </c>
      <c r="AB4" s="1">
        <f t="shared" ref="AB4:AB8" si="4">U4*Z4</f>
        <v>3.3143420255143847</v>
      </c>
      <c r="AC4" s="1">
        <f t="shared" ref="AC4:AC8" si="5">S4*0.0000000000000006582*H4</f>
        <v>-1.7028325919314042E-2</v>
      </c>
    </row>
    <row r="5" spans="1:29" x14ac:dyDescent="0.55000000000000004">
      <c r="A5" t="s">
        <v>10</v>
      </c>
      <c r="B5">
        <v>280</v>
      </c>
      <c r="C5">
        <v>22.9</v>
      </c>
      <c r="D5">
        <v>5.8</v>
      </c>
      <c r="E5">
        <v>0.82</v>
      </c>
      <c r="F5" s="1">
        <v>1.15E-3</v>
      </c>
      <c r="G5" s="1">
        <f>F5/0.00000000000000066</f>
        <v>1742424242424.2424</v>
      </c>
      <c r="H5" s="1">
        <f t="shared" ref="H5:H8" si="6">2*9.11E-31*(1.602E-19*2997924580)^4*0.000000001^2/(C5^2*1.054E-34^3*J5^2)</f>
        <v>23801111986249.297</v>
      </c>
      <c r="I5" s="5">
        <f t="shared" si="0"/>
        <v>8.1785714285714281E-2</v>
      </c>
      <c r="J5" s="5">
        <f>2/C5*SQRT(1/F5)</f>
        <v>2.5754053476837933</v>
      </c>
      <c r="K5">
        <f>SQRT(4*PI()*D5^2/C5+E5^2)</f>
        <v>4.3740534470343153</v>
      </c>
      <c r="L5" t="s">
        <v>24</v>
      </c>
      <c r="N5">
        <v>8.1799999999999998E-2</v>
      </c>
      <c r="O5">
        <v>2.58</v>
      </c>
      <c r="P5">
        <v>0.81667284714232902</v>
      </c>
      <c r="Q5">
        <v>2.7164979479178499</v>
      </c>
      <c r="R5" s="1">
        <v>4.8316314978474099E-5</v>
      </c>
      <c r="S5">
        <v>-0.63408111002763001</v>
      </c>
      <c r="T5">
        <v>0.81464715440427604</v>
      </c>
      <c r="U5">
        <v>2.7877497428470499</v>
      </c>
      <c r="V5">
        <v>5000.0051630758999</v>
      </c>
      <c r="W5">
        <v>-0.49253391162739601</v>
      </c>
      <c r="X5">
        <v>-0.28738569072846798</v>
      </c>
      <c r="Y5" s="1">
        <f t="shared" si="1"/>
        <v>-2.2174631102092751E-3</v>
      </c>
      <c r="Z5" s="1">
        <f t="shared" si="2"/>
        <v>1.5590049540584754</v>
      </c>
      <c r="AA5" s="1">
        <f t="shared" si="3"/>
        <v>2.0462122501984829E-4</v>
      </c>
      <c r="AB5" s="1">
        <f t="shared" si="4"/>
        <v>4.3461156597737913</v>
      </c>
      <c r="AC5" s="1">
        <f t="shared" si="5"/>
        <v>-9.9334461314530657E-3</v>
      </c>
    </row>
    <row r="6" spans="1:29" x14ac:dyDescent="0.55000000000000004">
      <c r="A6" t="s">
        <v>11</v>
      </c>
      <c r="B6">
        <v>397</v>
      </c>
      <c r="C6">
        <v>32.799999999999997</v>
      </c>
      <c r="D6">
        <v>6.5</v>
      </c>
      <c r="E6">
        <v>0.22</v>
      </c>
      <c r="F6" s="1">
        <v>1.06E-3</v>
      </c>
      <c r="G6" s="1">
        <f>F6/0.00000000000000066</f>
        <v>1606060606060.606</v>
      </c>
      <c r="H6" s="1">
        <f t="shared" si="6"/>
        <v>21938416265586.316</v>
      </c>
      <c r="I6" s="5">
        <f>C6/B6</f>
        <v>8.2619647355163722E-2</v>
      </c>
      <c r="J6" s="5">
        <f>2/C6*SQRT(1/F6)</f>
        <v>1.8728509659571684</v>
      </c>
      <c r="K6">
        <f>SQRT(4*PI()*D6^2/C6+E6^2)</f>
        <v>4.0293007565945924</v>
      </c>
      <c r="L6" t="s">
        <v>22</v>
      </c>
      <c r="M6" t="s">
        <v>23</v>
      </c>
      <c r="N6">
        <v>8.2600000000000007E-2</v>
      </c>
      <c r="O6">
        <v>1.87</v>
      </c>
      <c r="P6">
        <v>0.86945744813776105</v>
      </c>
      <c r="Q6">
        <v>3.3872236332697598</v>
      </c>
      <c r="R6" s="1">
        <v>1.0000000000000001E-15</v>
      </c>
      <c r="S6">
        <v>-0.36898699264209101</v>
      </c>
      <c r="T6">
        <v>0.89530499394495699</v>
      </c>
      <c r="U6">
        <v>3.6303586771676799</v>
      </c>
      <c r="V6">
        <v>5000.0014042597504</v>
      </c>
      <c r="W6">
        <v>-0.27522412930658702</v>
      </c>
      <c r="X6">
        <v>-0.34067820859942199</v>
      </c>
      <c r="Y6" s="1">
        <f t="shared" si="1"/>
        <v>-1.3539231435239975E-3</v>
      </c>
      <c r="Z6" s="1">
        <f t="shared" si="2"/>
        <v>1.6238409259029813</v>
      </c>
      <c r="AA6" s="1">
        <f t="shared" si="3"/>
        <v>5.5003123608892277E-15</v>
      </c>
      <c r="AB6" s="1">
        <f t="shared" si="4"/>
        <v>5.8951249956918881</v>
      </c>
      <c r="AC6" s="1">
        <f t="shared" si="5"/>
        <v>-5.328122576737454E-3</v>
      </c>
    </row>
    <row r="7" spans="1:29" x14ac:dyDescent="0.55000000000000004">
      <c r="A7" t="s">
        <v>12</v>
      </c>
      <c r="B7">
        <v>1200</v>
      </c>
      <c r="C7">
        <v>45</v>
      </c>
      <c r="D7">
        <v>8.1</v>
      </c>
      <c r="F7" s="1">
        <v>1.2999999999999999E-3</v>
      </c>
      <c r="G7" s="1">
        <f>F7/0.00000000000000066</f>
        <v>1969696969696.9697</v>
      </c>
      <c r="H7" s="1">
        <v>4200000000000</v>
      </c>
      <c r="I7" s="5">
        <f t="shared" ref="I7:I8" si="7">C7/B7</f>
        <v>3.7499999999999999E-2</v>
      </c>
      <c r="J7" s="5">
        <f>2/C7*SQRT(13.6/(0.0000000000000006582*H7))</f>
        <v>3.1173341118619526</v>
      </c>
      <c r="L7" t="s">
        <v>19</v>
      </c>
      <c r="M7" t="s">
        <v>21</v>
      </c>
      <c r="N7">
        <v>3.7499999999999999E-2</v>
      </c>
      <c r="O7">
        <v>3.12</v>
      </c>
      <c r="P7">
        <v>0.76010524046689698</v>
      </c>
      <c r="Q7">
        <v>2.25570194415541</v>
      </c>
      <c r="R7" s="1">
        <v>1.0000000000000001E-15</v>
      </c>
      <c r="S7">
        <v>-0.98320776061923698</v>
      </c>
      <c r="T7">
        <v>0.75895520632060498</v>
      </c>
      <c r="U7">
        <v>2.30924284314507</v>
      </c>
      <c r="V7">
        <v>5000.0026303670102</v>
      </c>
      <c r="W7">
        <v>-0.74858187406504695</v>
      </c>
      <c r="X7">
        <v>-0.313427154307241</v>
      </c>
      <c r="Y7" s="1">
        <f t="shared" si="1"/>
        <v>-6.4860918582586259E-4</v>
      </c>
      <c r="Z7" s="1">
        <f t="shared" si="2"/>
        <v>3.7112607956495007</v>
      </c>
      <c r="AA7" s="1">
        <f t="shared" si="3"/>
        <v>8.3714981920143326E-15</v>
      </c>
      <c r="AB7" s="1">
        <f t="shared" si="4"/>
        <v>8.5702024313984886</v>
      </c>
      <c r="AC7" s="1">
        <f t="shared" si="5"/>
        <v>-2.7180188617662434E-3</v>
      </c>
    </row>
    <row r="8" spans="1:29" x14ac:dyDescent="0.55000000000000004">
      <c r="A8" t="s">
        <v>13</v>
      </c>
      <c r="B8">
        <v>450</v>
      </c>
      <c r="C8">
        <v>36</v>
      </c>
      <c r="D8">
        <v>15</v>
      </c>
      <c r="F8" s="1">
        <v>1.4E-2</v>
      </c>
      <c r="G8" s="1">
        <f>F8/0.00000000000000066</f>
        <v>21212121212121.215</v>
      </c>
      <c r="H8" s="1">
        <f t="shared" si="6"/>
        <v>289752667658687.19</v>
      </c>
      <c r="I8" s="5">
        <f t="shared" si="7"/>
        <v>0.08</v>
      </c>
      <c r="J8" s="5">
        <f>2/C8*SQRT(1/F8)</f>
        <v>0.46953014151584255</v>
      </c>
      <c r="L8" t="s">
        <v>24</v>
      </c>
      <c r="N8">
        <v>0.08</v>
      </c>
      <c r="O8">
        <v>0.47</v>
      </c>
      <c r="P8">
        <v>0.98091370670934097</v>
      </c>
      <c r="Q8">
        <v>10</v>
      </c>
      <c r="R8" s="1">
        <v>1.0000000000000001E-15</v>
      </c>
      <c r="S8">
        <v>-2.9151327970319801E-2</v>
      </c>
      <c r="T8">
        <v>0.98600101066616197</v>
      </c>
      <c r="U8">
        <v>12.494532092284899</v>
      </c>
      <c r="V8">
        <v>5000</v>
      </c>
      <c r="W8">
        <v>-1.9585218863993899E-2</v>
      </c>
      <c r="X8">
        <v>-0.48843513941590599</v>
      </c>
      <c r="Y8" s="1">
        <f t="shared" si="1"/>
        <v>-1.8244024674247022E-3</v>
      </c>
      <c r="Z8" s="1">
        <f t="shared" si="2"/>
        <v>0.44681978740201117</v>
      </c>
      <c r="AA8" s="1">
        <f t="shared" si="3"/>
        <v>4.4681978740201124E-15</v>
      </c>
      <c r="AB8" s="1">
        <f t="shared" si="4"/>
        <v>5.5828041731623443</v>
      </c>
      <c r="AC8" s="1">
        <f t="shared" si="5"/>
        <v>-5.5596015147463393E-3</v>
      </c>
    </row>
    <row r="10" spans="1:29" x14ac:dyDescent="0.55000000000000004">
      <c r="I10" s="7"/>
    </row>
    <row r="12" spans="1:29" x14ac:dyDescent="0.55000000000000004">
      <c r="F12" s="1">
        <f>0.1/0.0000000000000006582</f>
        <v>151929504709814.66</v>
      </c>
    </row>
    <row r="13" spans="1:29" x14ac:dyDescent="0.55000000000000004">
      <c r="F13" s="1">
        <f>299792458 *82600</f>
        <v>24762857030800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F4F3-A755-4D0F-B87B-BADE66CB757D}">
  <dimension ref="A1:M8"/>
  <sheetViews>
    <sheetView workbookViewId="0">
      <selection activeCell="B12" sqref="B12"/>
    </sheetView>
  </sheetViews>
  <sheetFormatPr defaultRowHeight="14.4" x14ac:dyDescent="0.55000000000000004"/>
  <sheetData>
    <row r="1" spans="1:13" x14ac:dyDescent="0.55000000000000004">
      <c r="A1" t="s">
        <v>0</v>
      </c>
      <c r="B1" t="s">
        <v>5</v>
      </c>
      <c r="C1" t="s">
        <v>6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x14ac:dyDescent="0.55000000000000004">
      <c r="A2" t="s">
        <v>7</v>
      </c>
      <c r="B2">
        <v>2.4918417391304299E-4</v>
      </c>
      <c r="C2">
        <v>4.0721189608799699</v>
      </c>
      <c r="D2">
        <v>0.67407846645969605</v>
      </c>
      <c r="E2">
        <v>1.7967540951232699</v>
      </c>
      <c r="F2" s="1">
        <v>4.92174758724773E-8</v>
      </c>
      <c r="G2">
        <v>-1.6575544387221599</v>
      </c>
      <c r="H2">
        <v>0.67252482559350801</v>
      </c>
      <c r="I2">
        <v>1.8131588992223699</v>
      </c>
      <c r="J2">
        <v>5000.0013337894597</v>
      </c>
      <c r="K2">
        <v>-1.26806434802691</v>
      </c>
      <c r="L2">
        <v>-0.30715325393485599</v>
      </c>
      <c r="M2" s="1"/>
    </row>
    <row r="3" spans="1:13" x14ac:dyDescent="0.55000000000000004">
      <c r="A3" t="s">
        <v>8</v>
      </c>
      <c r="B3">
        <v>1.1999999999999999E-3</v>
      </c>
      <c r="C3">
        <v>12.6</v>
      </c>
      <c r="D3">
        <v>0.16320080880517601</v>
      </c>
      <c r="E3">
        <v>0.59447567294249204</v>
      </c>
      <c r="F3">
        <v>1.08789785276928</v>
      </c>
      <c r="G3">
        <v>-10.073069367051099</v>
      </c>
      <c r="H3">
        <v>0.18391700358407001</v>
      </c>
      <c r="I3">
        <v>0.62412125839912502</v>
      </c>
      <c r="J3">
        <v>5000.0000934606196</v>
      </c>
      <c r="K3">
        <v>-9.1188875390684299</v>
      </c>
      <c r="L3">
        <v>-0.104637964213804</v>
      </c>
    </row>
    <row r="4" spans="1:13" x14ac:dyDescent="0.55000000000000004">
      <c r="A4" t="s">
        <v>9</v>
      </c>
      <c r="B4">
        <v>9.0499999999999997E-2</v>
      </c>
      <c r="C4">
        <v>2.6</v>
      </c>
      <c r="D4">
        <v>0.818622426440203</v>
      </c>
      <c r="E4">
        <v>2.7359926379969499</v>
      </c>
      <c r="F4" s="1">
        <v>5.75737610636888E-6</v>
      </c>
      <c r="G4">
        <v>-0.62500669992253699</v>
      </c>
      <c r="H4">
        <v>0.83456842636828599</v>
      </c>
      <c r="I4">
        <v>2.80359906245334</v>
      </c>
      <c r="J4">
        <v>5000.0000301424498</v>
      </c>
      <c r="K4">
        <v>-0.49101055562393597</v>
      </c>
      <c r="L4">
        <v>-0.27289870403769501</v>
      </c>
    </row>
    <row r="5" spans="1:13" x14ac:dyDescent="0.55000000000000004">
      <c r="A5" t="s">
        <v>10</v>
      </c>
      <c r="B5">
        <v>8.1799999999999998E-2</v>
      </c>
      <c r="C5">
        <v>2.58</v>
      </c>
      <c r="D5">
        <v>0.81667284714232902</v>
      </c>
      <c r="E5">
        <v>2.7164979479178499</v>
      </c>
      <c r="F5" s="1">
        <v>4.8316314978474099E-5</v>
      </c>
      <c r="G5">
        <v>-0.63408111002763001</v>
      </c>
      <c r="H5">
        <v>0.81464715440427604</v>
      </c>
      <c r="I5">
        <v>2.7877497428470499</v>
      </c>
      <c r="J5">
        <v>5000.0051630758999</v>
      </c>
      <c r="K5">
        <v>-0.49253391162739601</v>
      </c>
      <c r="L5">
        <v>-0.28738569072846798</v>
      </c>
    </row>
    <row r="6" spans="1:13" x14ac:dyDescent="0.55000000000000004">
      <c r="A6" t="s">
        <v>11</v>
      </c>
      <c r="B6">
        <v>8.2600000000000007E-2</v>
      </c>
      <c r="C6">
        <v>1.87</v>
      </c>
      <c r="D6">
        <v>0.86945744813776105</v>
      </c>
      <c r="E6">
        <v>3.3872236332697598</v>
      </c>
      <c r="F6" s="1">
        <v>1.0000000000000001E-15</v>
      </c>
      <c r="G6">
        <v>-0.36898699264209101</v>
      </c>
      <c r="H6">
        <v>0.89530499394495699</v>
      </c>
      <c r="I6">
        <v>3.6303586771676799</v>
      </c>
      <c r="J6">
        <v>5000.0014042597504</v>
      </c>
      <c r="K6">
        <v>-0.27522412930658702</v>
      </c>
      <c r="L6">
        <v>-0.34067820859942199</v>
      </c>
    </row>
    <row r="7" spans="1:13" x14ac:dyDescent="0.55000000000000004">
      <c r="A7" t="s">
        <v>12</v>
      </c>
      <c r="B7">
        <v>3.7499999999999999E-2</v>
      </c>
      <c r="C7">
        <v>3.12</v>
      </c>
      <c r="D7">
        <v>0.76010524046689698</v>
      </c>
      <c r="E7">
        <v>2.25570194415541</v>
      </c>
      <c r="F7" s="1">
        <v>1.0000000000000001E-15</v>
      </c>
      <c r="G7">
        <v>-0.98320776061923698</v>
      </c>
      <c r="H7">
        <v>0.75895520632060498</v>
      </c>
      <c r="I7">
        <v>2.30924284314507</v>
      </c>
      <c r="J7">
        <v>5000.0026303670102</v>
      </c>
      <c r="K7">
        <v>-0.74858187406504695</v>
      </c>
      <c r="L7">
        <v>-0.313427154307241</v>
      </c>
    </row>
    <row r="8" spans="1:13" x14ac:dyDescent="0.55000000000000004">
      <c r="A8" t="s">
        <v>13</v>
      </c>
      <c r="B8">
        <v>0.08</v>
      </c>
      <c r="C8">
        <v>0.47</v>
      </c>
      <c r="D8">
        <v>0.98091370670934097</v>
      </c>
      <c r="E8">
        <v>10</v>
      </c>
      <c r="F8" s="1">
        <v>1.0000000000000001E-15</v>
      </c>
      <c r="G8">
        <v>-2.9151327970319801E-2</v>
      </c>
      <c r="H8">
        <v>0.98600101066616197</v>
      </c>
      <c r="I8">
        <v>12.494532092284899</v>
      </c>
      <c r="J8">
        <v>5000</v>
      </c>
      <c r="K8">
        <v>-1.9585218863993899E-2</v>
      </c>
      <c r="L8">
        <v>-0.48843513941590599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Microscopic params</vt:lpstr>
      <vt:lpstr>Optimized 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Lin</dc:creator>
  <cp:lastModifiedBy>Lisa Lin</cp:lastModifiedBy>
  <dcterms:created xsi:type="dcterms:W3CDTF">2021-03-14T22:33:32Z</dcterms:created>
  <dcterms:modified xsi:type="dcterms:W3CDTF">2021-03-16T11:58:17Z</dcterms:modified>
</cp:coreProperties>
</file>