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entalsania/Desktop/Case 2/"/>
    </mc:Choice>
  </mc:AlternateContent>
  <xr:revisionPtr revIDLastSave="0" documentId="13_ncr:1_{51AED629-11C6-FA44-93AE-EB0CEF423CD7}" xr6:coauthVersionLast="47" xr6:coauthVersionMax="47" xr10:uidLastSave="{00000000-0000-0000-0000-000000000000}"/>
  <bookViews>
    <workbookView xWindow="0" yWindow="0" windowWidth="28800" windowHeight="18000" activeTab="1" xr2:uid="{F0078D5D-DFE2-9247-81C4-76F79D9DD8FA}"/>
  </bookViews>
  <sheets>
    <sheet name="Part a" sheetId="1" r:id="rId1"/>
    <sheet name="Part b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4" l="1"/>
  <c r="E14" i="4"/>
  <c r="E13" i="4"/>
  <c r="E12" i="4"/>
  <c r="E11" i="4"/>
  <c r="E10" i="4"/>
  <c r="E9" i="4"/>
  <c r="E8" i="4"/>
  <c r="E7" i="4"/>
  <c r="C34" i="1"/>
  <c r="H21" i="4" l="1"/>
  <c r="H22" i="4"/>
  <c r="H9" i="4"/>
  <c r="P35" i="4"/>
  <c r="L35" i="4"/>
  <c r="H35" i="4"/>
  <c r="P34" i="4"/>
  <c r="L34" i="4"/>
  <c r="H34" i="4"/>
  <c r="P22" i="4"/>
  <c r="L22" i="4"/>
  <c r="P21" i="4"/>
  <c r="L21" i="4"/>
  <c r="P9" i="4"/>
  <c r="L9" i="4"/>
  <c r="P8" i="4"/>
  <c r="L8" i="4"/>
  <c r="H8" i="4"/>
  <c r="H12" i="4" l="1"/>
  <c r="L12" i="4"/>
  <c r="L13" i="4" s="1"/>
  <c r="L25" i="4"/>
  <c r="L26" i="4" s="1"/>
  <c r="H38" i="4"/>
  <c r="H39" i="4" s="1"/>
  <c r="H25" i="4"/>
  <c r="H26" i="4" s="1"/>
  <c r="P12" i="4"/>
  <c r="P13" i="4" s="1"/>
  <c r="P25" i="4"/>
  <c r="P26" i="4" s="1"/>
  <c r="L38" i="4"/>
  <c r="L39" i="4" s="1"/>
  <c r="P38" i="4"/>
  <c r="P39" i="4" s="1"/>
  <c r="H13" i="4"/>
  <c r="H14" i="4"/>
  <c r="H16" i="4" s="1"/>
  <c r="P40" i="4" l="1"/>
  <c r="L27" i="4"/>
  <c r="L29" i="4" s="1"/>
  <c r="H27" i="4"/>
  <c r="H29" i="4" s="1"/>
  <c r="P27" i="4"/>
  <c r="P29" i="4" s="1"/>
  <c r="P42" i="4"/>
  <c r="P41" i="4"/>
  <c r="P43" i="4" s="1"/>
  <c r="L28" i="4"/>
  <c r="L30" i="4" s="1"/>
  <c r="L40" i="4"/>
  <c r="P14" i="4"/>
  <c r="H40" i="4"/>
  <c r="L14" i="4"/>
  <c r="H15" i="4"/>
  <c r="H17" i="4" s="1"/>
  <c r="H28" i="4" l="1"/>
  <c r="H30" i="4" s="1"/>
  <c r="P28" i="4"/>
  <c r="P30" i="4" s="1"/>
  <c r="L16" i="4"/>
  <c r="L15" i="4"/>
  <c r="L17" i="4" s="1"/>
  <c r="H41" i="4"/>
  <c r="H43" i="4" s="1"/>
  <c r="H42" i="4"/>
  <c r="P15" i="4"/>
  <c r="P17" i="4" s="1"/>
  <c r="P16" i="4"/>
  <c r="L42" i="4"/>
  <c r="L41" i="4"/>
  <c r="L43" i="4" s="1"/>
  <c r="Q4" i="1" l="1" a="1"/>
  <c r="Q4" i="1" s="1"/>
  <c r="K34" i="1"/>
  <c r="J34" i="1"/>
  <c r="I34" i="1"/>
  <c r="H34" i="1"/>
  <c r="G34" i="1"/>
  <c r="F34" i="1"/>
  <c r="E34" i="1"/>
  <c r="D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O5" i="1" s="1"/>
  <c r="L13" i="1"/>
  <c r="L12" i="1"/>
  <c r="L11" i="1"/>
  <c r="L10" i="1"/>
  <c r="L9" i="1"/>
  <c r="L8" i="1"/>
  <c r="L7" i="1"/>
  <c r="L6" i="1"/>
  <c r="L34" i="1" s="1"/>
  <c r="L5" i="1"/>
  <c r="L4" i="1"/>
  <c r="O6" i="1" l="1"/>
  <c r="O4" i="1"/>
  <c r="O9" i="1" l="1"/>
  <c r="O10" i="1"/>
  <c r="O13" i="1" l="1"/>
  <c r="R10" i="1" l="1"/>
  <c r="R6" i="1"/>
  <c r="R7" i="1"/>
  <c r="R4" i="1"/>
  <c r="R11" i="1"/>
  <c r="R8" i="1"/>
  <c r="R5" i="1"/>
  <c r="R12" i="1"/>
  <c r="R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<sst xmlns="http://schemas.openxmlformats.org/spreadsheetml/2006/main" count="222" uniqueCount="67">
  <si>
    <t>Day</t>
  </si>
  <si>
    <t>4-6 AM</t>
  </si>
  <si>
    <t>6-8 AM</t>
  </si>
  <si>
    <t>8-10 AM</t>
  </si>
  <si>
    <t>10-noon</t>
  </si>
  <si>
    <t>noon-2 PM</t>
  </si>
  <si>
    <t>2-4 PM</t>
  </si>
  <si>
    <t>4-6 PM</t>
  </si>
  <si>
    <t>6-8 PM</t>
  </si>
  <si>
    <t>8-10 PM</t>
  </si>
  <si>
    <t>Year</t>
  </si>
  <si>
    <t>One</t>
  </si>
  <si>
    <t>Two</t>
  </si>
  <si>
    <t>Three</t>
  </si>
  <si>
    <t>Total</t>
  </si>
  <si>
    <t>Passenger Arrivals</t>
  </si>
  <si>
    <t xml:space="preserve">Forecast Year 4 </t>
  </si>
  <si>
    <t>Linear Trend Line</t>
  </si>
  <si>
    <t>a=</t>
  </si>
  <si>
    <t>b=</t>
  </si>
  <si>
    <t>Linear Trend</t>
  </si>
  <si>
    <t>Line Forecast =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</si>
  <si>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</si>
  <si>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</si>
  <si>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</si>
  <si>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</si>
  <si>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</si>
  <si>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</si>
  <si>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</si>
  <si>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</si>
  <si>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</si>
  <si>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</si>
  <si>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</si>
  <si>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</si>
  <si>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</si>
  <si>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</si>
  <si>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</si>
  <si>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</si>
  <si>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</si>
  <si>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</si>
  <si>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</si>
  <si>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</si>
  <si>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</si>
  <si>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</si>
  <si>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</si>
  <si>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</si>
  <si>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r>
      <t xml:space="preserve">                 </t>
    </r>
    <r>
      <rPr>
        <i/>
        <sz val="10"/>
        <rFont val="Arial"/>
        <family val="2"/>
      </rPr>
      <t xml:space="preserve">  c </t>
    </r>
    <r>
      <rPr>
        <sz val="10"/>
        <rFont val="Arial"/>
        <family val="2"/>
      </rPr>
      <t>=</t>
    </r>
  </si>
  <si>
    <r>
      <t xml:space="preserve">                 </t>
    </r>
    <r>
      <rPr>
        <i/>
        <sz val="10"/>
        <rFont val="Arial"/>
        <family val="2"/>
      </rPr>
      <t>P</t>
    </r>
    <r>
      <rPr>
        <i/>
        <sz val="8"/>
        <rFont val="Arial"/>
        <family val="2"/>
      </rPr>
      <t>o</t>
    </r>
    <r>
      <rPr>
        <sz val="10"/>
        <rFont val="Arial"/>
        <family val="2"/>
      </rPr>
      <t xml:space="preserve"> =</t>
    </r>
  </si>
  <si>
    <r>
      <t xml:space="preserve">                P</t>
    </r>
    <r>
      <rPr>
        <i/>
        <sz val="8"/>
        <rFont val="Arial"/>
        <family val="2"/>
      </rPr>
      <t>w</t>
    </r>
    <r>
      <rPr>
        <sz val="10"/>
        <rFont val="Arial"/>
        <family val="2"/>
      </rPr>
      <t xml:space="preserve"> =</t>
    </r>
  </si>
  <si>
    <r>
      <t xml:space="preserve">  Average number in the system (</t>
    </r>
    <r>
      <rPr>
        <i/>
        <sz val="10"/>
        <rFont val="Arial"/>
        <family val="2"/>
      </rPr>
      <t>L</t>
    </r>
    <r>
      <rPr>
        <sz val="10"/>
        <rFont val="Arial"/>
        <family val="2"/>
      </rPr>
      <t xml:space="preserve">) = </t>
    </r>
  </si>
  <si>
    <t>passengers</t>
  </si>
  <si>
    <r>
      <t xml:space="preserve"> Average number in the queue (</t>
    </r>
    <r>
      <rPr>
        <i/>
        <sz val="10"/>
        <rFont val="Arial"/>
        <family val="2"/>
      </rPr>
      <t>Lq</t>
    </r>
    <r>
      <rPr>
        <sz val="10"/>
        <rFont val="Arial"/>
        <family val="2"/>
      </rPr>
      <t xml:space="preserve">) = </t>
    </r>
  </si>
  <si>
    <r>
      <t xml:space="preserve">      Average time in the system (</t>
    </r>
    <r>
      <rPr>
        <i/>
        <sz val="10"/>
        <rFont val="Arial"/>
        <family val="2"/>
      </rPr>
      <t>W</t>
    </r>
    <r>
      <rPr>
        <sz val="10"/>
        <rFont val="Arial"/>
        <family val="2"/>
      </rPr>
      <t xml:space="preserve">) = </t>
    </r>
  </si>
  <si>
    <t>minutes</t>
  </si>
  <si>
    <r>
      <t xml:space="preserve">     Average time in the queue (</t>
    </r>
    <r>
      <rPr>
        <i/>
        <sz val="10"/>
        <rFont val="Arial"/>
        <family val="2"/>
      </rPr>
      <t>Wq</t>
    </r>
    <r>
      <rPr>
        <sz val="10"/>
        <rFont val="Arial"/>
        <family val="2"/>
      </rPr>
      <t xml:space="preserve">) = </t>
    </r>
  </si>
  <si>
    <t>passengers per 2 hour</t>
  </si>
  <si>
    <t>passengers per hour</t>
  </si>
  <si>
    <t>Check points</t>
  </si>
  <si>
    <r>
      <rPr>
        <i/>
        <sz val="10"/>
        <rFont val="Arial"/>
        <family val="2"/>
      </rPr>
      <t xml:space="preserve">  Arrival rate</t>
    </r>
    <r>
      <rPr>
        <sz val="10"/>
        <rFont val="Arial"/>
        <family val="2"/>
      </rPr>
      <t xml:space="preserve"> =</t>
    </r>
  </si>
  <si>
    <r>
      <rPr>
        <i/>
        <sz val="10"/>
        <rFont val="Arial"/>
        <family val="2"/>
      </rPr>
      <t>Service rate</t>
    </r>
    <r>
      <rPr>
        <sz val="10"/>
        <rFont val="Arial"/>
        <family val="2"/>
      </rPr>
      <t xml:space="preserve"> = </t>
    </r>
  </si>
  <si>
    <t>Time slot</t>
  </si>
  <si>
    <t>Passengers</t>
  </si>
  <si>
    <t>No. of Check  points ( c )</t>
  </si>
  <si>
    <t xml:space="preserve">Forecasting Passenger Arrival at the BEI Airport </t>
  </si>
  <si>
    <t>Number of security checkpoints required and waiting time</t>
  </si>
  <si>
    <t>Service rate is 11.6 sec.</t>
  </si>
  <si>
    <r>
      <t xml:space="preserve">      Average time in the system (</t>
    </r>
    <r>
      <rPr>
        <i/>
        <sz val="10"/>
        <rFont val="Arial"/>
        <family val="2"/>
      </rPr>
      <t>W</t>
    </r>
    <r>
      <rPr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</si>
</sst>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2">
    <xf numFmtId="0" fontId="0" fillId="0" borderId="0" xfId="0"/>
    <xf numFmtId="0" fontId="2" fillId="0" borderId="1" xfId="2" applyBorder="1"/>
    <xf numFmtId="0" fontId="2" fillId="0" borderId="2" xfId="2" applyBorder="1" applyAlignment="1">
      <alignment horizontal="center"/>
    </xf>
    <xf numFmtId="0" fontId="2" fillId="0" borderId="0" xfId="2"/>
    <xf numFmtId="0" fontId="2" fillId="0" borderId="3" xfId="2" applyBorder="1"/>
    <xf numFmtId="0" fontId="2" fillId="0" borderId="3" xfId="2" applyBorder="1" applyAlignment="1">
      <alignment horizontal="center"/>
    </xf>
    <xf numFmtId="0" fontId="2" fillId="0" borderId="4" xfId="2" applyBorder="1"/>
    <xf numFmtId="0" fontId="2" fillId="0" borderId="1" xfId="2" applyBorder="1" applyAlignment="1">
      <alignment horizontal="center"/>
    </xf>
    <xf numFmtId="0" fontId="2" fillId="0" borderId="4" xfId="2" applyBorder="1" applyAlignment="1">
      <alignment horizontal="center"/>
    </xf>
    <xf numFmtId="0" fontId="0" fillId="0" borderId="5" xfId="0" applyBorder="1"/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Continuous"/>
    </xf>
    <xf numFmtId="0" fontId="0" fillId="0" borderId="0" xfId="0" applyAlignment="1">
      <alignment horizontal="right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/>
    <xf numFmtId="1" fontId="0" fillId="0" borderId="2" xfId="0" applyNumberFormat="1" applyBorder="1"/>
    <xf numFmtId="0" fontId="6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3" fillId="0" borderId="2" xfId="2" applyFont="1" applyBorder="1"/>
    <xf numFmtId="0" fontId="2" fillId="0" borderId="2" xfId="2" applyBorder="1"/>
    <xf numFmtId="43" fontId="2" fillId="0" borderId="2" xfId="2" applyNumberFormat="1" applyBorder="1"/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>
      <alignment horizontal="right"/>
    </xf>
    <xf numFmtId="0" fontId="5" fillId="2" borderId="0" xfId="0" applyFont="1" applyFill="1" applyAlignment="1">
      <alignment horizontal="right"/>
    </xf>
    <xf numFmtId="0" fontId="3" fillId="0" borderId="2" xfId="2" applyFont="1" applyBorder="1" applyAlignment="1">
      <alignment horizontal="center"/>
    </xf>
    <xf numFmtId="164" fontId="2" fillId="0" borderId="2" xfId="2" applyNumberFormat="1" applyBorder="1"/>
    <xf numFmtId="0" fontId="2" fillId="0" borderId="2" xfId="2" applyBorder="1" applyAlignment="1">
      <alignment horizontal="right"/>
    </xf>
    <xf numFmtId="43" fontId="2" fillId="0" borderId="2" xfId="1" applyFont="1" applyBorder="1" applyAlignment="1">
      <alignment horizontal="center"/>
    </xf>
    <xf numFmtId="164" fontId="2" fillId="0" borderId="3" xfId="1" applyNumberFormat="1" applyFont="1" applyBorder="1"/>
    <xf numFmtId="164" fontId="2" fillId="0" borderId="4" xfId="1" applyNumberFormat="1" applyFont="1" applyBorder="1"/>
    <xf numFmtId="164" fontId="2" fillId="0" borderId="1" xfId="1" applyNumberFormat="1" applyFont="1" applyBorder="1"/>
    <xf numFmtId="164" fontId="2" fillId="0" borderId="2" xfId="1" applyNumberFormat="1" applyFont="1" applyBorder="1"/>
    <xf numFmtId="0" fontId="8" fillId="0" borderId="0" xfId="2" applyFont="1"/>
    <xf numFmtId="0" fontId="8" fillId="0" borderId="0" xfId="0" applyFont="1"/>
  </cellXfs>
  <cellStyles count="3">
    <cellStyle name="Comma" xfId="1" builtinId="3"/>
    <cellStyle name="Normal" xfId="0" builtinId="0"/>
    <cellStyle name="Normal 2" xfId="2" xr:uid="{33B49DD9-D991-E74D-AB79-EE1AA7ABAE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D093-162F-504C-A05B-B2B5F84E22F5}">
  <dimension ref="A1:V38"/>
  <sheetViews>
    <sheetView workbookViewId="0"/>
  </sheetViews>
  <sheetFormatPr baseColWidth="10" defaultColWidth="9.1640625" defaultRowHeight="15" x14ac:dyDescent="0.2"/>
  <cols>
    <col min="1" max="2" width="9.1640625" style="3"/>
    <col min="3" max="3" width="10.6640625" style="3" bestFit="1" customWidth="1"/>
    <col min="4" max="5" width="11.1640625" style="3" bestFit="1" customWidth="1"/>
    <col min="6" max="6" width="10.1640625" style="3" bestFit="1" customWidth="1"/>
    <col min="7" max="7" width="11.33203125" style="3" customWidth="1"/>
    <col min="8" max="11" width="10.1640625" style="3" bestFit="1" customWidth="1"/>
    <col min="12" max="12" width="11.33203125" style="3" bestFit="1" customWidth="1"/>
    <col min="13" max="13" width="9.1640625" style="3"/>
    <col min="14" max="14" width="14.5" style="3" bestFit="1" customWidth="1"/>
    <col min="15" max="15" width="15" style="3" bestFit="1" customWidth="1"/>
    <col min="16" max="16384" width="9.1640625" style="3"/>
  </cols>
  <sheetData>
    <row r="1" spans="1:18" ht="19" x14ac:dyDescent="0.25">
      <c r="A1" s="40" t="s">
        <v>63</v>
      </c>
    </row>
    <row r="3" spans="1:18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6" t="s">
        <v>14</v>
      </c>
      <c r="N3" s="32" t="s">
        <v>10</v>
      </c>
      <c r="O3" s="25" t="s">
        <v>15</v>
      </c>
      <c r="Q3" s="25" t="s">
        <v>16</v>
      </c>
      <c r="R3" s="26"/>
    </row>
    <row r="4" spans="1:18" x14ac:dyDescent="0.2">
      <c r="A4" s="4"/>
      <c r="B4" s="2">
        <v>1</v>
      </c>
      <c r="C4" s="2">
        <v>2400</v>
      </c>
      <c r="D4" s="2">
        <v>2700</v>
      </c>
      <c r="E4" s="2">
        <v>3200</v>
      </c>
      <c r="F4" s="2">
        <v>1400</v>
      </c>
      <c r="G4" s="2">
        <v>1700</v>
      </c>
      <c r="H4" s="2">
        <v>1800</v>
      </c>
      <c r="I4" s="2">
        <v>1600</v>
      </c>
      <c r="J4" s="2">
        <v>800</v>
      </c>
      <c r="K4" s="2">
        <v>200</v>
      </c>
      <c r="L4" s="36">
        <f>SUM(C4:K4)</f>
        <v>15800</v>
      </c>
      <c r="N4" s="2">
        <v>1</v>
      </c>
      <c r="O4" s="33">
        <f>AVERAGE(L4:L13)</f>
        <v>17020</v>
      </c>
      <c r="Q4" s="26" t="str" cm="1">
        <f t="array" ref="Q4:Q12">TRANSPOSE(C3:K3)</f>
        <v>4-6 AM</v>
      </c>
      <c r="R4" s="27">
        <f>(C34/$L$34)*$O$13</f>
        <v>4926.5012797794834</v>
      </c>
    </row>
    <row r="5" spans="1:18" x14ac:dyDescent="0.2">
      <c r="A5" s="4"/>
      <c r="B5" s="2">
        <v>2</v>
      </c>
      <c r="C5" s="2">
        <v>1900</v>
      </c>
      <c r="D5" s="2">
        <v>2500</v>
      </c>
      <c r="E5" s="2">
        <v>3100</v>
      </c>
      <c r="F5" s="2">
        <v>1600</v>
      </c>
      <c r="G5" s="2">
        <v>1800</v>
      </c>
      <c r="H5" s="2">
        <v>2000</v>
      </c>
      <c r="I5" s="2">
        <v>1800</v>
      </c>
      <c r="J5" s="2">
        <v>900</v>
      </c>
      <c r="K5" s="2">
        <v>300</v>
      </c>
      <c r="L5" s="36">
        <f t="shared" ref="L5:L33" si="0">SUM(C5:K5)</f>
        <v>15900</v>
      </c>
      <c r="N5" s="2">
        <v>2</v>
      </c>
      <c r="O5" s="33">
        <f>AVERAGE(L14:L23)</f>
        <v>22520</v>
      </c>
      <c r="Q5" s="26" t="str">
        <v>6-8 AM</v>
      </c>
      <c r="R5" s="27">
        <f>(D34/$L$34)*$O$13</f>
        <v>5529.2380389840509</v>
      </c>
    </row>
    <row r="6" spans="1:18" x14ac:dyDescent="0.2">
      <c r="A6" s="4"/>
      <c r="B6" s="2">
        <v>3</v>
      </c>
      <c r="C6" s="2">
        <v>2300</v>
      </c>
      <c r="D6" s="2">
        <v>3100</v>
      </c>
      <c r="E6" s="2">
        <v>2500</v>
      </c>
      <c r="F6" s="2">
        <v>1500</v>
      </c>
      <c r="G6" s="2">
        <v>1500</v>
      </c>
      <c r="H6" s="2">
        <v>1800</v>
      </c>
      <c r="I6" s="2">
        <v>1900</v>
      </c>
      <c r="J6" s="2">
        <v>1100</v>
      </c>
      <c r="K6" s="2">
        <v>200</v>
      </c>
      <c r="L6" s="36">
        <f t="shared" si="0"/>
        <v>15900</v>
      </c>
      <c r="N6" s="2">
        <v>3</v>
      </c>
      <c r="O6" s="33">
        <f>AVERAGE(L24:L33)</f>
        <v>28180</v>
      </c>
      <c r="Q6" s="26" t="str">
        <v>8-10 AM</v>
      </c>
      <c r="R6" s="27">
        <f>(E34/$L$34)*$O$13</f>
        <v>5783.284111045481</v>
      </c>
    </row>
    <row r="7" spans="1:18" x14ac:dyDescent="0.2">
      <c r="A7" s="4"/>
      <c r="B7" s="2">
        <v>4</v>
      </c>
      <c r="C7" s="2">
        <v>2200</v>
      </c>
      <c r="D7" s="2">
        <v>3200</v>
      </c>
      <c r="E7" s="2">
        <v>3100</v>
      </c>
      <c r="F7" s="2">
        <v>2200</v>
      </c>
      <c r="G7" s="2">
        <v>1900</v>
      </c>
      <c r="H7" s="2">
        <v>2400</v>
      </c>
      <c r="I7" s="2">
        <v>2100</v>
      </c>
      <c r="J7" s="2">
        <v>1200</v>
      </c>
      <c r="K7" s="2">
        <v>400</v>
      </c>
      <c r="L7" s="36">
        <f t="shared" si="0"/>
        <v>18700</v>
      </c>
      <c r="Q7" s="26" t="str">
        <v>10-noon</v>
      </c>
      <c r="R7" s="27">
        <f>(F34/$L$34)*$O$13</f>
        <v>3247.804685961803</v>
      </c>
    </row>
    <row r="8" spans="1:18" x14ac:dyDescent="0.2">
      <c r="A8" s="5" t="s">
        <v>10</v>
      </c>
      <c r="B8" s="2">
        <v>5</v>
      </c>
      <c r="C8" s="2">
        <v>2400</v>
      </c>
      <c r="D8" s="2">
        <v>3300</v>
      </c>
      <c r="E8" s="2">
        <v>3400</v>
      </c>
      <c r="F8" s="2">
        <v>1700</v>
      </c>
      <c r="G8" s="2">
        <v>2200</v>
      </c>
      <c r="H8" s="2">
        <v>2100</v>
      </c>
      <c r="I8" s="2">
        <v>2000</v>
      </c>
      <c r="J8" s="2">
        <v>1000</v>
      </c>
      <c r="K8" s="2">
        <v>600</v>
      </c>
      <c r="L8" s="36">
        <f t="shared" si="0"/>
        <v>18700</v>
      </c>
      <c r="N8" s="25" t="s">
        <v>17</v>
      </c>
      <c r="O8" s="26"/>
      <c r="Q8" s="26" t="str">
        <v>noon-2 PM</v>
      </c>
      <c r="R8" s="27">
        <f>(G34/$L$34)*$O$13</f>
        <v>4019.9054932073236</v>
      </c>
    </row>
    <row r="9" spans="1:18" x14ac:dyDescent="0.2">
      <c r="A9" s="5" t="s">
        <v>11</v>
      </c>
      <c r="B9" s="2">
        <v>6</v>
      </c>
      <c r="C9" s="2">
        <v>2600</v>
      </c>
      <c r="D9" s="2">
        <v>2800</v>
      </c>
      <c r="E9" s="2">
        <v>3500</v>
      </c>
      <c r="F9" s="2">
        <v>1500</v>
      </c>
      <c r="G9" s="2">
        <v>1700</v>
      </c>
      <c r="H9" s="2">
        <v>1900</v>
      </c>
      <c r="I9" s="2">
        <v>1500</v>
      </c>
      <c r="J9" s="2">
        <v>1100</v>
      </c>
      <c r="K9" s="2">
        <v>300</v>
      </c>
      <c r="L9" s="36">
        <f t="shared" si="0"/>
        <v>16900</v>
      </c>
      <c r="N9" s="34" t="s">
        <v>18</v>
      </c>
      <c r="O9" s="35">
        <f>INTERCEPT(O4:O6,N4:N6)</f>
        <v>11413.333333333332</v>
      </c>
      <c r="Q9" s="26" t="str">
        <v>2-4 PM</v>
      </c>
      <c r="R9" s="27">
        <f>(H34/$L$34)*$O$13</f>
        <v>4249.0450876156719</v>
      </c>
    </row>
    <row r="10" spans="1:18" x14ac:dyDescent="0.2">
      <c r="A10" s="4"/>
      <c r="B10" s="2">
        <v>7</v>
      </c>
      <c r="C10" s="2">
        <v>1900</v>
      </c>
      <c r="D10" s="2">
        <v>2800</v>
      </c>
      <c r="E10" s="2">
        <v>3100</v>
      </c>
      <c r="F10" s="2">
        <v>1200</v>
      </c>
      <c r="G10" s="2">
        <v>1500</v>
      </c>
      <c r="H10" s="2">
        <v>2000</v>
      </c>
      <c r="I10" s="2">
        <v>1400</v>
      </c>
      <c r="J10" s="2">
        <v>900</v>
      </c>
      <c r="K10" s="2">
        <v>400</v>
      </c>
      <c r="L10" s="36">
        <f t="shared" si="0"/>
        <v>15200</v>
      </c>
      <c r="N10" s="34" t="s">
        <v>19</v>
      </c>
      <c r="O10" s="35">
        <f>SLOPE(O4:O6,N4:N6)</f>
        <v>5580</v>
      </c>
      <c r="Q10" s="26" t="str">
        <v>4-6 PM</v>
      </c>
      <c r="R10" s="27">
        <f>(I34/$L$34)*$O$13</f>
        <v>3726.009056900964</v>
      </c>
    </row>
    <row r="11" spans="1:18" x14ac:dyDescent="0.2">
      <c r="A11" s="4"/>
      <c r="B11" s="2">
        <v>8</v>
      </c>
      <c r="C11" s="2">
        <v>2000</v>
      </c>
      <c r="D11" s="2">
        <v>2700</v>
      </c>
      <c r="E11" s="2">
        <v>2500</v>
      </c>
      <c r="F11" s="2">
        <v>1500</v>
      </c>
      <c r="G11" s="2">
        <v>2000</v>
      </c>
      <c r="H11" s="2">
        <v>2300</v>
      </c>
      <c r="I11" s="2">
        <v>1900</v>
      </c>
      <c r="J11" s="2">
        <v>1000</v>
      </c>
      <c r="K11" s="2">
        <v>200</v>
      </c>
      <c r="L11" s="36">
        <f t="shared" si="0"/>
        <v>16100</v>
      </c>
      <c r="Q11" s="26" t="str">
        <v>6-8 PM</v>
      </c>
      <c r="R11" s="27">
        <f>(J34/$L$34)*$O$13</f>
        <v>1723.5282535932267</v>
      </c>
    </row>
    <row r="12" spans="1:18" x14ac:dyDescent="0.2">
      <c r="A12" s="4"/>
      <c r="B12" s="2">
        <v>9</v>
      </c>
      <c r="C12" s="2">
        <v>2400</v>
      </c>
      <c r="D12" s="2">
        <v>3200</v>
      </c>
      <c r="E12" s="2">
        <v>3600</v>
      </c>
      <c r="F12" s="2">
        <v>1600</v>
      </c>
      <c r="G12" s="2">
        <v>2100</v>
      </c>
      <c r="H12" s="2">
        <v>2500</v>
      </c>
      <c r="I12" s="2">
        <v>1800</v>
      </c>
      <c r="J12" s="2">
        <v>1400</v>
      </c>
      <c r="K12" s="2">
        <v>200</v>
      </c>
      <c r="L12" s="36">
        <f t="shared" si="0"/>
        <v>18800</v>
      </c>
      <c r="N12" s="25" t="s">
        <v>20</v>
      </c>
      <c r="Q12" s="26" t="str">
        <v>8-10 PM</v>
      </c>
      <c r="R12" s="27">
        <f>(K34/$L$34)*$O$13</f>
        <v>528.01732624532372</v>
      </c>
    </row>
    <row r="13" spans="1:18" x14ac:dyDescent="0.2">
      <c r="A13" s="6"/>
      <c r="B13" s="2">
        <v>10</v>
      </c>
      <c r="C13" s="2">
        <v>2600</v>
      </c>
      <c r="D13" s="2">
        <v>3300</v>
      </c>
      <c r="E13" s="2">
        <v>3100</v>
      </c>
      <c r="F13" s="2">
        <v>200</v>
      </c>
      <c r="G13" s="2">
        <v>2500</v>
      </c>
      <c r="H13" s="2">
        <v>2600</v>
      </c>
      <c r="I13" s="2">
        <v>2400</v>
      </c>
      <c r="J13" s="2">
        <v>1100</v>
      </c>
      <c r="K13" s="2">
        <v>400</v>
      </c>
      <c r="L13" s="37">
        <f t="shared" si="0"/>
        <v>18200</v>
      </c>
      <c r="N13" s="25" t="s">
        <v>21</v>
      </c>
      <c r="O13" s="27">
        <f>O9+O10*4</f>
        <v>33733.333333333328</v>
      </c>
    </row>
    <row r="14" spans="1:18" x14ac:dyDescent="0.2">
      <c r="A14" s="7"/>
      <c r="B14" s="2">
        <v>11</v>
      </c>
      <c r="C14" s="2">
        <v>3100</v>
      </c>
      <c r="D14" s="2">
        <v>3900</v>
      </c>
      <c r="E14" s="2">
        <v>4100</v>
      </c>
      <c r="F14" s="2">
        <v>2200</v>
      </c>
      <c r="G14" s="2">
        <v>2600</v>
      </c>
      <c r="H14" s="2">
        <v>2300</v>
      </c>
      <c r="I14" s="2">
        <v>2500</v>
      </c>
      <c r="J14" s="2">
        <v>1100</v>
      </c>
      <c r="K14" s="2">
        <v>300</v>
      </c>
      <c r="L14" s="38">
        <f t="shared" si="0"/>
        <v>22100</v>
      </c>
    </row>
    <row r="15" spans="1:18" x14ac:dyDescent="0.2">
      <c r="A15" s="5"/>
      <c r="B15" s="2">
        <v>12</v>
      </c>
      <c r="C15" s="2">
        <v>2800</v>
      </c>
      <c r="D15" s="2">
        <v>3400</v>
      </c>
      <c r="E15" s="2">
        <v>3900</v>
      </c>
      <c r="F15" s="2">
        <v>1900</v>
      </c>
      <c r="G15" s="2">
        <v>2100</v>
      </c>
      <c r="H15" s="2">
        <v>2500</v>
      </c>
      <c r="I15" s="2">
        <v>2000</v>
      </c>
      <c r="J15" s="2">
        <v>1200</v>
      </c>
      <c r="K15" s="2">
        <v>300</v>
      </c>
      <c r="L15" s="36">
        <f t="shared" si="0"/>
        <v>20100</v>
      </c>
    </row>
    <row r="16" spans="1:18" x14ac:dyDescent="0.2">
      <c r="A16" s="5"/>
      <c r="B16" s="2">
        <v>13</v>
      </c>
      <c r="C16" s="2">
        <v>2700</v>
      </c>
      <c r="D16" s="2">
        <v>3800</v>
      </c>
      <c r="E16" s="2">
        <v>4300</v>
      </c>
      <c r="F16" s="2">
        <v>2100</v>
      </c>
      <c r="G16" s="2">
        <v>2400</v>
      </c>
      <c r="H16" s="2">
        <v>2400</v>
      </c>
      <c r="I16" s="2">
        <v>2400</v>
      </c>
      <c r="J16" s="2">
        <v>1200</v>
      </c>
      <c r="K16" s="2">
        <v>400</v>
      </c>
      <c r="L16" s="36">
        <f t="shared" si="0"/>
        <v>21700</v>
      </c>
    </row>
    <row r="17" spans="1:22" x14ac:dyDescent="0.2">
      <c r="A17" s="5"/>
      <c r="B17" s="2">
        <v>14</v>
      </c>
      <c r="C17" s="2">
        <v>2400</v>
      </c>
      <c r="D17" s="2">
        <v>3500</v>
      </c>
      <c r="E17" s="2">
        <v>4100</v>
      </c>
      <c r="F17" s="2">
        <v>2400</v>
      </c>
      <c r="G17" s="2">
        <v>3000</v>
      </c>
      <c r="H17" s="2">
        <v>3200</v>
      </c>
      <c r="I17" s="2">
        <v>2600</v>
      </c>
      <c r="J17" s="2">
        <v>1200</v>
      </c>
      <c r="K17" s="2">
        <v>700</v>
      </c>
      <c r="L17" s="36">
        <f t="shared" si="0"/>
        <v>23100</v>
      </c>
    </row>
    <row r="18" spans="1:22" ht="16" x14ac:dyDescent="0.2">
      <c r="A18" s="5" t="s">
        <v>10</v>
      </c>
      <c r="B18" s="2">
        <v>15</v>
      </c>
      <c r="C18" s="2">
        <v>3300</v>
      </c>
      <c r="D18" s="2">
        <v>3700</v>
      </c>
      <c r="E18" s="2">
        <v>4000</v>
      </c>
      <c r="F18" s="2">
        <v>2600</v>
      </c>
      <c r="G18" s="2">
        <v>2600</v>
      </c>
      <c r="H18" s="2">
        <v>2700</v>
      </c>
      <c r="I18" s="2">
        <v>2900</v>
      </c>
      <c r="J18" s="2">
        <v>1000</v>
      </c>
      <c r="K18" s="2">
        <v>300</v>
      </c>
      <c r="L18" s="36">
        <f t="shared" si="0"/>
        <v>23100</v>
      </c>
      <c r="N18" t="s">
        <v>22</v>
      </c>
      <c r="O18"/>
      <c r="P18"/>
      <c r="Q18"/>
      <c r="R18"/>
      <c r="S18"/>
      <c r="T18"/>
      <c r="U18"/>
      <c r="V18"/>
    </row>
    <row r="19" spans="1:22" ht="17" thickBot="1" x14ac:dyDescent="0.25">
      <c r="A19" s="5" t="s">
        <v>12</v>
      </c>
      <c r="B19" s="2">
        <v>16</v>
      </c>
      <c r="C19" s="2">
        <v>3500</v>
      </c>
      <c r="D19" s="2">
        <v>4000</v>
      </c>
      <c r="E19" s="2">
        <v>3800</v>
      </c>
      <c r="F19" s="2">
        <v>2300</v>
      </c>
      <c r="G19" s="2">
        <v>2700</v>
      </c>
      <c r="H19" s="2">
        <v>3100</v>
      </c>
      <c r="I19" s="2">
        <v>3000</v>
      </c>
      <c r="J19" s="2">
        <v>900</v>
      </c>
      <c r="K19" s="2">
        <v>200</v>
      </c>
      <c r="L19" s="36">
        <f t="shared" si="0"/>
        <v>23500</v>
      </c>
      <c r="N19"/>
      <c r="O19"/>
      <c r="P19"/>
      <c r="Q19"/>
      <c r="R19"/>
      <c r="S19"/>
      <c r="T19"/>
      <c r="U19"/>
      <c r="V19"/>
    </row>
    <row r="20" spans="1:22" ht="16" x14ac:dyDescent="0.2">
      <c r="A20" s="5"/>
      <c r="B20" s="2">
        <v>17</v>
      </c>
      <c r="C20" s="2">
        <v>2900</v>
      </c>
      <c r="D20" s="2">
        <v>4100</v>
      </c>
      <c r="E20" s="2">
        <v>3900</v>
      </c>
      <c r="F20" s="2">
        <v>2400</v>
      </c>
      <c r="G20" s="2">
        <v>3000</v>
      </c>
      <c r="H20" s="2">
        <v>3200</v>
      </c>
      <c r="I20" s="2">
        <v>2500</v>
      </c>
      <c r="J20" s="2">
        <v>1100</v>
      </c>
      <c r="K20" s="2">
        <v>500</v>
      </c>
      <c r="L20" s="36">
        <f t="shared" si="0"/>
        <v>23600</v>
      </c>
      <c r="N20" s="11" t="s">
        <v>23</v>
      </c>
      <c r="O20" s="11"/>
      <c r="P20"/>
      <c r="Q20"/>
      <c r="R20"/>
      <c r="S20"/>
      <c r="T20"/>
      <c r="U20"/>
      <c r="V20"/>
    </row>
    <row r="21" spans="1:22" ht="16" x14ac:dyDescent="0.2">
      <c r="A21" s="5"/>
      <c r="B21" s="2">
        <v>18</v>
      </c>
      <c r="C21" s="2">
        <v>3400</v>
      </c>
      <c r="D21" s="2">
        <v>3800</v>
      </c>
      <c r="E21" s="2">
        <v>4200</v>
      </c>
      <c r="F21" s="2">
        <v>2000</v>
      </c>
      <c r="G21" s="2">
        <v>2500</v>
      </c>
      <c r="H21" s="2">
        <v>3000</v>
      </c>
      <c r="I21" s="2">
        <v>2200</v>
      </c>
      <c r="J21" s="2">
        <v>1000</v>
      </c>
      <c r="K21" s="2">
        <v>300</v>
      </c>
      <c r="L21" s="36">
        <f t="shared" si="0"/>
        <v>22400</v>
      </c>
      <c r="N21" t="s">
        <v>24</v>
      </c>
      <c r="O21">
        <v>0.99996574389276838</v>
      </c>
      <c r="P21"/>
      <c r="Q21"/>
      <c r="R21"/>
      <c r="S21"/>
      <c r="T21"/>
      <c r="U21"/>
      <c r="V21"/>
    </row>
    <row r="22" spans="1:22" ht="16" x14ac:dyDescent="0.2">
      <c r="A22" s="5"/>
      <c r="B22" s="2">
        <v>19</v>
      </c>
      <c r="C22" s="2">
        <v>3600</v>
      </c>
      <c r="D22" s="2">
        <v>3600</v>
      </c>
      <c r="E22" s="2">
        <v>4000</v>
      </c>
      <c r="F22" s="2">
        <v>2300</v>
      </c>
      <c r="G22" s="2">
        <v>2600</v>
      </c>
      <c r="H22" s="2">
        <v>2800</v>
      </c>
      <c r="I22" s="2">
        <v>2600</v>
      </c>
      <c r="J22" s="2">
        <v>1200</v>
      </c>
      <c r="K22" s="2">
        <v>200</v>
      </c>
      <c r="L22" s="36">
        <f t="shared" si="0"/>
        <v>22900</v>
      </c>
      <c r="N22" t="s">
        <v>25</v>
      </c>
      <c r="O22">
        <v>0.99993148895901762</v>
      </c>
      <c r="P22"/>
      <c r="Q22"/>
      <c r="R22"/>
      <c r="S22"/>
      <c r="T22"/>
      <c r="U22"/>
      <c r="V22"/>
    </row>
    <row r="23" spans="1:22" ht="16" x14ac:dyDescent="0.2">
      <c r="A23" s="8"/>
      <c r="B23" s="2">
        <v>20</v>
      </c>
      <c r="C23" s="2">
        <v>3700</v>
      </c>
      <c r="D23" s="2">
        <v>3700</v>
      </c>
      <c r="E23" s="2">
        <v>4000</v>
      </c>
      <c r="F23" s="2">
        <v>2200</v>
      </c>
      <c r="G23" s="2">
        <v>2600</v>
      </c>
      <c r="H23" s="2">
        <v>2700</v>
      </c>
      <c r="I23" s="2">
        <v>2400</v>
      </c>
      <c r="J23" s="2">
        <v>1200</v>
      </c>
      <c r="K23" s="2">
        <v>200</v>
      </c>
      <c r="L23" s="37">
        <f t="shared" si="0"/>
        <v>22700</v>
      </c>
      <c r="N23" t="s">
        <v>26</v>
      </c>
      <c r="O23">
        <v>0.99986297791803525</v>
      </c>
      <c r="P23"/>
      <c r="Q23"/>
      <c r="R23"/>
      <c r="S23"/>
      <c r="T23"/>
      <c r="U23"/>
      <c r="V23"/>
    </row>
    <row r="24" spans="1:22" ht="16" x14ac:dyDescent="0.2">
      <c r="A24" s="7"/>
      <c r="B24" s="2">
        <v>21</v>
      </c>
      <c r="C24" s="2">
        <v>4400</v>
      </c>
      <c r="D24" s="2">
        <v>4400</v>
      </c>
      <c r="E24" s="2">
        <v>4500</v>
      </c>
      <c r="F24" s="2">
        <v>2600</v>
      </c>
      <c r="G24" s="2">
        <v>3300</v>
      </c>
      <c r="H24" s="2">
        <v>3400</v>
      </c>
      <c r="I24" s="2">
        <v>3000</v>
      </c>
      <c r="J24" s="2">
        <v>1200</v>
      </c>
      <c r="K24" s="2">
        <v>400</v>
      </c>
      <c r="L24" s="38">
        <f t="shared" si="0"/>
        <v>27200</v>
      </c>
      <c r="N24" t="s">
        <v>27</v>
      </c>
      <c r="O24">
        <v>65.319726474218442</v>
      </c>
      <c r="P24"/>
      <c r="Q24"/>
      <c r="R24"/>
      <c r="S24"/>
      <c r="T24"/>
      <c r="U24"/>
      <c r="V24"/>
    </row>
    <row r="25" spans="1:22" ht="17" thickBot="1" x14ac:dyDescent="0.25">
      <c r="A25" s="5"/>
      <c r="B25" s="2">
        <v>22</v>
      </c>
      <c r="C25" s="2">
        <v>4200</v>
      </c>
      <c r="D25" s="2">
        <v>4500</v>
      </c>
      <c r="E25" s="2">
        <v>4300</v>
      </c>
      <c r="F25" s="2">
        <v>2500</v>
      </c>
      <c r="G25" s="2">
        <v>3400</v>
      </c>
      <c r="H25" s="2">
        <v>3600</v>
      </c>
      <c r="I25" s="2">
        <v>3100</v>
      </c>
      <c r="J25" s="2">
        <v>1400</v>
      </c>
      <c r="K25" s="2">
        <v>300</v>
      </c>
      <c r="L25" s="36">
        <f t="shared" si="0"/>
        <v>27300</v>
      </c>
      <c r="N25" s="9" t="s">
        <v>28</v>
      </c>
      <c r="O25" s="9">
        <v>3</v>
      </c>
      <c r="P25"/>
      <c r="Q25"/>
      <c r="R25"/>
      <c r="S25"/>
      <c r="T25"/>
      <c r="U25"/>
      <c r="V25"/>
    </row>
    <row r="26" spans="1:22" ht="16" x14ac:dyDescent="0.2">
      <c r="A26" s="5"/>
      <c r="B26" s="2">
        <v>23</v>
      </c>
      <c r="C26" s="2">
        <v>4500</v>
      </c>
      <c r="D26" s="2">
        <v>4500</v>
      </c>
      <c r="E26" s="2">
        <v>4700</v>
      </c>
      <c r="F26" s="2">
        <v>2700</v>
      </c>
      <c r="G26" s="2">
        <v>3400</v>
      </c>
      <c r="H26" s="2">
        <v>3500</v>
      </c>
      <c r="I26" s="2">
        <v>2900</v>
      </c>
      <c r="J26" s="2">
        <v>1200</v>
      </c>
      <c r="K26" s="2">
        <v>300</v>
      </c>
      <c r="L26" s="36">
        <f t="shared" si="0"/>
        <v>27700</v>
      </c>
      <c r="N26"/>
      <c r="O26"/>
      <c r="P26"/>
      <c r="Q26"/>
      <c r="R26"/>
      <c r="S26"/>
      <c r="T26"/>
      <c r="U26"/>
      <c r="V26"/>
    </row>
    <row r="27" spans="1:22" ht="17" thickBot="1" x14ac:dyDescent="0.25">
      <c r="A27" s="5"/>
      <c r="B27" s="2">
        <v>24</v>
      </c>
      <c r="C27" s="2">
        <v>4600</v>
      </c>
      <c r="D27" s="2">
        <v>4600</v>
      </c>
      <c r="E27" s="2">
        <v>4600</v>
      </c>
      <c r="F27" s="2">
        <v>2500</v>
      </c>
      <c r="G27" s="2">
        <v>3200</v>
      </c>
      <c r="H27" s="2">
        <v>3500</v>
      </c>
      <c r="I27" s="2">
        <v>2800</v>
      </c>
      <c r="J27" s="2">
        <v>1300</v>
      </c>
      <c r="K27" s="2">
        <v>300</v>
      </c>
      <c r="L27" s="36">
        <f t="shared" si="0"/>
        <v>27400</v>
      </c>
      <c r="N27" t="s">
        <v>29</v>
      </c>
      <c r="O27"/>
      <c r="P27"/>
      <c r="Q27"/>
      <c r="R27"/>
      <c r="S27"/>
      <c r="T27"/>
      <c r="U27"/>
      <c r="V27"/>
    </row>
    <row r="28" spans="1:22" ht="16" x14ac:dyDescent="0.2">
      <c r="A28" s="5" t="s">
        <v>10</v>
      </c>
      <c r="B28" s="2">
        <v>25</v>
      </c>
      <c r="C28" s="2">
        <v>4500</v>
      </c>
      <c r="D28" s="2">
        <v>4300</v>
      </c>
      <c r="E28" s="2">
        <v>4400</v>
      </c>
      <c r="F28" s="2">
        <v>2900</v>
      </c>
      <c r="G28" s="2">
        <v>3300</v>
      </c>
      <c r="H28" s="2">
        <v>3300</v>
      </c>
      <c r="I28" s="2">
        <v>3300</v>
      </c>
      <c r="J28" s="2">
        <v>1500</v>
      </c>
      <c r="K28" s="2">
        <v>400</v>
      </c>
      <c r="L28" s="36">
        <f t="shared" si="0"/>
        <v>27900</v>
      </c>
      <c r="N28" s="10"/>
      <c r="O28" s="10" t="s">
        <v>33</v>
      </c>
      <c r="P28" s="10" t="s">
        <v>34</v>
      </c>
      <c r="Q28" s="10" t="s">
        <v>35</v>
      </c>
      <c r="R28" s="10" t="s">
        <v>36</v>
      </c>
      <c r="S28" s="10" t="s">
        <v>37</v>
      </c>
      <c r="T28"/>
      <c r="U28"/>
      <c r="V28"/>
    </row>
    <row r="29" spans="1:22" ht="16" x14ac:dyDescent="0.2">
      <c r="A29" s="5" t="s">
        <v>13</v>
      </c>
      <c r="B29" s="2">
        <v>26</v>
      </c>
      <c r="C29" s="2">
        <v>4200</v>
      </c>
      <c r="D29" s="2">
        <v>4300</v>
      </c>
      <c r="E29" s="2">
        <v>4500</v>
      </c>
      <c r="F29" s="2">
        <v>3000</v>
      </c>
      <c r="G29" s="2">
        <v>4000</v>
      </c>
      <c r="H29" s="2">
        <v>3400</v>
      </c>
      <c r="I29" s="2">
        <v>3000</v>
      </c>
      <c r="J29" s="2">
        <v>1500</v>
      </c>
      <c r="K29" s="2">
        <v>600</v>
      </c>
      <c r="L29" s="36">
        <f t="shared" si="0"/>
        <v>28500</v>
      </c>
      <c r="N29" t="s">
        <v>30</v>
      </c>
      <c r="O29">
        <v>1</v>
      </c>
      <c r="P29">
        <v>62272800</v>
      </c>
      <c r="Q29">
        <v>62272800</v>
      </c>
      <c r="R29">
        <v>14595.18749999984</v>
      </c>
      <c r="S29">
        <v>5.269450937837269E-3</v>
      </c>
      <c r="T29"/>
      <c r="U29"/>
      <c r="V29"/>
    </row>
    <row r="30" spans="1:22" ht="16" x14ac:dyDescent="0.2">
      <c r="A30" s="5"/>
      <c r="B30" s="2">
        <v>27</v>
      </c>
      <c r="C30" s="2">
        <v>4500</v>
      </c>
      <c r="D30" s="2">
        <v>4500</v>
      </c>
      <c r="E30" s="2">
        <v>5100</v>
      </c>
      <c r="F30" s="2">
        <v>3300</v>
      </c>
      <c r="G30" s="2">
        <v>4000</v>
      </c>
      <c r="H30" s="2">
        <v>3700</v>
      </c>
      <c r="I30" s="2">
        <v>3100</v>
      </c>
      <c r="J30" s="2">
        <v>1200</v>
      </c>
      <c r="K30" s="2">
        <v>300</v>
      </c>
      <c r="L30" s="36">
        <f t="shared" si="0"/>
        <v>29700</v>
      </c>
      <c r="N30" t="s">
        <v>31</v>
      </c>
      <c r="O30">
        <v>1</v>
      </c>
      <c r="P30">
        <v>4266.6666666667134</v>
      </c>
      <c r="Q30">
        <v>4266.6666666667134</v>
      </c>
      <c r="R30"/>
      <c r="S30"/>
      <c r="T30"/>
      <c r="U30"/>
      <c r="V30"/>
    </row>
    <row r="31" spans="1:22" ht="17" thickBot="1" x14ac:dyDescent="0.25">
      <c r="A31" s="5"/>
      <c r="B31" s="2">
        <v>28</v>
      </c>
      <c r="C31" s="2">
        <v>4300</v>
      </c>
      <c r="D31" s="2">
        <v>4200</v>
      </c>
      <c r="E31" s="2">
        <v>4300</v>
      </c>
      <c r="F31" s="2">
        <v>2800</v>
      </c>
      <c r="G31" s="2">
        <v>3500</v>
      </c>
      <c r="H31" s="2">
        <v>4000</v>
      </c>
      <c r="I31" s="2">
        <v>3300</v>
      </c>
      <c r="J31" s="2">
        <v>1100</v>
      </c>
      <c r="K31" s="2">
        <v>400</v>
      </c>
      <c r="L31" s="36">
        <f t="shared" si="0"/>
        <v>27900</v>
      </c>
      <c r="N31" s="9" t="s">
        <v>14</v>
      </c>
      <c r="O31" s="9">
        <v>2</v>
      </c>
      <c r="P31" s="9">
        <v>62277066.666666664</v>
      </c>
      <c r="Q31" s="9"/>
      <c r="R31" s="9"/>
      <c r="S31" s="9"/>
      <c r="T31"/>
      <c r="U31"/>
      <c r="V31"/>
    </row>
    <row r="32" spans="1:22" ht="17" thickBot="1" x14ac:dyDescent="0.25">
      <c r="A32" s="5"/>
      <c r="B32" s="2">
        <v>29</v>
      </c>
      <c r="C32" s="2">
        <v>4900</v>
      </c>
      <c r="D32" s="2">
        <v>4100</v>
      </c>
      <c r="E32" s="2">
        <v>4200</v>
      </c>
      <c r="F32" s="2">
        <v>3100</v>
      </c>
      <c r="G32" s="2">
        <v>3600</v>
      </c>
      <c r="H32" s="2">
        <v>3900</v>
      </c>
      <c r="I32" s="2">
        <v>3400</v>
      </c>
      <c r="J32" s="2">
        <v>1400</v>
      </c>
      <c r="K32" s="2">
        <v>500</v>
      </c>
      <c r="L32" s="36">
        <f t="shared" si="0"/>
        <v>29100</v>
      </c>
      <c r="N32"/>
      <c r="O32"/>
      <c r="P32"/>
      <c r="Q32"/>
      <c r="R32"/>
      <c r="S32"/>
      <c r="T32"/>
      <c r="U32"/>
      <c r="V32"/>
    </row>
    <row r="33" spans="1:22" ht="16" x14ac:dyDescent="0.2">
      <c r="A33" s="8"/>
      <c r="B33" s="2">
        <v>30</v>
      </c>
      <c r="C33" s="2">
        <v>4700</v>
      </c>
      <c r="D33" s="2">
        <v>4500</v>
      </c>
      <c r="E33" s="2">
        <v>4100</v>
      </c>
      <c r="F33" s="2">
        <v>3000</v>
      </c>
      <c r="G33" s="2">
        <v>4000</v>
      </c>
      <c r="H33" s="2">
        <v>3700</v>
      </c>
      <c r="I33" s="2">
        <v>3400</v>
      </c>
      <c r="J33" s="2">
        <v>1200</v>
      </c>
      <c r="K33" s="2">
        <v>500</v>
      </c>
      <c r="L33" s="37">
        <f t="shared" si="0"/>
        <v>29100</v>
      </c>
      <c r="N33" s="10"/>
      <c r="O33" s="10" t="s">
        <v>38</v>
      </c>
      <c r="P33" s="10" t="s">
        <v>27</v>
      </c>
      <c r="Q33" s="10" t="s">
        <v>39</v>
      </c>
      <c r="R33" s="10" t="s">
        <v>40</v>
      </c>
      <c r="S33" s="10" t="s">
        <v>41</v>
      </c>
      <c r="T33" s="10" t="s">
        <v>42</v>
      </c>
      <c r="U33" s="10" t="s">
        <v>43</v>
      </c>
      <c r="V33" s="10" t="s">
        <v>44</v>
      </c>
    </row>
    <row r="34" spans="1:22" ht="16" x14ac:dyDescent="0.2">
      <c r="A34" s="26" t="s">
        <v>14</v>
      </c>
      <c r="C34" s="39">
        <f>SUM(C4:C33)</f>
        <v>98900</v>
      </c>
      <c r="D34" s="39">
        <f t="shared" ref="D34:L34" si="1">SUM(D4:D33)</f>
        <v>111000</v>
      </c>
      <c r="E34" s="39">
        <f t="shared" si="1"/>
        <v>116100</v>
      </c>
      <c r="F34" s="39">
        <f t="shared" si="1"/>
        <v>65200</v>
      </c>
      <c r="G34" s="39">
        <f t="shared" si="1"/>
        <v>80700</v>
      </c>
      <c r="H34" s="39">
        <f t="shared" si="1"/>
        <v>85300</v>
      </c>
      <c r="I34" s="39">
        <f t="shared" si="1"/>
        <v>74800</v>
      </c>
      <c r="J34" s="39">
        <f t="shared" si="1"/>
        <v>34600</v>
      </c>
      <c r="K34" s="39">
        <f t="shared" si="1"/>
        <v>10600</v>
      </c>
      <c r="L34" s="39">
        <f t="shared" si="1"/>
        <v>677200</v>
      </c>
      <c r="N34" t="s">
        <v>32</v>
      </c>
      <c r="O34">
        <v>11413.333333333332</v>
      </c>
      <c r="P34">
        <v>99.777530313972306</v>
      </c>
      <c r="Q34">
        <v>114.38781153851701</v>
      </c>
      <c r="R34">
        <v>5.5653093321011392E-3</v>
      </c>
      <c r="S34">
        <v>10145.539605094122</v>
      </c>
      <c r="T34">
        <v>12681.127061572543</v>
      </c>
      <c r="U34">
        <v>10145.539605094122</v>
      </c>
      <c r="V34">
        <v>12681.127061572543</v>
      </c>
    </row>
    <row r="35" spans="1:22" ht="17" thickBot="1" x14ac:dyDescent="0.25">
      <c r="N35" s="9" t="s">
        <v>45</v>
      </c>
      <c r="O35" s="9">
        <v>5580</v>
      </c>
      <c r="P35" s="9">
        <v>46.188021535170307</v>
      </c>
      <c r="Q35" s="9">
        <v>120.81054382792854</v>
      </c>
      <c r="R35" s="9">
        <v>5.2694509378372681E-3</v>
      </c>
      <c r="S35" s="9">
        <v>4993.1255420152793</v>
      </c>
      <c r="T35" s="9">
        <v>6166.8744579847207</v>
      </c>
      <c r="U35" s="9">
        <v>4993.1255420152793</v>
      </c>
      <c r="V35" s="9">
        <v>6166.8744579847207</v>
      </c>
    </row>
    <row r="36" spans="1:22" ht="16" x14ac:dyDescent="0.2">
      <c r="N36"/>
      <c r="O36"/>
      <c r="P36"/>
      <c r="Q36"/>
      <c r="R36"/>
      <c r="S36"/>
      <c r="T36"/>
      <c r="U36"/>
      <c r="V36"/>
    </row>
    <row r="37" spans="1:22" ht="16" x14ac:dyDescent="0.2">
      <c r="N37"/>
      <c r="O37"/>
      <c r="P37"/>
      <c r="Q37"/>
      <c r="R37"/>
      <c r="S37"/>
      <c r="T37"/>
      <c r="U37"/>
      <c r="V37"/>
    </row>
    <row r="38" spans="1:22" ht="16" x14ac:dyDescent="0.2">
      <c r="N38"/>
      <c r="O38"/>
      <c r="P38"/>
      <c r="Q38"/>
      <c r="R38"/>
      <c r="S38"/>
      <c r="T38"/>
      <c r="U38"/>
      <c r="V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AB45-F8A5-DD4F-8BC5-496198439953}">
  <dimension ref="B1:Q44"/>
  <sheetViews>
    <sheetView tabSelected="1" zoomScale="106" zoomScaleNormal="87" workbookViewId="0">
      <selection activeCell="B5" sqref="B5:E15"/>
    </sheetView>
  </sheetViews>
  <sheetFormatPr baseColWidth="10" defaultRowHeight="16" x14ac:dyDescent="0.2"/>
  <cols>
    <col min="1" max="1" width="2.33203125" customWidth="1"/>
    <col min="2" max="3" width="14.33203125" bestFit="1" customWidth="1"/>
    <col min="4" max="4" width="20.1640625" customWidth="1"/>
    <col min="5" max="5" width="30.5" bestFit="1" customWidth="1"/>
    <col min="6" max="6" width="1.83203125" style="28" customWidth="1"/>
    <col min="7" max="7" width="32.1640625" bestFit="1" customWidth="1"/>
    <col min="8" max="8" width="11.6640625" bestFit="1" customWidth="1"/>
    <col min="9" max="9" width="18.83203125" bestFit="1" customWidth="1"/>
    <col min="10" max="10" width="1.33203125" style="28" customWidth="1"/>
    <col min="11" max="11" width="32.1640625" bestFit="1" customWidth="1"/>
    <col min="13" max="13" width="18.83203125" bestFit="1" customWidth="1"/>
    <col min="14" max="14" width="1.1640625" style="28" customWidth="1"/>
    <col min="15" max="15" width="32.1640625" bestFit="1" customWidth="1"/>
  </cols>
  <sheetData>
    <row r="1" spans="2:17" ht="19" x14ac:dyDescent="0.25">
      <c r="B1" s="41" t="s">
        <v>64</v>
      </c>
    </row>
    <row r="3" spans="2:17" x14ac:dyDescent="0.2">
      <c r="B3" t="s">
        <v>65</v>
      </c>
    </row>
    <row r="5" spans="2:17" x14ac:dyDescent="0.2">
      <c r="B5" s="20" t="s">
        <v>16</v>
      </c>
    </row>
    <row r="6" spans="2:17" x14ac:dyDescent="0.2">
      <c r="B6" s="20" t="s">
        <v>60</v>
      </c>
      <c r="C6" s="20" t="s">
        <v>61</v>
      </c>
      <c r="D6" s="23" t="s">
        <v>62</v>
      </c>
      <c r="E6" s="23" t="s">
        <v>66</v>
      </c>
      <c r="F6" s="29"/>
      <c r="G6" s="20" t="s">
        <v>1</v>
      </c>
      <c r="K6" s="20" t="s">
        <v>4</v>
      </c>
      <c r="O6" s="20" t="s">
        <v>7</v>
      </c>
    </row>
    <row r="7" spans="2:17" x14ac:dyDescent="0.2">
      <c r="B7" s="20" t="s">
        <v>1</v>
      </c>
      <c r="C7" s="21">
        <v>4927</v>
      </c>
      <c r="D7" s="23">
        <v>8</v>
      </c>
      <c r="E7" s="19">
        <f>H16</f>
        <v>1.6154376969679118</v>
      </c>
      <c r="F7" s="29"/>
    </row>
    <row r="8" spans="2:17" x14ac:dyDescent="0.2">
      <c r="B8" s="20" t="s">
        <v>2</v>
      </c>
      <c r="C8" s="21">
        <v>5529</v>
      </c>
      <c r="D8" s="23">
        <v>9</v>
      </c>
      <c r="E8" s="19">
        <f>H29</f>
        <v>1.1086728855879924</v>
      </c>
      <c r="F8" s="29"/>
      <c r="G8" s="22" t="s">
        <v>58</v>
      </c>
      <c r="H8" s="19">
        <f>C7</f>
        <v>4927</v>
      </c>
      <c r="I8" s="13" t="s">
        <v>55</v>
      </c>
      <c r="K8" s="22" t="s">
        <v>58</v>
      </c>
      <c r="L8" s="19">
        <f>C10</f>
        <v>3248</v>
      </c>
      <c r="M8" s="13" t="s">
        <v>55</v>
      </c>
      <c r="O8" s="22" t="s">
        <v>58</v>
      </c>
      <c r="P8" s="19">
        <f>C13</f>
        <v>3726</v>
      </c>
      <c r="Q8" s="13" t="s">
        <v>55</v>
      </c>
    </row>
    <row r="9" spans="2:17" x14ac:dyDescent="0.2">
      <c r="B9" s="20" t="s">
        <v>3</v>
      </c>
      <c r="C9" s="21">
        <v>5783</v>
      </c>
      <c r="D9" s="23">
        <v>10</v>
      </c>
      <c r="E9" s="19">
        <f>H42</f>
        <v>0.20510787637256955</v>
      </c>
      <c r="F9" s="29"/>
      <c r="G9" s="22" t="s">
        <v>59</v>
      </c>
      <c r="H9" s="14">
        <f>(3600/11.6)*2</f>
        <v>620.68965517241384</v>
      </c>
      <c r="I9" s="13" t="s">
        <v>56</v>
      </c>
      <c r="K9" s="22" t="s">
        <v>59</v>
      </c>
      <c r="L9" s="14">
        <f>(3600/11.6)*2</f>
        <v>620.68965517241384</v>
      </c>
      <c r="M9" s="13" t="s">
        <v>56</v>
      </c>
      <c r="O9" s="22" t="s">
        <v>59</v>
      </c>
      <c r="P9" s="14">
        <f>(3600/11.6)*2</f>
        <v>620.68965517241384</v>
      </c>
      <c r="Q9" s="13" t="s">
        <v>56</v>
      </c>
    </row>
    <row r="10" spans="2:17" x14ac:dyDescent="0.2">
      <c r="B10" s="20" t="s">
        <v>4</v>
      </c>
      <c r="C10" s="21">
        <v>3248</v>
      </c>
      <c r="D10" s="23">
        <v>6</v>
      </c>
      <c r="E10" s="19">
        <f>L16</f>
        <v>0.18163557511301076</v>
      </c>
      <c r="F10" s="29"/>
      <c r="G10" s="12" t="s">
        <v>46</v>
      </c>
      <c r="H10" s="23">
        <v>8</v>
      </c>
      <c r="I10" s="16" t="s">
        <v>57</v>
      </c>
      <c r="K10" s="12" t="s">
        <v>46</v>
      </c>
      <c r="L10" s="23">
        <v>6</v>
      </c>
      <c r="M10" s="16" t="s">
        <v>57</v>
      </c>
      <c r="O10" s="12" t="s">
        <v>46</v>
      </c>
      <c r="P10" s="23">
        <v>7</v>
      </c>
      <c r="Q10" s="16" t="s">
        <v>57</v>
      </c>
    </row>
    <row r="11" spans="2:17" x14ac:dyDescent="0.2">
      <c r="B11" s="20" t="s">
        <v>5</v>
      </c>
      <c r="C11" s="21">
        <v>4020</v>
      </c>
      <c r="D11" s="23">
        <v>7</v>
      </c>
      <c r="E11" s="19">
        <f>L29</f>
        <v>0.24193141935882001</v>
      </c>
      <c r="F11" s="29"/>
      <c r="G11" s="12"/>
      <c r="H11" s="15"/>
      <c r="K11" s="12"/>
      <c r="L11" s="15"/>
      <c r="O11" s="12"/>
      <c r="P11" s="15"/>
    </row>
    <row r="12" spans="2:17" x14ac:dyDescent="0.2">
      <c r="B12" s="20" t="s">
        <v>6</v>
      </c>
      <c r="C12" s="21">
        <v>4249</v>
      </c>
      <c r="D12" s="23">
        <v>7</v>
      </c>
      <c r="E12" s="19">
        <f>L42</f>
        <v>0.68175918096427934</v>
      </c>
      <c r="F12" s="29"/>
      <c r="G12" s="12" t="s">
        <v>47</v>
      </c>
      <c r="H12" s="24">
        <f>(1)/(1/FACT(0)*(H8/H9)^0+1/FACT(1)*(H8/H9)^1+1/FACT(2)*(H8/H9)^2+1/FACT(3)*(H8/H9)^3+1/FACT(4)*(H8/H9)^4+1/FACT(5)*(H8/H9)^5+1/FACT(6)*(H8/H9)^6+1/FACT(7)*(H8/H9)^7+((1/FACT(H10))*((H8/H9)^H10))*((H10)*(H9))/(((H10)*(H9))-(H8)))</f>
        <v>1.9343853452625883E-5</v>
      </c>
      <c r="K12" s="12" t="s">
        <v>47</v>
      </c>
      <c r="L12" s="24">
        <f>(1)/(1/FACT(0)*(L8/L9)^0+1/FACT(1)*(L8/L9)^1+1/FACT(2)*(L8/L9)^2+1/FACT(3)*(L8/L9)^3+1/FACT(4)*(L8/L9)^4+1/FACT(5)*(L8/L9)^5+((1/FACT(L10))*((L8/L9)^L10))*((L10)*(L9))/(((L10)*(L9))-(L8)))</f>
        <v>3.0229572695834482E-3</v>
      </c>
      <c r="O12" s="12" t="s">
        <v>47</v>
      </c>
      <c r="P12" s="24">
        <f>(1)/(1/FACT(0)*(P8/P9)^0+1/FACT(1)*(P8/P9)^1+1/FACT(2)*(P8/P9)^2+1/FACT(3)*(P8/P9)^3+1/FACT(4)*(P8/P9)^4+1/FACT(5)*(P8/P9)^5+1/FACT(6)*(P8/P9)^6+((1/FACT(P10))*((P8/P9)^P10))*((P10)*(P9))/(((P10)*(P9))-(P8)))</f>
        <v>1.5711492472172536E-3</v>
      </c>
    </row>
    <row r="13" spans="2:17" x14ac:dyDescent="0.2">
      <c r="B13" s="20" t="s">
        <v>7</v>
      </c>
      <c r="C13" s="21">
        <v>3726</v>
      </c>
      <c r="D13" s="23">
        <v>7</v>
      </c>
      <c r="E13" s="19">
        <f>P16</f>
        <v>0.15628087421946274</v>
      </c>
      <c r="F13" s="29"/>
      <c r="G13" s="17" t="s">
        <v>48</v>
      </c>
      <c r="H13" s="24">
        <f>(1/FACT(H10))*((H8/H9)^H10)*((H10*H9*H12)/((H10)*(H9)-(H8)))</f>
        <v>0.97498117290029063</v>
      </c>
      <c r="K13" s="17" t="s">
        <v>48</v>
      </c>
      <c r="L13" s="24">
        <f>(1/FACT(L10))*((L8/L9)^L10)*((L10*L9*L12)/((L10)*(L9)-(L8)))</f>
        <v>0.67428200449834463</v>
      </c>
      <c r="O13" s="17" t="s">
        <v>48</v>
      </c>
      <c r="P13" s="24">
        <f>(1/FACT(P10))*((P8/P9)^P10)*((P10*P9*P12)/((P10)*(P9)-(P8)))</f>
        <v>0.61484860272556252</v>
      </c>
    </row>
    <row r="14" spans="2:17" x14ac:dyDescent="0.2">
      <c r="B14" s="20" t="s">
        <v>8</v>
      </c>
      <c r="C14" s="21">
        <v>1724</v>
      </c>
      <c r="D14" s="23">
        <v>3</v>
      </c>
      <c r="E14" s="19">
        <f>P29</f>
        <v>0.4717722567556828</v>
      </c>
      <c r="F14" s="29"/>
      <c r="G14" s="12" t="s">
        <v>49</v>
      </c>
      <c r="H14" s="19">
        <f>((((H8)*(H9)*((H8/H9)^H10)*(H12))/(FACT(H10-1)*(((H10*H9)-H8)^2))))+(H8/H9)</f>
        <v>132.65435888268169</v>
      </c>
      <c r="I14" t="s">
        <v>50</v>
      </c>
      <c r="K14" s="12" t="s">
        <v>49</v>
      </c>
      <c r="L14" s="19">
        <f>((((L8)*(L9)*((L8/L9)^L10)*(L12))/(FACT(L10-1)*(((L10*L9)-L8)^2))))+(L8/L9)</f>
        <v>9.8325391327843157</v>
      </c>
      <c r="M14" t="s">
        <v>50</v>
      </c>
      <c r="O14" s="12" t="s">
        <v>49</v>
      </c>
      <c r="P14" s="19">
        <f>((((P8)*(P9)*((P8/P9)^P10)*(P12))/(FACT(P10-1)*(((P10*P9)-P8)^2))))+(P8/P9)</f>
        <v>9.7050422890286363</v>
      </c>
      <c r="Q14" t="s">
        <v>50</v>
      </c>
    </row>
    <row r="15" spans="2:17" x14ac:dyDescent="0.2">
      <c r="B15" s="20" t="s">
        <v>9</v>
      </c>
      <c r="C15" s="21">
        <v>528</v>
      </c>
      <c r="D15" s="23">
        <v>1</v>
      </c>
      <c r="E15" s="19">
        <f>P42</f>
        <v>0.64732142857142827</v>
      </c>
      <c r="G15" s="12" t="s">
        <v>51</v>
      </c>
      <c r="H15" s="24">
        <f>H14-(H8/H9)</f>
        <v>124.71641443823725</v>
      </c>
      <c r="I15" t="s">
        <v>50</v>
      </c>
      <c r="K15" s="12" t="s">
        <v>51</v>
      </c>
      <c r="L15" s="24">
        <f>L14-(L8/L9)</f>
        <v>4.599650243895427</v>
      </c>
      <c r="M15" t="s">
        <v>50</v>
      </c>
      <c r="O15" s="12" t="s">
        <v>51</v>
      </c>
      <c r="P15" s="24">
        <f>P14-(P8/P9)</f>
        <v>3.7020422890286371</v>
      </c>
      <c r="Q15" t="s">
        <v>50</v>
      </c>
    </row>
    <row r="16" spans="2:17" x14ac:dyDescent="0.2">
      <c r="G16" s="12" t="s">
        <v>52</v>
      </c>
      <c r="H16" s="19">
        <f>(H14/H8)*60</f>
        <v>1.6154376969679118</v>
      </c>
      <c r="I16" t="s">
        <v>53</v>
      </c>
      <c r="K16" s="12" t="s">
        <v>52</v>
      </c>
      <c r="L16" s="19">
        <f>(L14/L8)*60</f>
        <v>0.18163557511301076</v>
      </c>
      <c r="M16" t="s">
        <v>53</v>
      </c>
      <c r="O16" s="12" t="s">
        <v>52</v>
      </c>
      <c r="P16" s="19">
        <f>(P14/P8)*60</f>
        <v>0.15628087421946274</v>
      </c>
      <c r="Q16" t="s">
        <v>53</v>
      </c>
    </row>
    <row r="17" spans="7:17" x14ac:dyDescent="0.2">
      <c r="G17" s="12" t="s">
        <v>54</v>
      </c>
      <c r="H17" s="19">
        <f>(H15/H8)*60</f>
        <v>1.5187710303012452</v>
      </c>
      <c r="I17" t="s">
        <v>53</v>
      </c>
      <c r="K17" s="12" t="s">
        <v>54</v>
      </c>
      <c r="L17" s="19">
        <f>(L15/L8)*60</f>
        <v>8.4968908446344082E-2</v>
      </c>
      <c r="M17" t="s">
        <v>53</v>
      </c>
      <c r="O17" s="12" t="s">
        <v>54</v>
      </c>
      <c r="P17" s="19">
        <f>(P15/P8)*60</f>
        <v>5.9614207552796089E-2</v>
      </c>
      <c r="Q17" t="s">
        <v>53</v>
      </c>
    </row>
    <row r="19" spans="7:17" x14ac:dyDescent="0.2">
      <c r="G19" s="20" t="s">
        <v>2</v>
      </c>
      <c r="K19" s="20" t="s">
        <v>5</v>
      </c>
      <c r="O19" s="20" t="s">
        <v>8</v>
      </c>
    </row>
    <row r="21" spans="7:17" x14ac:dyDescent="0.2">
      <c r="G21" s="22" t="s">
        <v>58</v>
      </c>
      <c r="H21" s="19">
        <f>C8</f>
        <v>5529</v>
      </c>
      <c r="I21" s="13" t="s">
        <v>55</v>
      </c>
      <c r="K21" s="22" t="s">
        <v>58</v>
      </c>
      <c r="L21" s="19">
        <f>C11</f>
        <v>4020</v>
      </c>
      <c r="M21" s="13" t="s">
        <v>55</v>
      </c>
      <c r="O21" s="22" t="s">
        <v>58</v>
      </c>
      <c r="P21" s="19">
        <f>C14</f>
        <v>1724</v>
      </c>
      <c r="Q21" s="13" t="s">
        <v>55</v>
      </c>
    </row>
    <row r="22" spans="7:17" x14ac:dyDescent="0.2">
      <c r="G22" s="22" t="s">
        <v>59</v>
      </c>
      <c r="H22" s="14">
        <f>(3600/11.6)*2</f>
        <v>620.68965517241384</v>
      </c>
      <c r="I22" s="13" t="s">
        <v>56</v>
      </c>
      <c r="J22" s="30"/>
      <c r="K22" s="22" t="s">
        <v>59</v>
      </c>
      <c r="L22" s="14">
        <f>(3600/11.6)*2</f>
        <v>620.68965517241384</v>
      </c>
      <c r="M22" s="13" t="s">
        <v>56</v>
      </c>
      <c r="O22" s="22" t="s">
        <v>59</v>
      </c>
      <c r="P22" s="14">
        <f>(3600/11.6)*2</f>
        <v>620.68965517241384</v>
      </c>
      <c r="Q22" s="13" t="s">
        <v>56</v>
      </c>
    </row>
    <row r="23" spans="7:17" x14ac:dyDescent="0.2">
      <c r="G23" s="12" t="s">
        <v>46</v>
      </c>
      <c r="H23" s="23">
        <v>9</v>
      </c>
      <c r="I23" s="16" t="s">
        <v>57</v>
      </c>
      <c r="J23" s="30"/>
      <c r="K23" s="12" t="s">
        <v>46</v>
      </c>
      <c r="L23" s="23">
        <v>7</v>
      </c>
      <c r="M23" s="16" t="s">
        <v>57</v>
      </c>
      <c r="O23" s="12" t="s">
        <v>46</v>
      </c>
      <c r="P23" s="23">
        <v>3</v>
      </c>
      <c r="Q23" s="16" t="s">
        <v>57</v>
      </c>
    </row>
    <row r="24" spans="7:17" x14ac:dyDescent="0.2">
      <c r="G24" s="12"/>
      <c r="H24" s="15"/>
      <c r="J24" s="30"/>
      <c r="K24" s="12"/>
      <c r="L24" s="15"/>
      <c r="O24" s="12"/>
      <c r="P24" s="15"/>
    </row>
    <row r="25" spans="7:17" x14ac:dyDescent="0.2">
      <c r="G25" s="12" t="s">
        <v>47</v>
      </c>
      <c r="H25" s="24">
        <f>(1)/(1/FACT(0)*(H21/H22)^0+1/FACT(1)*(H21/H22)^1+1/FACT(2)*(H21/H22)^2+1/FACT(3)*(H21/H22)^3+1/FACT(4)*(H21/H22)^4+1/FACT(5)*(H21/H22)^5+1/FACT(6)*(H21/H22)^6+1/FACT(7)*(H21/H22)^7+1/FACT(8)*(H21/H22)^8+((1/FACT(H23))*((H21/H22)^H23))*((H23)*(H22))/(((H23)*(H22))-(H21)))</f>
        <v>1.0153738603753678E-5</v>
      </c>
      <c r="J25" s="30"/>
      <c r="K25" s="12" t="s">
        <v>47</v>
      </c>
      <c r="L25" s="24">
        <f>(1)/(1/FACT(0)*(L21/L22)^0+1/FACT(1)*(L21/L22)^1+1/FACT(2)*(L21/L22)^2+1/FACT(3)*(L21/L22)^3+1/FACT(4)*(L21/L22)^4+1/FACT(5)*(L21/L22)^5+1/FACT(6)*(L21/L22)^6+((1/FACT(L23))*((L21/L22)^L23))*((L23)*(L22))/(((L23)*(L22))-(L21)))</f>
        <v>6.198862119978296E-4</v>
      </c>
      <c r="O25" s="12" t="s">
        <v>47</v>
      </c>
      <c r="P25" s="24">
        <f>(1)/(1/FACT(0)*(P21/P22)^0+1/FACT(1)*(P21/P22)^1+1/FACT(2)*(P21/P22)^2+((1/FACT(P23))*((P21/P22)^P23))*((P23)*(P22))/(((P23)*(P22))-(P21)))</f>
        <v>1.7920975801170514E-2</v>
      </c>
    </row>
    <row r="26" spans="7:17" x14ac:dyDescent="0.2">
      <c r="G26" s="17" t="s">
        <v>48</v>
      </c>
      <c r="H26" s="24">
        <f>(1/FACT(H23))*((H21/H22)^H23)*((H23*H22*H25)/((H23)*(H22)-(H21)))</f>
        <v>0.96489558459223823</v>
      </c>
      <c r="J26" s="30"/>
      <c r="K26" s="17" t="s">
        <v>48</v>
      </c>
      <c r="L26" s="24">
        <f>(1/FACT(L23))*((L21/L22)^L23)*((L23*L22*L25)/((L23)*(L22)-(L21)))</f>
        <v>0.78643331629889945</v>
      </c>
      <c r="O26" s="17" t="s">
        <v>48</v>
      </c>
      <c r="P26" s="24">
        <f>(1/FACT(P23))*((P21/P22)^P23)*((P23*P22*P25)/((P23)*(P22)-(P21)))</f>
        <v>0.86317401305541441</v>
      </c>
    </row>
    <row r="27" spans="7:17" x14ac:dyDescent="0.2">
      <c r="G27" s="12" t="s">
        <v>49</v>
      </c>
      <c r="H27" s="19">
        <f>((((H21)*(H22)*((H21/H22)^H23)*(H25))/(FACT(H23-1)*(((H23*H22)-H21)^2))))+(H21/H22)</f>
        <v>102.1642064069335</v>
      </c>
      <c r="I27" t="s">
        <v>50</v>
      </c>
      <c r="J27" s="31"/>
      <c r="K27" s="12" t="s">
        <v>49</v>
      </c>
      <c r="L27" s="19">
        <f>((((L21)*(L22)*((L21/L22)^L23)*(L25))/(FACT(L23-1)*(((L23*L22)-L21)^2))))+(L21/L22)</f>
        <v>16.209405097040939</v>
      </c>
      <c r="M27" t="s">
        <v>50</v>
      </c>
      <c r="O27" s="12" t="s">
        <v>49</v>
      </c>
      <c r="P27" s="19">
        <f>((((P21)*(P22)*((P21/P22)^P23)*(P25))/(FACT(P23-1)*(((P23*P22)-P21)^2))))+(P21/P22)</f>
        <v>13.555589510779953</v>
      </c>
      <c r="Q27" t="s">
        <v>50</v>
      </c>
    </row>
    <row r="28" spans="7:17" x14ac:dyDescent="0.2">
      <c r="G28" s="12" t="s">
        <v>51</v>
      </c>
      <c r="H28" s="24">
        <f>H27-(H21/H22)</f>
        <v>93.256373073600173</v>
      </c>
      <c r="I28" t="s">
        <v>50</v>
      </c>
      <c r="J28" s="30"/>
      <c r="K28" s="12" t="s">
        <v>51</v>
      </c>
      <c r="L28" s="24">
        <f>L27-(L21/L22)</f>
        <v>9.7327384303742726</v>
      </c>
      <c r="M28" t="s">
        <v>50</v>
      </c>
      <c r="O28" s="12" t="s">
        <v>51</v>
      </c>
      <c r="P28" s="24">
        <f>P27-(P21/P22)</f>
        <v>10.778033955224398</v>
      </c>
      <c r="Q28" t="s">
        <v>50</v>
      </c>
    </row>
    <row r="29" spans="7:17" x14ac:dyDescent="0.2">
      <c r="G29" s="12" t="s">
        <v>52</v>
      </c>
      <c r="H29" s="19">
        <f>(H27/H21)*60</f>
        <v>1.1086728855879924</v>
      </c>
      <c r="I29" t="s">
        <v>53</v>
      </c>
      <c r="J29" s="30"/>
      <c r="K29" s="12" t="s">
        <v>52</v>
      </c>
      <c r="L29" s="19">
        <f>(L27/L21)*60</f>
        <v>0.24193141935882001</v>
      </c>
      <c r="M29" t="s">
        <v>53</v>
      </c>
      <c r="O29" s="12" t="s">
        <v>52</v>
      </c>
      <c r="P29" s="19">
        <f>(P27/P21)*60</f>
        <v>0.4717722567556828</v>
      </c>
      <c r="Q29" t="s">
        <v>53</v>
      </c>
    </row>
    <row r="30" spans="7:17" x14ac:dyDescent="0.2">
      <c r="G30" s="12" t="s">
        <v>54</v>
      </c>
      <c r="H30" s="19">
        <f>(H28/H21)*60</f>
        <v>1.0120062189213257</v>
      </c>
      <c r="I30" t="s">
        <v>53</v>
      </c>
      <c r="J30" s="30"/>
      <c r="K30" s="12" t="s">
        <v>54</v>
      </c>
      <c r="L30" s="19">
        <f>(L28/L21)*60</f>
        <v>0.14526475269215333</v>
      </c>
      <c r="M30" t="s">
        <v>53</v>
      </c>
      <c r="O30" s="12" t="s">
        <v>54</v>
      </c>
      <c r="P30" s="19">
        <f>(P28/P21)*60</f>
        <v>0.37510559008901617</v>
      </c>
      <c r="Q30" t="s">
        <v>53</v>
      </c>
    </row>
    <row r="31" spans="7:17" x14ac:dyDescent="0.2">
      <c r="J31" s="30"/>
    </row>
    <row r="32" spans="7:17" x14ac:dyDescent="0.2">
      <c r="G32" s="20" t="s">
        <v>3</v>
      </c>
      <c r="K32" s="20" t="s">
        <v>6</v>
      </c>
      <c r="O32" s="20" t="s">
        <v>9</v>
      </c>
    </row>
    <row r="34" spans="7:17" x14ac:dyDescent="0.2">
      <c r="G34" s="22" t="s">
        <v>58</v>
      </c>
      <c r="H34" s="19">
        <f>C9</f>
        <v>5783</v>
      </c>
      <c r="I34" s="13" t="s">
        <v>55</v>
      </c>
      <c r="K34" s="22" t="s">
        <v>58</v>
      </c>
      <c r="L34" s="19">
        <f>C12</f>
        <v>4249</v>
      </c>
      <c r="M34" s="13" t="s">
        <v>55</v>
      </c>
      <c r="O34" s="22" t="s">
        <v>58</v>
      </c>
      <c r="P34" s="19">
        <f>C15</f>
        <v>528</v>
      </c>
      <c r="Q34" s="13" t="s">
        <v>55</v>
      </c>
    </row>
    <row r="35" spans="7:17" x14ac:dyDescent="0.2">
      <c r="G35" s="22" t="s">
        <v>59</v>
      </c>
      <c r="H35" s="14">
        <f>(3600/11.6)*2</f>
        <v>620.68965517241384</v>
      </c>
      <c r="I35" s="13" t="s">
        <v>56</v>
      </c>
      <c r="J35" s="30"/>
      <c r="K35" s="22" t="s">
        <v>59</v>
      </c>
      <c r="L35" s="14">
        <f>(3600/11.6)*2</f>
        <v>620.68965517241384</v>
      </c>
      <c r="M35" s="13" t="s">
        <v>56</v>
      </c>
      <c r="O35" s="22" t="s">
        <v>59</v>
      </c>
      <c r="P35" s="14">
        <f>(3600/11.6)*2</f>
        <v>620.68965517241384</v>
      </c>
      <c r="Q35" s="13" t="s">
        <v>56</v>
      </c>
    </row>
    <row r="36" spans="7:17" x14ac:dyDescent="0.2">
      <c r="G36" s="12" t="s">
        <v>46</v>
      </c>
      <c r="H36" s="23">
        <v>10</v>
      </c>
      <c r="I36" s="16" t="s">
        <v>57</v>
      </c>
      <c r="J36" s="30"/>
      <c r="K36" s="12" t="s">
        <v>46</v>
      </c>
      <c r="L36" s="23">
        <v>7</v>
      </c>
      <c r="M36" s="16" t="s">
        <v>57</v>
      </c>
      <c r="O36" s="12" t="s">
        <v>46</v>
      </c>
      <c r="P36" s="23">
        <v>1</v>
      </c>
      <c r="Q36" s="16" t="s">
        <v>57</v>
      </c>
    </row>
    <row r="37" spans="7:17" x14ac:dyDescent="0.2">
      <c r="G37" s="12"/>
      <c r="H37" s="15"/>
      <c r="J37" s="30"/>
      <c r="K37" s="12"/>
      <c r="L37" s="15"/>
      <c r="O37" s="12"/>
      <c r="P37" s="15"/>
    </row>
    <row r="38" spans="7:17" x14ac:dyDescent="0.2">
      <c r="G38" s="12" t="s">
        <v>47</v>
      </c>
      <c r="H38" s="24">
        <f>(1)/(1/FACT(0)*(H34/H35)^0+1/FACT(1)*(H34/H35)^1+1/FACT(2)*(H34/H35)^2+1/FACT(3)*(H34/H35)^3+1/FACT(4)*(H34/H35)^4+1/FACT(5)*(H34/H35)^5+1/FACT(6)*(H34/H35)^6+1/FACT(7)*(H34/H35)^7+1/FACT(8)*(H34/H35)^8+1/FACT(9)*(H34/H35)^9+((1/FACT(H36))*((H34/H35)^H36))*((H36)*(H35))/(((H36)*(H35))-(H34)))</f>
        <v>3.8518072423377753E-5</v>
      </c>
      <c r="J38" s="30"/>
      <c r="K38" s="12" t="s">
        <v>47</v>
      </c>
      <c r="L38" s="24">
        <f>(1)/(1/FACT(0)*(L34/L35)^0+1/FACT(1)*(L34/L35)^1+1/FACT(2)*(L34/L35)^2+1/FACT(3)*(L34/L35)^3+1/FACT(4)*(L34/L35)^4+1/FACT(5)*(L34/L35)^5+1/FACT(6)*(L34/L35)^6+((1/FACT(L36))*((L34/L35)^L36))*((L36)*(L35))/(((L36)*(L35))-(L34)))</f>
        <v>1.47443900472817E-4</v>
      </c>
      <c r="O38" s="12" t="s">
        <v>47</v>
      </c>
      <c r="P38" s="24">
        <f>(1)/(1/FACT(0)*(P34/P35)^0+((1/FACT(P36))*((P34/P35)^P36))*((P36)*(P35))/(((P36)*(P35))-(P34)))</f>
        <v>0.1493333333333334</v>
      </c>
    </row>
    <row r="39" spans="7:17" x14ac:dyDescent="0.2">
      <c r="G39" s="17" t="s">
        <v>48</v>
      </c>
      <c r="H39" s="24">
        <f>(1/FACT(H36))*((H34/H35)^H36)*((H36*H35*H38)/((H36)*(H35)-(H34)))</f>
        <v>0.76613091431877411</v>
      </c>
      <c r="J39" s="30"/>
      <c r="K39" s="17" t="s">
        <v>48</v>
      </c>
      <c r="L39" s="24">
        <f>(1/FACT(L36))*((L34/L35)^L36)*((L36*L35*L38)/((L36)*(L35)-(L34)))</f>
        <v>0.93446672254774077</v>
      </c>
      <c r="O39" s="17" t="s">
        <v>48</v>
      </c>
      <c r="P39" s="24">
        <f>(1/FACT(P36))*((P34/P35)^P36)*((P36*P35*P38)/((P36)*(P35)-(P34)))</f>
        <v>0.85066666666666657</v>
      </c>
    </row>
    <row r="40" spans="7:17" x14ac:dyDescent="0.2">
      <c r="G40" s="12" t="s">
        <v>49</v>
      </c>
      <c r="H40" s="19">
        <f>((((H34)*(H35)*((H34/H35)^H36)*(H38))/(FACT(H36-1)*(((H36*H35)-H34)^2))))+(H34/H35)</f>
        <v>19.768980817709497</v>
      </c>
      <c r="I40" t="s">
        <v>50</v>
      </c>
      <c r="J40" s="31"/>
      <c r="K40" s="12" t="s">
        <v>49</v>
      </c>
      <c r="L40" s="19">
        <f>((((L34)*(L35)*((L34/L35)^L36)*(L38))/(FACT(L36-1)*(((L36*L35)-L34)^2))))+(L34/L35)</f>
        <v>48.279912665287043</v>
      </c>
      <c r="M40" t="s">
        <v>50</v>
      </c>
      <c r="O40" s="12" t="s">
        <v>49</v>
      </c>
      <c r="P40" s="19">
        <f>((((P34)*(P35)*((P34/P35)^P36)*(P38))/(FACT(P36-1)*(((P36*P35)-P34)^2))))+(P34/P35)</f>
        <v>5.6964285714285685</v>
      </c>
      <c r="Q40" t="s">
        <v>50</v>
      </c>
    </row>
    <row r="41" spans="7:17" x14ac:dyDescent="0.2">
      <c r="G41" s="12" t="s">
        <v>51</v>
      </c>
      <c r="H41" s="24">
        <f>H40-(H34/H35)</f>
        <v>10.451925262153942</v>
      </c>
      <c r="I41" t="s">
        <v>50</v>
      </c>
      <c r="J41" s="30"/>
      <c r="K41" s="12" t="s">
        <v>51</v>
      </c>
      <c r="L41" s="24">
        <f>L40-(L34/L35)</f>
        <v>41.434301554175931</v>
      </c>
      <c r="M41" t="s">
        <v>50</v>
      </c>
      <c r="O41" s="12" t="s">
        <v>51</v>
      </c>
      <c r="P41" s="24">
        <f>P40-(P34/P35)</f>
        <v>4.8457619047619023</v>
      </c>
      <c r="Q41" t="s">
        <v>50</v>
      </c>
    </row>
    <row r="42" spans="7:17" x14ac:dyDescent="0.2">
      <c r="G42" s="12" t="s">
        <v>52</v>
      </c>
      <c r="H42" s="19">
        <f>(H40/H34)*60</f>
        <v>0.20510787637256955</v>
      </c>
      <c r="I42" t="s">
        <v>53</v>
      </c>
      <c r="J42" s="30"/>
      <c r="K42" s="12" t="s">
        <v>52</v>
      </c>
      <c r="L42" s="19">
        <f>(L40/L34)*60</f>
        <v>0.68175918096427934</v>
      </c>
      <c r="M42" t="s">
        <v>53</v>
      </c>
      <c r="O42" s="12" t="s">
        <v>52</v>
      </c>
      <c r="P42" s="19">
        <f>(P40/P34)*60</f>
        <v>0.64732142857142827</v>
      </c>
      <c r="Q42" t="s">
        <v>53</v>
      </c>
    </row>
    <row r="43" spans="7:17" x14ac:dyDescent="0.2">
      <c r="G43" s="12" t="s">
        <v>54</v>
      </c>
      <c r="H43" s="19">
        <f>(H41/H34)*60</f>
        <v>0.1084412097059029</v>
      </c>
      <c r="I43" t="s">
        <v>53</v>
      </c>
      <c r="J43" s="30"/>
      <c r="K43" s="12" t="s">
        <v>54</v>
      </c>
      <c r="L43" s="19">
        <f>(L41/L34)*60</f>
        <v>0.58509251429761255</v>
      </c>
      <c r="M43" t="s">
        <v>53</v>
      </c>
      <c r="O43" s="12" t="s">
        <v>54</v>
      </c>
      <c r="P43" s="19">
        <f>(P41/P34)*60</f>
        <v>0.5506547619047617</v>
      </c>
      <c r="Q43" t="s">
        <v>53</v>
      </c>
    </row>
    <row r="44" spans="7:17" x14ac:dyDescent="0.2">
      <c r="J44" s="30"/>
      <c r="K44" s="1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a</vt:lpstr>
      <vt:lpstr>Part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Bayer</dc:creator>
  <cp:lastModifiedBy>Talsania, Dipen</cp:lastModifiedBy>
  <dcterms:created xsi:type="dcterms:W3CDTF">2023-05-24T00:46:57Z</dcterms:created>
  <dcterms:modified xsi:type="dcterms:W3CDTF">2023-06-04T15:26:54Z</dcterms:modified>
</cp:coreProperties>
</file>