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llo Dream 2020\HWS 2021\OPM 781\2. Paper\"/>
    </mc:Choice>
  </mc:AlternateContent>
  <xr:revisionPtr revIDLastSave="0" documentId="13_ncr:1_{86B70E06-AE45-46A5-9BD0-8D66BDF9A3EB}" xr6:coauthVersionLast="47" xr6:coauthVersionMax="47" xr10:uidLastSave="{00000000-0000-0000-0000-000000000000}"/>
  <bookViews>
    <workbookView xWindow="28680" yWindow="-120" windowWidth="29040" windowHeight="15840" firstSheet="2" activeTab="10" xr2:uid="{5079E0D9-0017-4EE7-9159-543D90328D30}"/>
  </bookViews>
  <sheets>
    <sheet name="Cover" sheetId="3" r:id="rId1"/>
    <sheet name="Problem" sheetId="4" r:id="rId2"/>
    <sheet name="Data" sheetId="2" r:id="rId3"/>
    <sheet name="Calculation" sheetId="1" state="hidden" r:id="rId4"/>
    <sheet name="Brute Force Search" sheetId="6" r:id="rId5"/>
    <sheet name="Tabu Search_Run 1" sheetId="8" r:id="rId6"/>
    <sheet name="Tabu Search_Run 2" sheetId="10" r:id="rId7"/>
    <sheet name="Tabu Search_Run 3" sheetId="11" r:id="rId8"/>
    <sheet name="Tabu Search_Run 4" sheetId="12" r:id="rId9"/>
    <sheet name="Tabu Search_Run 5" sheetId="13" r:id="rId10"/>
    <sheet name="Result" sheetId="9" r:id="rId11"/>
    <sheet name="Optimization (2)" sheetId="7" state="hidden" r:id="rId12"/>
    <sheet name="Optimization_v2" sheetId="5" state="hidden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1" i="13" l="1"/>
  <c r="C113" i="13" s="1"/>
  <c r="C145" i="13" s="1"/>
  <c r="C62" i="13"/>
  <c r="C94" i="13" s="1"/>
  <c r="C126" i="13" s="1"/>
  <c r="C158" i="13" s="1"/>
  <c r="C50" i="13"/>
  <c r="C82" i="13" s="1"/>
  <c r="C114" i="13" s="1"/>
  <c r="C146" i="13" s="1"/>
  <c r="C49" i="13"/>
  <c r="C48" i="13"/>
  <c r="C80" i="13" s="1"/>
  <c r="C112" i="13" s="1"/>
  <c r="C144" i="13" s="1"/>
  <c r="C47" i="13"/>
  <c r="C79" i="13" s="1"/>
  <c r="C111" i="13" s="1"/>
  <c r="C143" i="13" s="1"/>
  <c r="C46" i="13"/>
  <c r="C78" i="13" s="1"/>
  <c r="C110" i="13" s="1"/>
  <c r="C142" i="13" s="1"/>
  <c r="C45" i="13"/>
  <c r="C77" i="13" s="1"/>
  <c r="C109" i="13" s="1"/>
  <c r="C141" i="13" s="1"/>
  <c r="C44" i="13"/>
  <c r="C76" i="13" s="1"/>
  <c r="C108" i="13" s="1"/>
  <c r="C140" i="13" s="1"/>
  <c r="C43" i="13"/>
  <c r="C75" i="13" s="1"/>
  <c r="C107" i="13" s="1"/>
  <c r="C139" i="13" s="1"/>
  <c r="C42" i="13"/>
  <c r="C74" i="13" s="1"/>
  <c r="C106" i="13" s="1"/>
  <c r="C138" i="13" s="1"/>
  <c r="C41" i="13"/>
  <c r="C73" i="13" s="1"/>
  <c r="C105" i="13" s="1"/>
  <c r="C137" i="13" s="1"/>
  <c r="C34" i="13"/>
  <c r="C66" i="13" s="1"/>
  <c r="C98" i="13" s="1"/>
  <c r="C130" i="13" s="1"/>
  <c r="C162" i="13" s="1"/>
  <c r="C33" i="13"/>
  <c r="C65" i="13" s="1"/>
  <c r="C97" i="13" s="1"/>
  <c r="C129" i="13" s="1"/>
  <c r="C161" i="13" s="1"/>
  <c r="C32" i="13"/>
  <c r="C64" i="13" s="1"/>
  <c r="C96" i="13" s="1"/>
  <c r="C128" i="13" s="1"/>
  <c r="C160" i="13" s="1"/>
  <c r="C31" i="13"/>
  <c r="C63" i="13" s="1"/>
  <c r="C95" i="13" s="1"/>
  <c r="C127" i="13" s="1"/>
  <c r="C159" i="13" s="1"/>
  <c r="C30" i="13"/>
  <c r="C29" i="13"/>
  <c r="C61" i="13" s="1"/>
  <c r="C93" i="13" s="1"/>
  <c r="C125" i="13" s="1"/>
  <c r="C157" i="13" s="1"/>
  <c r="C28" i="13"/>
  <c r="C60" i="13" s="1"/>
  <c r="C92" i="13" s="1"/>
  <c r="C124" i="13" s="1"/>
  <c r="C156" i="13" s="1"/>
  <c r="C27" i="13"/>
  <c r="C59" i="13" s="1"/>
  <c r="C91" i="13" s="1"/>
  <c r="C123" i="13" s="1"/>
  <c r="C155" i="13" s="1"/>
  <c r="C26" i="13"/>
  <c r="C58" i="13" s="1"/>
  <c r="C90" i="13" s="1"/>
  <c r="C122" i="13" s="1"/>
  <c r="C154" i="13" s="1"/>
  <c r="C25" i="13"/>
  <c r="C57" i="13" s="1"/>
  <c r="C89" i="13" s="1"/>
  <c r="C121" i="13" s="1"/>
  <c r="C153" i="13" s="1"/>
  <c r="E6" i="13"/>
  <c r="G6" i="13" s="1"/>
  <c r="G18" i="13" s="1"/>
  <c r="G3" i="13"/>
  <c r="H3" i="13" s="1"/>
  <c r="G2" i="13"/>
  <c r="G1" i="13" s="1"/>
  <c r="F1" i="13"/>
  <c r="C50" i="12"/>
  <c r="C82" i="12" s="1"/>
  <c r="C114" i="12" s="1"/>
  <c r="C146" i="12" s="1"/>
  <c r="C49" i="12"/>
  <c r="C81" i="12" s="1"/>
  <c r="C113" i="12" s="1"/>
  <c r="C145" i="12" s="1"/>
  <c r="C48" i="12"/>
  <c r="C80" i="12" s="1"/>
  <c r="C112" i="12" s="1"/>
  <c r="C144" i="12" s="1"/>
  <c r="C47" i="12"/>
  <c r="C79" i="12" s="1"/>
  <c r="C111" i="12" s="1"/>
  <c r="C143" i="12" s="1"/>
  <c r="C46" i="12"/>
  <c r="C78" i="12" s="1"/>
  <c r="C110" i="12" s="1"/>
  <c r="C142" i="12" s="1"/>
  <c r="C45" i="12"/>
  <c r="C77" i="12" s="1"/>
  <c r="C109" i="12" s="1"/>
  <c r="C141" i="12" s="1"/>
  <c r="C44" i="12"/>
  <c r="C76" i="12" s="1"/>
  <c r="C108" i="12" s="1"/>
  <c r="C140" i="12" s="1"/>
  <c r="C43" i="12"/>
  <c r="C75" i="12" s="1"/>
  <c r="C107" i="12" s="1"/>
  <c r="C139" i="12" s="1"/>
  <c r="C42" i="12"/>
  <c r="C74" i="12" s="1"/>
  <c r="C106" i="12" s="1"/>
  <c r="C138" i="12" s="1"/>
  <c r="C41" i="12"/>
  <c r="C73" i="12" s="1"/>
  <c r="C105" i="12" s="1"/>
  <c r="C137" i="12" s="1"/>
  <c r="C34" i="12"/>
  <c r="C66" i="12" s="1"/>
  <c r="C98" i="12" s="1"/>
  <c r="C130" i="12" s="1"/>
  <c r="C162" i="12" s="1"/>
  <c r="C33" i="12"/>
  <c r="C65" i="12" s="1"/>
  <c r="C97" i="12" s="1"/>
  <c r="C129" i="12" s="1"/>
  <c r="C161" i="12" s="1"/>
  <c r="C32" i="12"/>
  <c r="C64" i="12" s="1"/>
  <c r="C96" i="12" s="1"/>
  <c r="C128" i="12" s="1"/>
  <c r="C160" i="12" s="1"/>
  <c r="C31" i="12"/>
  <c r="C63" i="12" s="1"/>
  <c r="C95" i="12" s="1"/>
  <c r="C127" i="12" s="1"/>
  <c r="C159" i="12" s="1"/>
  <c r="C30" i="12"/>
  <c r="C62" i="12" s="1"/>
  <c r="C94" i="12" s="1"/>
  <c r="C126" i="12" s="1"/>
  <c r="C158" i="12" s="1"/>
  <c r="C29" i="12"/>
  <c r="C61" i="12" s="1"/>
  <c r="C93" i="12" s="1"/>
  <c r="C125" i="12" s="1"/>
  <c r="C157" i="12" s="1"/>
  <c r="C28" i="12"/>
  <c r="C60" i="12" s="1"/>
  <c r="C92" i="12" s="1"/>
  <c r="C124" i="12" s="1"/>
  <c r="C156" i="12" s="1"/>
  <c r="C27" i="12"/>
  <c r="C59" i="12" s="1"/>
  <c r="C91" i="12" s="1"/>
  <c r="C123" i="12" s="1"/>
  <c r="C155" i="12" s="1"/>
  <c r="C26" i="12"/>
  <c r="C58" i="12" s="1"/>
  <c r="C90" i="12" s="1"/>
  <c r="C122" i="12" s="1"/>
  <c r="C154" i="12" s="1"/>
  <c r="C25" i="12"/>
  <c r="C57" i="12" s="1"/>
  <c r="C89" i="12" s="1"/>
  <c r="C121" i="12" s="1"/>
  <c r="C153" i="12" s="1"/>
  <c r="E6" i="12"/>
  <c r="G6" i="12" s="1"/>
  <c r="G17" i="12" s="1"/>
  <c r="G3" i="12"/>
  <c r="H3" i="12" s="1"/>
  <c r="I2" i="12"/>
  <c r="J2" i="12" s="1"/>
  <c r="J1" i="12" s="1"/>
  <c r="H2" i="12"/>
  <c r="G2" i="12"/>
  <c r="G1" i="12" s="1"/>
  <c r="H1" i="12"/>
  <c r="F1" i="12"/>
  <c r="C82" i="11"/>
  <c r="C114" i="11" s="1"/>
  <c r="C146" i="11" s="1"/>
  <c r="C50" i="11"/>
  <c r="C49" i="11"/>
  <c r="C81" i="11" s="1"/>
  <c r="C113" i="11" s="1"/>
  <c r="C145" i="11" s="1"/>
  <c r="C48" i="11"/>
  <c r="C80" i="11" s="1"/>
  <c r="C112" i="11" s="1"/>
  <c r="C144" i="11" s="1"/>
  <c r="C47" i="11"/>
  <c r="C79" i="11" s="1"/>
  <c r="C111" i="11" s="1"/>
  <c r="C143" i="11" s="1"/>
  <c r="C46" i="11"/>
  <c r="C78" i="11" s="1"/>
  <c r="C110" i="11" s="1"/>
  <c r="C142" i="11" s="1"/>
  <c r="C45" i="11"/>
  <c r="C77" i="11" s="1"/>
  <c r="C109" i="11" s="1"/>
  <c r="C141" i="11" s="1"/>
  <c r="C44" i="11"/>
  <c r="C76" i="11" s="1"/>
  <c r="C108" i="11" s="1"/>
  <c r="C140" i="11" s="1"/>
  <c r="C43" i="11"/>
  <c r="C75" i="11" s="1"/>
  <c r="C107" i="11" s="1"/>
  <c r="C139" i="11" s="1"/>
  <c r="C42" i="11"/>
  <c r="C74" i="11" s="1"/>
  <c r="C106" i="11" s="1"/>
  <c r="C138" i="11" s="1"/>
  <c r="C41" i="11"/>
  <c r="C73" i="11" s="1"/>
  <c r="C105" i="11" s="1"/>
  <c r="C137" i="11" s="1"/>
  <c r="C34" i="11"/>
  <c r="C66" i="11" s="1"/>
  <c r="C98" i="11" s="1"/>
  <c r="C130" i="11" s="1"/>
  <c r="C162" i="11" s="1"/>
  <c r="C33" i="11"/>
  <c r="C65" i="11" s="1"/>
  <c r="C97" i="11" s="1"/>
  <c r="C129" i="11" s="1"/>
  <c r="C161" i="11" s="1"/>
  <c r="C32" i="11"/>
  <c r="C64" i="11" s="1"/>
  <c r="C96" i="11" s="1"/>
  <c r="C128" i="11" s="1"/>
  <c r="C160" i="11" s="1"/>
  <c r="C31" i="11"/>
  <c r="C63" i="11" s="1"/>
  <c r="C95" i="11" s="1"/>
  <c r="C127" i="11" s="1"/>
  <c r="C159" i="11" s="1"/>
  <c r="C30" i="11"/>
  <c r="C62" i="11" s="1"/>
  <c r="C94" i="11" s="1"/>
  <c r="C126" i="11" s="1"/>
  <c r="C158" i="11" s="1"/>
  <c r="C29" i="11"/>
  <c r="C61" i="11" s="1"/>
  <c r="C93" i="11" s="1"/>
  <c r="C125" i="11" s="1"/>
  <c r="C157" i="11" s="1"/>
  <c r="C28" i="11"/>
  <c r="C60" i="11" s="1"/>
  <c r="C92" i="11" s="1"/>
  <c r="C124" i="11" s="1"/>
  <c r="C156" i="11" s="1"/>
  <c r="C27" i="11"/>
  <c r="C59" i="11" s="1"/>
  <c r="C91" i="11" s="1"/>
  <c r="C123" i="11" s="1"/>
  <c r="C155" i="11" s="1"/>
  <c r="C26" i="11"/>
  <c r="C58" i="11" s="1"/>
  <c r="C90" i="11" s="1"/>
  <c r="C122" i="11" s="1"/>
  <c r="C154" i="11" s="1"/>
  <c r="C25" i="11"/>
  <c r="C57" i="11" s="1"/>
  <c r="C89" i="11" s="1"/>
  <c r="C121" i="11" s="1"/>
  <c r="C153" i="11" s="1"/>
  <c r="E6" i="11"/>
  <c r="G3" i="11"/>
  <c r="G2" i="11"/>
  <c r="F1" i="11"/>
  <c r="D14" i="9"/>
  <c r="D13" i="9"/>
  <c r="C50" i="10"/>
  <c r="C82" i="10" s="1"/>
  <c r="C114" i="10" s="1"/>
  <c r="C146" i="10" s="1"/>
  <c r="C49" i="10"/>
  <c r="C81" i="10" s="1"/>
  <c r="C113" i="10" s="1"/>
  <c r="C145" i="10" s="1"/>
  <c r="C48" i="10"/>
  <c r="C80" i="10" s="1"/>
  <c r="C112" i="10" s="1"/>
  <c r="C144" i="10" s="1"/>
  <c r="C47" i="10"/>
  <c r="C79" i="10" s="1"/>
  <c r="C111" i="10" s="1"/>
  <c r="C143" i="10" s="1"/>
  <c r="C46" i="10"/>
  <c r="C78" i="10" s="1"/>
  <c r="C110" i="10" s="1"/>
  <c r="C142" i="10" s="1"/>
  <c r="C45" i="10"/>
  <c r="C77" i="10" s="1"/>
  <c r="C109" i="10" s="1"/>
  <c r="C141" i="10" s="1"/>
  <c r="C44" i="10"/>
  <c r="C76" i="10" s="1"/>
  <c r="C108" i="10" s="1"/>
  <c r="C140" i="10" s="1"/>
  <c r="C43" i="10"/>
  <c r="C75" i="10" s="1"/>
  <c r="C107" i="10" s="1"/>
  <c r="C139" i="10" s="1"/>
  <c r="C42" i="10"/>
  <c r="C74" i="10" s="1"/>
  <c r="C106" i="10" s="1"/>
  <c r="C138" i="10" s="1"/>
  <c r="C41" i="10"/>
  <c r="C73" i="10" s="1"/>
  <c r="C105" i="10" s="1"/>
  <c r="C137" i="10" s="1"/>
  <c r="C34" i="10"/>
  <c r="C66" i="10" s="1"/>
  <c r="C98" i="10" s="1"/>
  <c r="C130" i="10" s="1"/>
  <c r="C162" i="10" s="1"/>
  <c r="C33" i="10"/>
  <c r="C65" i="10" s="1"/>
  <c r="C97" i="10" s="1"/>
  <c r="C129" i="10" s="1"/>
  <c r="C161" i="10" s="1"/>
  <c r="C32" i="10"/>
  <c r="C64" i="10" s="1"/>
  <c r="C96" i="10" s="1"/>
  <c r="C128" i="10" s="1"/>
  <c r="C160" i="10" s="1"/>
  <c r="C31" i="10"/>
  <c r="C63" i="10" s="1"/>
  <c r="C95" i="10" s="1"/>
  <c r="C127" i="10" s="1"/>
  <c r="C159" i="10" s="1"/>
  <c r="C30" i="10"/>
  <c r="C62" i="10" s="1"/>
  <c r="C94" i="10" s="1"/>
  <c r="C126" i="10" s="1"/>
  <c r="C158" i="10" s="1"/>
  <c r="C29" i="10"/>
  <c r="C61" i="10" s="1"/>
  <c r="C93" i="10" s="1"/>
  <c r="C125" i="10" s="1"/>
  <c r="C157" i="10" s="1"/>
  <c r="C28" i="10"/>
  <c r="C60" i="10" s="1"/>
  <c r="C92" i="10" s="1"/>
  <c r="C124" i="10" s="1"/>
  <c r="C156" i="10" s="1"/>
  <c r="C27" i="10"/>
  <c r="C59" i="10" s="1"/>
  <c r="C91" i="10" s="1"/>
  <c r="C123" i="10" s="1"/>
  <c r="C155" i="10" s="1"/>
  <c r="C26" i="10"/>
  <c r="C58" i="10" s="1"/>
  <c r="C90" i="10" s="1"/>
  <c r="C122" i="10" s="1"/>
  <c r="C154" i="10" s="1"/>
  <c r="C25" i="10"/>
  <c r="C57" i="10" s="1"/>
  <c r="C89" i="10" s="1"/>
  <c r="C121" i="10" s="1"/>
  <c r="C153" i="10" s="1"/>
  <c r="E6" i="10"/>
  <c r="F6" i="10" s="1"/>
  <c r="F10" i="10" s="1"/>
  <c r="H3" i="10"/>
  <c r="G3" i="10"/>
  <c r="G2" i="10"/>
  <c r="H2" i="10" s="1"/>
  <c r="H1" i="10" s="1"/>
  <c r="F1" i="10"/>
  <c r="H2" i="13" l="1"/>
  <c r="H1" i="13" s="1"/>
  <c r="I1" i="12"/>
  <c r="F6" i="13"/>
  <c r="F10" i="13" s="1"/>
  <c r="G17" i="13"/>
  <c r="I3" i="13"/>
  <c r="I6" i="13" s="1"/>
  <c r="G10" i="13"/>
  <c r="G12" i="13"/>
  <c r="G16" i="13"/>
  <c r="I2" i="13"/>
  <c r="G13" i="13"/>
  <c r="G14" i="13"/>
  <c r="H6" i="13"/>
  <c r="G11" i="13"/>
  <c r="G15" i="13"/>
  <c r="G12" i="12"/>
  <c r="G13" i="12"/>
  <c r="G14" i="12"/>
  <c r="G11" i="12"/>
  <c r="G16" i="12"/>
  <c r="G18" i="12"/>
  <c r="G10" i="12"/>
  <c r="G15" i="12"/>
  <c r="K2" i="12"/>
  <c r="H6" i="12"/>
  <c r="I3" i="12"/>
  <c r="I6" i="12"/>
  <c r="F6" i="12"/>
  <c r="G1" i="11"/>
  <c r="H2" i="11"/>
  <c r="F6" i="11"/>
  <c r="H3" i="11"/>
  <c r="G6" i="11"/>
  <c r="F14" i="10"/>
  <c r="F15" i="10"/>
  <c r="I2" i="10"/>
  <c r="I3" i="10"/>
  <c r="G6" i="10"/>
  <c r="F11" i="10"/>
  <c r="F16" i="10"/>
  <c r="F13" i="10"/>
  <c r="F18" i="10"/>
  <c r="F12" i="10"/>
  <c r="F17" i="10"/>
  <c r="G1" i="10"/>
  <c r="H6" i="10"/>
  <c r="F9" i="10"/>
  <c r="AG5" i="6"/>
  <c r="AG4" i="6"/>
  <c r="AA221" i="6"/>
  <c r="AA220" i="6"/>
  <c r="AA219" i="6"/>
  <c r="AA218" i="6"/>
  <c r="AA217" i="6"/>
  <c r="AA216" i="6"/>
  <c r="AA215" i="6"/>
  <c r="AA214" i="6"/>
  <c r="AA213" i="6"/>
  <c r="AA212" i="6"/>
  <c r="AA211" i="6"/>
  <c r="AA210" i="6"/>
  <c r="AA209" i="6"/>
  <c r="AA208" i="6"/>
  <c r="AA207" i="6"/>
  <c r="AA206" i="6"/>
  <c r="AA205" i="6"/>
  <c r="AA204" i="6"/>
  <c r="AA203" i="6"/>
  <c r="AA202" i="6"/>
  <c r="AA201" i="6"/>
  <c r="AA200" i="6"/>
  <c r="AA199" i="6"/>
  <c r="AA198" i="6"/>
  <c r="AA197" i="6"/>
  <c r="AA196" i="6"/>
  <c r="AA195" i="6"/>
  <c r="AA194" i="6"/>
  <c r="AA193" i="6"/>
  <c r="AA192" i="6"/>
  <c r="AA191" i="6"/>
  <c r="AA190" i="6"/>
  <c r="AA189" i="6"/>
  <c r="AA188" i="6"/>
  <c r="AA187" i="6"/>
  <c r="AA186" i="6"/>
  <c r="AA185" i="6"/>
  <c r="AA184" i="6"/>
  <c r="AA183" i="6"/>
  <c r="AA182" i="6"/>
  <c r="AA181" i="6"/>
  <c r="AA180" i="6"/>
  <c r="AA179" i="6"/>
  <c r="AA178" i="6"/>
  <c r="AA177" i="6"/>
  <c r="AA176" i="6"/>
  <c r="AA175" i="6"/>
  <c r="AA174" i="6"/>
  <c r="AA173" i="6"/>
  <c r="AA172" i="6"/>
  <c r="AA171" i="6"/>
  <c r="AA170" i="6"/>
  <c r="AA169" i="6"/>
  <c r="AA168" i="6"/>
  <c r="AA167" i="6"/>
  <c r="AA166" i="6"/>
  <c r="AA165" i="6"/>
  <c r="AA164" i="6"/>
  <c r="AA163" i="6"/>
  <c r="AA162" i="6"/>
  <c r="AA161" i="6"/>
  <c r="AA160" i="6"/>
  <c r="AA159" i="6"/>
  <c r="AA158" i="6"/>
  <c r="AA157" i="6"/>
  <c r="AA156" i="6"/>
  <c r="AA155" i="6"/>
  <c r="AA154" i="6"/>
  <c r="AA153" i="6"/>
  <c r="AA152" i="6"/>
  <c r="AA151" i="6"/>
  <c r="AA150" i="6"/>
  <c r="AA149" i="6"/>
  <c r="AA148" i="6"/>
  <c r="AA147" i="6"/>
  <c r="AA146" i="6"/>
  <c r="AA145" i="6"/>
  <c r="AA144" i="6"/>
  <c r="AA143" i="6"/>
  <c r="AA142" i="6"/>
  <c r="AA141" i="6"/>
  <c r="AA140" i="6"/>
  <c r="AA139" i="6"/>
  <c r="AA138" i="6"/>
  <c r="AA137" i="6"/>
  <c r="AA136" i="6"/>
  <c r="AA135" i="6"/>
  <c r="AA134" i="6"/>
  <c r="AA133" i="6"/>
  <c r="AA132" i="6"/>
  <c r="AA131" i="6"/>
  <c r="AA130" i="6"/>
  <c r="AA129" i="6"/>
  <c r="AA128" i="6"/>
  <c r="AA127" i="6"/>
  <c r="AA126" i="6"/>
  <c r="AA125" i="6"/>
  <c r="AA124" i="6"/>
  <c r="AA123" i="6"/>
  <c r="AA122" i="6"/>
  <c r="AA121" i="6"/>
  <c r="AA120" i="6"/>
  <c r="AA119" i="6"/>
  <c r="AA118" i="6"/>
  <c r="AA117" i="6"/>
  <c r="AA116" i="6"/>
  <c r="AA115" i="6"/>
  <c r="AA114" i="6"/>
  <c r="AA113" i="6"/>
  <c r="AA112" i="6"/>
  <c r="AA111" i="6"/>
  <c r="AA110" i="6"/>
  <c r="AA109" i="6"/>
  <c r="AA108" i="6"/>
  <c r="AA107" i="6"/>
  <c r="AA106" i="6"/>
  <c r="AA105" i="6"/>
  <c r="AA104" i="6"/>
  <c r="AA103" i="6"/>
  <c r="AA102" i="6"/>
  <c r="AA101" i="6"/>
  <c r="AA100" i="6"/>
  <c r="AA99" i="6"/>
  <c r="AA98" i="6"/>
  <c r="AA97" i="6"/>
  <c r="AA96" i="6"/>
  <c r="AA95" i="6"/>
  <c r="AA94" i="6"/>
  <c r="AA93" i="6"/>
  <c r="AA92" i="6"/>
  <c r="AA91" i="6"/>
  <c r="AA90" i="6"/>
  <c r="AA89" i="6"/>
  <c r="AA88" i="6"/>
  <c r="AA87" i="6"/>
  <c r="AA86" i="6"/>
  <c r="AA85" i="6"/>
  <c r="AA84" i="6"/>
  <c r="AA83" i="6"/>
  <c r="AA82" i="6"/>
  <c r="AA81" i="6"/>
  <c r="AA80" i="6"/>
  <c r="AA79" i="6"/>
  <c r="AA78" i="6"/>
  <c r="AA77" i="6"/>
  <c r="AA76" i="6"/>
  <c r="AA75" i="6"/>
  <c r="AA74" i="6"/>
  <c r="AA73" i="6"/>
  <c r="AA72" i="6"/>
  <c r="AA71" i="6"/>
  <c r="AA70" i="6"/>
  <c r="AA69" i="6"/>
  <c r="AA68" i="6"/>
  <c r="AA67" i="6"/>
  <c r="AA66" i="6"/>
  <c r="AA65" i="6"/>
  <c r="AA64" i="6"/>
  <c r="AA63" i="6"/>
  <c r="AA62" i="6"/>
  <c r="AA61" i="6"/>
  <c r="AA60" i="6"/>
  <c r="AA59" i="6"/>
  <c r="AA58" i="6"/>
  <c r="AA57" i="6"/>
  <c r="AA56" i="6"/>
  <c r="AA55" i="6"/>
  <c r="AA54" i="6"/>
  <c r="AA53" i="6"/>
  <c r="AA52" i="6"/>
  <c r="AA51" i="6"/>
  <c r="AA50" i="6"/>
  <c r="AA49" i="6"/>
  <c r="AA48" i="6"/>
  <c r="AA47" i="6"/>
  <c r="AA46" i="6"/>
  <c r="AA45" i="6"/>
  <c r="AA44" i="6"/>
  <c r="AA43" i="6"/>
  <c r="AA42" i="6"/>
  <c r="AA41" i="6"/>
  <c r="AA40" i="6"/>
  <c r="AA39" i="6"/>
  <c r="AA38" i="6"/>
  <c r="AA37" i="6"/>
  <c r="AA36" i="6"/>
  <c r="AA35" i="6"/>
  <c r="AA34" i="6"/>
  <c r="AA33" i="6"/>
  <c r="AA32" i="6"/>
  <c r="AA31" i="6"/>
  <c r="AA30" i="6"/>
  <c r="AA29" i="6"/>
  <c r="AA28" i="6"/>
  <c r="AA27" i="6"/>
  <c r="AA26" i="6"/>
  <c r="AA25" i="6"/>
  <c r="AA24" i="6"/>
  <c r="AA23" i="6"/>
  <c r="AA22" i="6"/>
  <c r="AA21" i="6"/>
  <c r="AA20" i="6"/>
  <c r="AA19" i="6"/>
  <c r="AA18" i="6"/>
  <c r="AA17" i="6"/>
  <c r="AA16" i="6"/>
  <c r="AA15" i="6"/>
  <c r="AA14" i="6"/>
  <c r="AA13" i="6"/>
  <c r="AA12" i="6"/>
  <c r="AA11" i="6"/>
  <c r="AA10" i="6"/>
  <c r="AA9" i="6"/>
  <c r="AA8" i="6"/>
  <c r="AA7" i="6"/>
  <c r="AA6" i="6"/>
  <c r="F17" i="13" l="1"/>
  <c r="F9" i="13"/>
  <c r="G9" i="13" s="1"/>
  <c r="F12" i="13"/>
  <c r="F15" i="13"/>
  <c r="F14" i="13"/>
  <c r="F13" i="13"/>
  <c r="F11" i="13"/>
  <c r="F16" i="13"/>
  <c r="F18" i="13"/>
  <c r="I16" i="13"/>
  <c r="I13" i="13"/>
  <c r="I12" i="13"/>
  <c r="I9" i="13"/>
  <c r="I18" i="13"/>
  <c r="I17" i="13"/>
  <c r="I15" i="13"/>
  <c r="I14" i="13"/>
  <c r="H16" i="13"/>
  <c r="H13" i="13"/>
  <c r="H15" i="13"/>
  <c r="H14" i="13"/>
  <c r="H12" i="13"/>
  <c r="H9" i="13"/>
  <c r="H17" i="13"/>
  <c r="H10" i="13"/>
  <c r="H11" i="13" s="1"/>
  <c r="H18" i="13"/>
  <c r="J2" i="13"/>
  <c r="I1" i="13"/>
  <c r="J3" i="13"/>
  <c r="L2" i="12"/>
  <c r="K1" i="12"/>
  <c r="I16" i="12"/>
  <c r="I13" i="12"/>
  <c r="I18" i="12"/>
  <c r="I12" i="12"/>
  <c r="I17" i="12"/>
  <c r="I9" i="12"/>
  <c r="I15" i="12"/>
  <c r="I14" i="12"/>
  <c r="F17" i="12"/>
  <c r="F9" i="12"/>
  <c r="F14" i="12"/>
  <c r="F11" i="12"/>
  <c r="F13" i="12"/>
  <c r="F18" i="12"/>
  <c r="F10" i="12"/>
  <c r="F15" i="12"/>
  <c r="F12" i="12"/>
  <c r="F16" i="12"/>
  <c r="J3" i="12"/>
  <c r="H16" i="12"/>
  <c r="H13" i="12"/>
  <c r="H15" i="12"/>
  <c r="H12" i="12"/>
  <c r="H14" i="12"/>
  <c r="H10" i="12"/>
  <c r="H11" i="12" s="1"/>
  <c r="H9" i="12"/>
  <c r="H18" i="12"/>
  <c r="H17" i="12"/>
  <c r="H6" i="11"/>
  <c r="F17" i="11"/>
  <c r="F9" i="11"/>
  <c r="F11" i="11"/>
  <c r="F16" i="11"/>
  <c r="F13" i="11"/>
  <c r="F15" i="11"/>
  <c r="F18" i="11"/>
  <c r="F12" i="11"/>
  <c r="F10" i="11"/>
  <c r="F14" i="11"/>
  <c r="H1" i="11"/>
  <c r="I2" i="11"/>
  <c r="I3" i="11"/>
  <c r="G18" i="11"/>
  <c r="G14" i="11"/>
  <c r="G16" i="11"/>
  <c r="G13" i="11"/>
  <c r="G10" i="11"/>
  <c r="G17" i="11"/>
  <c r="G12" i="11"/>
  <c r="G15" i="11"/>
  <c r="G11" i="11"/>
  <c r="G9" i="10"/>
  <c r="H13" i="10"/>
  <c r="H18" i="10"/>
  <c r="H10" i="10"/>
  <c r="H15" i="10"/>
  <c r="H12" i="10"/>
  <c r="H14" i="10"/>
  <c r="H16" i="10"/>
  <c r="H17" i="10"/>
  <c r="H9" i="10"/>
  <c r="G16" i="10"/>
  <c r="G13" i="10"/>
  <c r="G18" i="10"/>
  <c r="G10" i="10"/>
  <c r="G15" i="10"/>
  <c r="G17" i="10"/>
  <c r="G14" i="10"/>
  <c r="G11" i="10"/>
  <c r="G12" i="10"/>
  <c r="J3" i="10"/>
  <c r="I6" i="10"/>
  <c r="J2" i="10"/>
  <c r="I1" i="10"/>
  <c r="C125" i="8"/>
  <c r="C157" i="8" s="1"/>
  <c r="C111" i="8"/>
  <c r="C143" i="8" s="1"/>
  <c r="C110" i="8"/>
  <c r="C142" i="8" s="1"/>
  <c r="C98" i="8"/>
  <c r="C130" i="8" s="1"/>
  <c r="C162" i="8" s="1"/>
  <c r="C97" i="8"/>
  <c r="C129" i="8" s="1"/>
  <c r="C161" i="8" s="1"/>
  <c r="C93" i="8"/>
  <c r="C90" i="8"/>
  <c r="C122" i="8" s="1"/>
  <c r="C154" i="8" s="1"/>
  <c r="C89" i="8"/>
  <c r="C121" i="8" s="1"/>
  <c r="C153" i="8" s="1"/>
  <c r="C50" i="8"/>
  <c r="C82" i="8" s="1"/>
  <c r="C114" i="8" s="1"/>
  <c r="C146" i="8" s="1"/>
  <c r="C49" i="8"/>
  <c r="C81" i="8" s="1"/>
  <c r="C113" i="8" s="1"/>
  <c r="C145" i="8" s="1"/>
  <c r="C48" i="8"/>
  <c r="C80" i="8" s="1"/>
  <c r="C112" i="8" s="1"/>
  <c r="C144" i="8" s="1"/>
  <c r="C47" i="8"/>
  <c r="C79" i="8" s="1"/>
  <c r="C46" i="8"/>
  <c r="C78" i="8" s="1"/>
  <c r="C45" i="8"/>
  <c r="C77" i="8" s="1"/>
  <c r="C109" i="8" s="1"/>
  <c r="C141" i="8" s="1"/>
  <c r="C44" i="8"/>
  <c r="C76" i="8" s="1"/>
  <c r="C108" i="8" s="1"/>
  <c r="C140" i="8" s="1"/>
  <c r="C43" i="8"/>
  <c r="C75" i="8" s="1"/>
  <c r="C107" i="8" s="1"/>
  <c r="C139" i="8" s="1"/>
  <c r="C42" i="8"/>
  <c r="C74" i="8" s="1"/>
  <c r="C106" i="8" s="1"/>
  <c r="C138" i="8" s="1"/>
  <c r="C41" i="8"/>
  <c r="C73" i="8" s="1"/>
  <c r="C105" i="8" s="1"/>
  <c r="C137" i="8" s="1"/>
  <c r="C34" i="8"/>
  <c r="C66" i="8" s="1"/>
  <c r="C33" i="8"/>
  <c r="C65" i="8" s="1"/>
  <c r="C32" i="8"/>
  <c r="C64" i="8" s="1"/>
  <c r="C96" i="8" s="1"/>
  <c r="C128" i="8" s="1"/>
  <c r="C160" i="8" s="1"/>
  <c r="C31" i="8"/>
  <c r="C63" i="8" s="1"/>
  <c r="C95" i="8" s="1"/>
  <c r="C127" i="8" s="1"/>
  <c r="C159" i="8" s="1"/>
  <c r="C30" i="8"/>
  <c r="C62" i="8" s="1"/>
  <c r="C94" i="8" s="1"/>
  <c r="C126" i="8" s="1"/>
  <c r="C158" i="8" s="1"/>
  <c r="C29" i="8"/>
  <c r="C61" i="8" s="1"/>
  <c r="C28" i="8"/>
  <c r="C60" i="8" s="1"/>
  <c r="C92" i="8" s="1"/>
  <c r="C124" i="8" s="1"/>
  <c r="C156" i="8" s="1"/>
  <c r="C27" i="8"/>
  <c r="C59" i="8" s="1"/>
  <c r="C91" i="8" s="1"/>
  <c r="C123" i="8" s="1"/>
  <c r="C155" i="8" s="1"/>
  <c r="C26" i="8"/>
  <c r="C58" i="8" s="1"/>
  <c r="C25" i="8"/>
  <c r="C57" i="8" s="1"/>
  <c r="Z6" i="6" a="1"/>
  <c r="Z6" i="6" s="1"/>
  <c r="D2" i="6"/>
  <c r="E3" i="6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R2" i="6" s="1"/>
  <c r="F1" i="8"/>
  <c r="G2" i="8"/>
  <c r="G1" i="8" s="1"/>
  <c r="G3" i="8"/>
  <c r="H3" i="8" s="1"/>
  <c r="I3" i="8" s="1"/>
  <c r="J3" i="8" s="1"/>
  <c r="K3" i="8" s="1"/>
  <c r="L3" i="8" s="1"/>
  <c r="M3" i="8" s="1"/>
  <c r="N3" i="8" s="1"/>
  <c r="O3" i="8" s="1"/>
  <c r="P3" i="8" s="1"/>
  <c r="Q3" i="8" s="1"/>
  <c r="R3" i="8" s="1"/>
  <c r="S3" i="8" s="1"/>
  <c r="T3" i="8" s="1"/>
  <c r="E6" i="8"/>
  <c r="K3" i="13" l="1"/>
  <c r="J6" i="13"/>
  <c r="I10" i="13"/>
  <c r="I11" i="13" s="1"/>
  <c r="K2" i="13"/>
  <c r="J1" i="13"/>
  <c r="K3" i="12"/>
  <c r="J6" i="12"/>
  <c r="I10" i="12"/>
  <c r="I11" i="12" s="1"/>
  <c r="J11" i="12" s="1"/>
  <c r="M2" i="12"/>
  <c r="L1" i="12"/>
  <c r="G9" i="12"/>
  <c r="G9" i="11"/>
  <c r="H13" i="11"/>
  <c r="H10" i="11"/>
  <c r="H11" i="11" s="1"/>
  <c r="H15" i="11"/>
  <c r="H18" i="11"/>
  <c r="H9" i="11"/>
  <c r="H16" i="11"/>
  <c r="H14" i="11"/>
  <c r="H12" i="11"/>
  <c r="H17" i="11"/>
  <c r="J2" i="11"/>
  <c r="I1" i="11"/>
  <c r="J3" i="11"/>
  <c r="I6" i="11"/>
  <c r="I18" i="10"/>
  <c r="I15" i="10"/>
  <c r="I12" i="10"/>
  <c r="I17" i="10"/>
  <c r="I16" i="10"/>
  <c r="I13" i="10"/>
  <c r="I9" i="10"/>
  <c r="I14" i="10"/>
  <c r="I10" i="10"/>
  <c r="I11" i="10" s="1"/>
  <c r="K2" i="10"/>
  <c r="J1" i="10"/>
  <c r="K3" i="10"/>
  <c r="J6" i="10"/>
  <c r="H11" i="10"/>
  <c r="Z10" i="6"/>
  <c r="P2" i="6"/>
  <c r="J2" i="6"/>
  <c r="I2" i="6"/>
  <c r="G2" i="6"/>
  <c r="H2" i="6"/>
  <c r="L2" i="6"/>
  <c r="M2" i="6"/>
  <c r="E2" i="6"/>
  <c r="N2" i="6"/>
  <c r="F2" i="6"/>
  <c r="O2" i="6"/>
  <c r="Q2" i="6"/>
  <c r="K2" i="6"/>
  <c r="S6" i="8"/>
  <c r="L6" i="8"/>
  <c r="T6" i="8"/>
  <c r="M6" i="8"/>
  <c r="N6" i="8"/>
  <c r="G6" i="8"/>
  <c r="O6" i="8"/>
  <c r="H6" i="8"/>
  <c r="P6" i="8"/>
  <c r="Q6" i="8"/>
  <c r="J6" i="8"/>
  <c r="R6" i="8"/>
  <c r="I6" i="8"/>
  <c r="K6" i="8"/>
  <c r="F6" i="8"/>
  <c r="F13" i="8" s="1"/>
  <c r="Z9" i="6"/>
  <c r="Z8" i="6"/>
  <c r="Z7" i="6"/>
  <c r="H2" i="8"/>
  <c r="J11" i="13" l="1"/>
  <c r="J18" i="13"/>
  <c r="J15" i="13"/>
  <c r="J9" i="13"/>
  <c r="J16" i="13"/>
  <c r="J14" i="13"/>
  <c r="J17" i="13"/>
  <c r="J13" i="13"/>
  <c r="J12" i="13"/>
  <c r="L3" i="13"/>
  <c r="K6" i="13"/>
  <c r="J10" i="13"/>
  <c r="K1" i="13"/>
  <c r="L2" i="13"/>
  <c r="M1" i="12"/>
  <c r="N2" i="12"/>
  <c r="J10" i="12"/>
  <c r="K6" i="12"/>
  <c r="L3" i="12"/>
  <c r="J13" i="12"/>
  <c r="J18" i="12"/>
  <c r="J15" i="12"/>
  <c r="J17" i="12"/>
  <c r="J9" i="12"/>
  <c r="J14" i="12"/>
  <c r="J16" i="12"/>
  <c r="J12" i="12"/>
  <c r="J1" i="11"/>
  <c r="K2" i="11"/>
  <c r="I16" i="11"/>
  <c r="I15" i="11"/>
  <c r="I17" i="11"/>
  <c r="I12" i="11"/>
  <c r="I14" i="11"/>
  <c r="I13" i="11"/>
  <c r="I9" i="11"/>
  <c r="I18" i="11"/>
  <c r="K3" i="11"/>
  <c r="J6" i="11"/>
  <c r="I10" i="11"/>
  <c r="J10" i="11" s="1"/>
  <c r="J11" i="10"/>
  <c r="L3" i="10"/>
  <c r="K6" i="10"/>
  <c r="J10" i="10"/>
  <c r="L2" i="10"/>
  <c r="K1" i="10"/>
  <c r="J15" i="10"/>
  <c r="J12" i="10"/>
  <c r="J17" i="10"/>
  <c r="J9" i="10"/>
  <c r="J14" i="10"/>
  <c r="J16" i="10"/>
  <c r="J13" i="10"/>
  <c r="J18" i="10"/>
  <c r="Z11" i="6"/>
  <c r="Z12" i="6"/>
  <c r="Z13" i="6"/>
  <c r="Z14" i="6"/>
  <c r="S142" i="6"/>
  <c r="S54" i="6"/>
  <c r="S35" i="6"/>
  <c r="S96" i="6"/>
  <c r="S65" i="6"/>
  <c r="S146" i="6"/>
  <c r="S215" i="6"/>
  <c r="S220" i="6"/>
  <c r="S82" i="6"/>
  <c r="S151" i="6"/>
  <c r="S165" i="6"/>
  <c r="S41" i="6"/>
  <c r="S105" i="6"/>
  <c r="S87" i="6"/>
  <c r="S180" i="6"/>
  <c r="S185" i="6"/>
  <c r="S23" i="6"/>
  <c r="S131" i="6"/>
  <c r="S32" i="6"/>
  <c r="S28" i="6"/>
  <c r="S214" i="6"/>
  <c r="S66" i="6"/>
  <c r="S210" i="6"/>
  <c r="S160" i="6"/>
  <c r="S50" i="6"/>
  <c r="S154" i="6"/>
  <c r="S90" i="6"/>
  <c r="S153" i="6"/>
  <c r="S193" i="6"/>
  <c r="S25" i="6"/>
  <c r="S168" i="6"/>
  <c r="S104" i="6"/>
  <c r="S40" i="6"/>
  <c r="S44" i="6"/>
  <c r="S159" i="6"/>
  <c r="S95" i="6"/>
  <c r="S31" i="6"/>
  <c r="S68" i="6"/>
  <c r="S150" i="6"/>
  <c r="S62" i="6"/>
  <c r="S29" i="6"/>
  <c r="S181" i="6"/>
  <c r="S37" i="6"/>
  <c r="S147" i="6"/>
  <c r="S19" i="6"/>
  <c r="S36" i="6"/>
  <c r="S202" i="6"/>
  <c r="S138" i="6"/>
  <c r="S74" i="6"/>
  <c r="S57" i="6"/>
  <c r="S177" i="6"/>
  <c r="S216" i="6"/>
  <c r="S152" i="6"/>
  <c r="S88" i="6"/>
  <c r="S24" i="6"/>
  <c r="S207" i="6"/>
  <c r="S143" i="6"/>
  <c r="S79" i="6"/>
  <c r="S15" i="6"/>
  <c r="S206" i="6"/>
  <c r="S126" i="6"/>
  <c r="S38" i="6"/>
  <c r="S212" i="6"/>
  <c r="S157" i="6"/>
  <c r="S148" i="6"/>
  <c r="S123" i="6"/>
  <c r="S194" i="6"/>
  <c r="S130" i="6"/>
  <c r="S58" i="6"/>
  <c r="S33" i="6"/>
  <c r="S145" i="6"/>
  <c r="S208" i="6"/>
  <c r="S144" i="6"/>
  <c r="S80" i="6"/>
  <c r="S16" i="6"/>
  <c r="S199" i="6"/>
  <c r="S135" i="6"/>
  <c r="S71" i="6"/>
  <c r="S7" i="6"/>
  <c r="S198" i="6"/>
  <c r="S118" i="6"/>
  <c r="S30" i="6"/>
  <c r="S172" i="6"/>
  <c r="S133" i="6"/>
  <c r="S60" i="6"/>
  <c r="S99" i="6"/>
  <c r="S161" i="6"/>
  <c r="S186" i="6"/>
  <c r="S122" i="6"/>
  <c r="S42" i="6"/>
  <c r="S9" i="6"/>
  <c r="S121" i="6"/>
  <c r="S200" i="6"/>
  <c r="S136" i="6"/>
  <c r="S72" i="6"/>
  <c r="S8" i="6"/>
  <c r="S191" i="6"/>
  <c r="S127" i="6"/>
  <c r="S63" i="6"/>
  <c r="S196" i="6"/>
  <c r="S190" i="6"/>
  <c r="S102" i="6"/>
  <c r="S22" i="6"/>
  <c r="S116" i="6"/>
  <c r="S117" i="6"/>
  <c r="S211" i="6"/>
  <c r="S83" i="6"/>
  <c r="S113" i="6"/>
  <c r="S178" i="6"/>
  <c r="S114" i="6"/>
  <c r="S26" i="6"/>
  <c r="S217" i="6"/>
  <c r="S97" i="6"/>
  <c r="S192" i="6"/>
  <c r="S128" i="6"/>
  <c r="S64" i="6"/>
  <c r="S156" i="6"/>
  <c r="S183" i="6"/>
  <c r="S119" i="6"/>
  <c r="S55" i="6"/>
  <c r="S164" i="6"/>
  <c r="S182" i="6"/>
  <c r="S94" i="6"/>
  <c r="S14" i="6"/>
  <c r="S52" i="6"/>
  <c r="S101" i="6"/>
  <c r="S195" i="6"/>
  <c r="S67" i="6"/>
  <c r="S170" i="6"/>
  <c r="S106" i="6"/>
  <c r="S10" i="6"/>
  <c r="S209" i="6"/>
  <c r="S73" i="6"/>
  <c r="S184" i="6"/>
  <c r="S120" i="6"/>
  <c r="S56" i="6"/>
  <c r="S108" i="6"/>
  <c r="S175" i="6"/>
  <c r="S111" i="6"/>
  <c r="S47" i="6"/>
  <c r="S132" i="6"/>
  <c r="S166" i="6"/>
  <c r="S86" i="6"/>
  <c r="S12" i="6"/>
  <c r="S221" i="6"/>
  <c r="S93" i="6"/>
  <c r="S187" i="6"/>
  <c r="S59" i="6"/>
  <c r="S162" i="6"/>
  <c r="S98" i="6"/>
  <c r="S169" i="6"/>
  <c r="S201" i="6"/>
  <c r="S49" i="6"/>
  <c r="S176" i="6"/>
  <c r="S112" i="6"/>
  <c r="S48" i="6"/>
  <c r="S76" i="6"/>
  <c r="S167" i="6"/>
  <c r="S103" i="6"/>
  <c r="S39" i="6"/>
  <c r="S100" i="6"/>
  <c r="S158" i="6"/>
  <c r="S78" i="6"/>
  <c r="S61" i="6"/>
  <c r="S197" i="6"/>
  <c r="S69" i="6"/>
  <c r="S163" i="6"/>
  <c r="S129" i="6"/>
  <c r="S134" i="6"/>
  <c r="S70" i="6"/>
  <c r="S6" i="6"/>
  <c r="S204" i="6"/>
  <c r="S213" i="6"/>
  <c r="S149" i="6"/>
  <c r="S85" i="6"/>
  <c r="S124" i="6"/>
  <c r="S179" i="6"/>
  <c r="S115" i="6"/>
  <c r="S51" i="6"/>
  <c r="S34" i="6"/>
  <c r="S17" i="6"/>
  <c r="S188" i="6"/>
  <c r="S205" i="6"/>
  <c r="S141" i="6"/>
  <c r="S77" i="6"/>
  <c r="S92" i="6"/>
  <c r="S171" i="6"/>
  <c r="S107" i="6"/>
  <c r="S43" i="6"/>
  <c r="S18" i="6"/>
  <c r="S20" i="6"/>
  <c r="S174" i="6"/>
  <c r="S110" i="6"/>
  <c r="S46" i="6"/>
  <c r="S45" i="6"/>
  <c r="S140" i="6"/>
  <c r="S189" i="6"/>
  <c r="S125" i="6"/>
  <c r="S53" i="6"/>
  <c r="S219" i="6"/>
  <c r="S155" i="6"/>
  <c r="S91" i="6"/>
  <c r="S27" i="6"/>
  <c r="S137" i="6"/>
  <c r="S81" i="6"/>
  <c r="S13" i="6"/>
  <c r="S84" i="6"/>
  <c r="S173" i="6"/>
  <c r="S109" i="6"/>
  <c r="S21" i="6"/>
  <c r="S203" i="6"/>
  <c r="S139" i="6"/>
  <c r="S75" i="6"/>
  <c r="S11" i="6"/>
  <c r="S89" i="6"/>
  <c r="S218" i="6"/>
  <c r="F15" i="8"/>
  <c r="F12" i="8"/>
  <c r="F14" i="8"/>
  <c r="F17" i="8"/>
  <c r="F11" i="8"/>
  <c r="F9" i="8"/>
  <c r="F16" i="8"/>
  <c r="F10" i="8"/>
  <c r="F18" i="8"/>
  <c r="I2" i="8"/>
  <c r="H1" i="8"/>
  <c r="T15" i="8"/>
  <c r="S15" i="8"/>
  <c r="R15" i="8"/>
  <c r="Q15" i="8"/>
  <c r="Q16" i="8"/>
  <c r="I15" i="8"/>
  <c r="I17" i="8"/>
  <c r="I16" i="8"/>
  <c r="I18" i="8"/>
  <c r="O18" i="8"/>
  <c r="O17" i="8"/>
  <c r="O16" i="8"/>
  <c r="K16" i="8"/>
  <c r="K18" i="8"/>
  <c r="K17" i="8"/>
  <c r="G18" i="8"/>
  <c r="G17" i="8"/>
  <c r="G16" i="8"/>
  <c r="L16" i="8"/>
  <c r="L18" i="8"/>
  <c r="L17" i="8"/>
  <c r="N18" i="8"/>
  <c r="N16" i="8"/>
  <c r="N17" i="8"/>
  <c r="P13" i="8"/>
  <c r="P18" i="8"/>
  <c r="P17" i="8"/>
  <c r="P16" i="8"/>
  <c r="J15" i="8"/>
  <c r="J17" i="8"/>
  <c r="J16" i="8"/>
  <c r="J18" i="8"/>
  <c r="M15" i="8"/>
  <c r="M17" i="8"/>
  <c r="M18" i="8"/>
  <c r="M16" i="8"/>
  <c r="H18" i="8"/>
  <c r="H17" i="8"/>
  <c r="H16" i="8"/>
  <c r="O13" i="8"/>
  <c r="R13" i="8"/>
  <c r="R14" i="8"/>
  <c r="T13" i="8"/>
  <c r="T14" i="8"/>
  <c r="S13" i="8"/>
  <c r="S14" i="8"/>
  <c r="Q13" i="8"/>
  <c r="Q14" i="8"/>
  <c r="N13" i="8"/>
  <c r="N14" i="8"/>
  <c r="N15" i="8" s="1"/>
  <c r="L14" i="8"/>
  <c r="L15" i="8"/>
  <c r="H14" i="8"/>
  <c r="H15" i="8"/>
  <c r="K14" i="8"/>
  <c r="K15" i="8"/>
  <c r="G14" i="8"/>
  <c r="G15" i="8"/>
  <c r="M11" i="8"/>
  <c r="M14" i="8"/>
  <c r="J13" i="8"/>
  <c r="J14" i="8"/>
  <c r="I13" i="8"/>
  <c r="I14" i="8"/>
  <c r="L11" i="8"/>
  <c r="H13" i="8"/>
  <c r="G12" i="8"/>
  <c r="G13" i="8"/>
  <c r="I12" i="8"/>
  <c r="H12" i="8"/>
  <c r="S11" i="8"/>
  <c r="S12" i="8"/>
  <c r="O11" i="8"/>
  <c r="O12" i="8"/>
  <c r="R11" i="8"/>
  <c r="R12" i="8"/>
  <c r="Q11" i="8"/>
  <c r="Q12" i="8"/>
  <c r="T11" i="8"/>
  <c r="T12" i="8"/>
  <c r="P11" i="8"/>
  <c r="P12" i="8"/>
  <c r="N11" i="8"/>
  <c r="N12" i="8"/>
  <c r="K11" i="8"/>
  <c r="K12" i="8"/>
  <c r="K13" i="8" s="1"/>
  <c r="J9" i="8"/>
  <c r="J12" i="8"/>
  <c r="G10" i="8"/>
  <c r="G11" i="8"/>
  <c r="T9" i="8"/>
  <c r="T10" i="8"/>
  <c r="P9" i="8"/>
  <c r="P10" i="8"/>
  <c r="L9" i="8"/>
  <c r="L10" i="8"/>
  <c r="O9" i="8"/>
  <c r="O10" i="8"/>
  <c r="R9" i="8"/>
  <c r="R10" i="8"/>
  <c r="N9" i="8"/>
  <c r="N10" i="8"/>
  <c r="M9" i="8"/>
  <c r="M10" i="8"/>
  <c r="S9" i="8"/>
  <c r="S10" i="8"/>
  <c r="Q9" i="8"/>
  <c r="Q10" i="8"/>
  <c r="K9" i="8"/>
  <c r="K10" i="8"/>
  <c r="I9" i="8"/>
  <c r="H9" i="8"/>
  <c r="H10" i="8"/>
  <c r="K16" i="13" l="1"/>
  <c r="K12" i="13"/>
  <c r="K17" i="13"/>
  <c r="K14" i="13"/>
  <c r="K10" i="13"/>
  <c r="K18" i="13"/>
  <c r="K11" i="13"/>
  <c r="K15" i="13"/>
  <c r="K9" i="13"/>
  <c r="M3" i="13"/>
  <c r="L6" i="13"/>
  <c r="M2" i="13"/>
  <c r="L1" i="13"/>
  <c r="M3" i="12"/>
  <c r="L6" i="12"/>
  <c r="K18" i="12"/>
  <c r="K10" i="12"/>
  <c r="K15" i="12"/>
  <c r="K12" i="12"/>
  <c r="K14" i="12"/>
  <c r="K11" i="12"/>
  <c r="K17" i="12"/>
  <c r="K9" i="12"/>
  <c r="K16" i="12"/>
  <c r="N1" i="12"/>
  <c r="O2" i="12"/>
  <c r="I11" i="11"/>
  <c r="J11" i="11" s="1"/>
  <c r="L2" i="11"/>
  <c r="K1" i="11"/>
  <c r="J17" i="11"/>
  <c r="J13" i="11"/>
  <c r="J15" i="11"/>
  <c r="J12" i="11"/>
  <c r="J18" i="11"/>
  <c r="J9" i="11"/>
  <c r="J16" i="11"/>
  <c r="J14" i="11"/>
  <c r="L3" i="11"/>
  <c r="K6" i="11"/>
  <c r="K12" i="10"/>
  <c r="K13" i="10" s="1"/>
  <c r="K17" i="10"/>
  <c r="K9" i="10"/>
  <c r="K14" i="10"/>
  <c r="K18" i="10"/>
  <c r="K15" i="10"/>
  <c r="K10" i="10"/>
  <c r="K16" i="10"/>
  <c r="K11" i="10"/>
  <c r="M2" i="10"/>
  <c r="L1" i="10"/>
  <c r="M3" i="10"/>
  <c r="L6" i="10"/>
  <c r="G9" i="8"/>
  <c r="W9" i="8" s="1"/>
  <c r="Z18" i="6"/>
  <c r="Z17" i="6"/>
  <c r="Z16" i="6"/>
  <c r="Z15" i="6"/>
  <c r="Z11" i="8"/>
  <c r="Z12" i="8"/>
  <c r="Z10" i="8"/>
  <c r="Z15" i="8"/>
  <c r="Z9" i="8"/>
  <c r="Z14" i="8"/>
  <c r="Z13" i="8"/>
  <c r="R16" i="8"/>
  <c r="S16" i="8" s="1"/>
  <c r="T16" i="8" s="1"/>
  <c r="H11" i="8"/>
  <c r="J2" i="8"/>
  <c r="I1" i="8"/>
  <c r="Q17" i="8"/>
  <c r="O14" i="8"/>
  <c r="L12" i="8"/>
  <c r="I10" i="8"/>
  <c r="I11" i="8" s="1"/>
  <c r="N3" i="13" l="1"/>
  <c r="M6" i="13"/>
  <c r="L12" i="13"/>
  <c r="M12" i="13" s="1"/>
  <c r="K13" i="13"/>
  <c r="N2" i="13"/>
  <c r="M1" i="13"/>
  <c r="L9" i="13"/>
  <c r="L16" i="13"/>
  <c r="L10" i="13"/>
  <c r="L18" i="13"/>
  <c r="L17" i="13"/>
  <c r="L11" i="13"/>
  <c r="L15" i="13"/>
  <c r="L14" i="13"/>
  <c r="N3" i="12"/>
  <c r="M6" i="12"/>
  <c r="L12" i="12"/>
  <c r="L13" i="12" s="1"/>
  <c r="P2" i="12"/>
  <c r="O1" i="12"/>
  <c r="K13" i="12"/>
  <c r="L15" i="12"/>
  <c r="L17" i="12"/>
  <c r="L11" i="12"/>
  <c r="L16" i="12"/>
  <c r="L9" i="12"/>
  <c r="L18" i="12"/>
  <c r="L14" i="12"/>
  <c r="L10" i="12"/>
  <c r="M3" i="11"/>
  <c r="L6" i="11"/>
  <c r="K18" i="11"/>
  <c r="K10" i="11"/>
  <c r="K12" i="11"/>
  <c r="K17" i="11"/>
  <c r="K9" i="11"/>
  <c r="K14" i="11"/>
  <c r="K16" i="11"/>
  <c r="K15" i="11"/>
  <c r="K11" i="11"/>
  <c r="L1" i="11"/>
  <c r="M2" i="11"/>
  <c r="L17" i="10"/>
  <c r="L9" i="10"/>
  <c r="L14" i="10"/>
  <c r="L11" i="10"/>
  <c r="L16" i="10"/>
  <c r="L18" i="10"/>
  <c r="L10" i="10"/>
  <c r="L15" i="10"/>
  <c r="N3" i="10"/>
  <c r="M6" i="10"/>
  <c r="N2" i="10"/>
  <c r="M1" i="10"/>
  <c r="L12" i="10"/>
  <c r="L13" i="10" s="1"/>
  <c r="V9" i="8"/>
  <c r="X9" i="8" s="1"/>
  <c r="AA9" i="8"/>
  <c r="W16" i="8"/>
  <c r="Z20" i="6"/>
  <c r="Z19" i="6"/>
  <c r="Z21" i="6"/>
  <c r="Z22" i="6"/>
  <c r="R17" i="8"/>
  <c r="R18" i="8" s="1"/>
  <c r="S17" i="8"/>
  <c r="S18" i="8" s="1"/>
  <c r="AA16" i="8"/>
  <c r="V16" i="8"/>
  <c r="X16" i="8" s="1"/>
  <c r="Z16" i="8"/>
  <c r="Q18" i="8"/>
  <c r="K2" i="8"/>
  <c r="J1" i="8"/>
  <c r="P14" i="8"/>
  <c r="AA14" i="8" s="1"/>
  <c r="O15" i="8"/>
  <c r="M12" i="8"/>
  <c r="AA12" i="8" s="1"/>
  <c r="L13" i="8"/>
  <c r="J10" i="8"/>
  <c r="AA10" i="8" s="1"/>
  <c r="J11" i="8"/>
  <c r="V11" i="8" s="1"/>
  <c r="X11" i="8" s="1"/>
  <c r="L13" i="13" l="1"/>
  <c r="M13" i="13" s="1"/>
  <c r="N1" i="13"/>
  <c r="O2" i="13"/>
  <c r="M17" i="13"/>
  <c r="M14" i="13"/>
  <c r="M10" i="13"/>
  <c r="M18" i="13"/>
  <c r="M9" i="13"/>
  <c r="M11" i="13"/>
  <c r="M15" i="13"/>
  <c r="M16" i="13"/>
  <c r="O3" i="13"/>
  <c r="N6" i="13"/>
  <c r="M13" i="12"/>
  <c r="Q2" i="12"/>
  <c r="P1" i="12"/>
  <c r="M17" i="12"/>
  <c r="M9" i="12"/>
  <c r="M14" i="12"/>
  <c r="M16" i="12"/>
  <c r="M15" i="12"/>
  <c r="M10" i="12"/>
  <c r="M11" i="12"/>
  <c r="M18" i="12"/>
  <c r="M12" i="12"/>
  <c r="O3" i="12"/>
  <c r="N6" i="12"/>
  <c r="N3" i="11"/>
  <c r="M6" i="11"/>
  <c r="L12" i="11"/>
  <c r="M12" i="11" s="1"/>
  <c r="N2" i="11"/>
  <c r="M1" i="11"/>
  <c r="K13" i="11"/>
  <c r="L15" i="11"/>
  <c r="L17" i="11"/>
  <c r="L9" i="11"/>
  <c r="L18" i="11"/>
  <c r="L14" i="11"/>
  <c r="L11" i="11"/>
  <c r="L10" i="11"/>
  <c r="L16" i="11"/>
  <c r="M12" i="10"/>
  <c r="M13" i="10"/>
  <c r="N1" i="10"/>
  <c r="O2" i="10"/>
  <c r="M14" i="10"/>
  <c r="M11" i="10"/>
  <c r="M16" i="10"/>
  <c r="M15" i="10"/>
  <c r="M10" i="10"/>
  <c r="M18" i="10"/>
  <c r="M17" i="10"/>
  <c r="M9" i="10"/>
  <c r="N6" i="10"/>
  <c r="O3" i="10"/>
  <c r="W10" i="8"/>
  <c r="W12" i="8"/>
  <c r="W11" i="8"/>
  <c r="W14" i="8"/>
  <c r="Z25" i="6"/>
  <c r="Z26" i="6"/>
  <c r="Z23" i="6"/>
  <c r="Z24" i="6"/>
  <c r="T17" i="8"/>
  <c r="T18" i="8" s="1"/>
  <c r="AA18" i="8" s="1"/>
  <c r="AA11" i="8"/>
  <c r="L2" i="8"/>
  <c r="K1" i="8"/>
  <c r="V10" i="8"/>
  <c r="X10" i="8" s="1"/>
  <c r="V12" i="8"/>
  <c r="X12" i="8" s="1"/>
  <c r="V14" i="8"/>
  <c r="X14" i="8" s="1"/>
  <c r="P15" i="8"/>
  <c r="AA15" i="8" s="1"/>
  <c r="M13" i="8"/>
  <c r="AA13" i="8" s="1"/>
  <c r="L13" i="11" l="1"/>
  <c r="M13" i="11" s="1"/>
  <c r="O1" i="13"/>
  <c r="P2" i="13"/>
  <c r="N17" i="13"/>
  <c r="N11" i="13"/>
  <c r="N18" i="13"/>
  <c r="N13" i="13"/>
  <c r="N16" i="13"/>
  <c r="N14" i="13"/>
  <c r="N12" i="13"/>
  <c r="N9" i="13"/>
  <c r="N10" i="13"/>
  <c r="O6" i="13"/>
  <c r="P3" i="13"/>
  <c r="Q1" i="12"/>
  <c r="R2" i="12"/>
  <c r="N17" i="12"/>
  <c r="N9" i="12"/>
  <c r="N14" i="12"/>
  <c r="N15" i="12" s="1"/>
  <c r="N11" i="12"/>
  <c r="N13" i="12"/>
  <c r="N18" i="12"/>
  <c r="N10" i="12"/>
  <c r="N12" i="12"/>
  <c r="N16" i="12"/>
  <c r="P3" i="12"/>
  <c r="O6" i="12"/>
  <c r="M18" i="11"/>
  <c r="M14" i="11"/>
  <c r="M11" i="11"/>
  <c r="M16" i="11"/>
  <c r="M10" i="11"/>
  <c r="M9" i="11"/>
  <c r="M17" i="11"/>
  <c r="M15" i="11"/>
  <c r="O3" i="11"/>
  <c r="N6" i="11"/>
  <c r="N1" i="11"/>
  <c r="O2" i="11"/>
  <c r="O6" i="10"/>
  <c r="P3" i="10"/>
  <c r="P2" i="10"/>
  <c r="O1" i="10"/>
  <c r="N11" i="10"/>
  <c r="N16" i="10"/>
  <c r="N13" i="10"/>
  <c r="N18" i="10"/>
  <c r="N12" i="10"/>
  <c r="N17" i="10"/>
  <c r="N14" i="10"/>
  <c r="N15" i="10" s="1"/>
  <c r="N10" i="10"/>
  <c r="N9" i="10"/>
  <c r="W17" i="8"/>
  <c r="W13" i="8"/>
  <c r="W18" i="8"/>
  <c r="W15" i="8"/>
  <c r="Z27" i="6"/>
  <c r="Z30" i="6"/>
  <c r="Z28" i="6"/>
  <c r="Z29" i="6"/>
  <c r="AA17" i="8"/>
  <c r="V18" i="8"/>
  <c r="X18" i="8" s="1"/>
  <c r="Z18" i="8"/>
  <c r="Z17" i="8"/>
  <c r="V17" i="8"/>
  <c r="X17" i="8" s="1"/>
  <c r="M2" i="8"/>
  <c r="L1" i="8"/>
  <c r="V13" i="8"/>
  <c r="X13" i="8" s="1"/>
  <c r="V15" i="8"/>
  <c r="X15" i="8" s="1"/>
  <c r="O18" i="13" l="1"/>
  <c r="O11" i="13"/>
  <c r="O17" i="13"/>
  <c r="O13" i="13"/>
  <c r="O12" i="13"/>
  <c r="O9" i="13"/>
  <c r="O10" i="13"/>
  <c r="O16" i="13"/>
  <c r="P1" i="13"/>
  <c r="Q2" i="13"/>
  <c r="O14" i="13"/>
  <c r="O15" i="13" s="1"/>
  <c r="P6" i="13"/>
  <c r="Q3" i="13"/>
  <c r="N15" i="13"/>
  <c r="O11" i="12"/>
  <c r="O16" i="12"/>
  <c r="O18" i="12"/>
  <c r="O10" i="12"/>
  <c r="O17" i="12"/>
  <c r="O13" i="12"/>
  <c r="O12" i="12"/>
  <c r="O9" i="12"/>
  <c r="Q3" i="12"/>
  <c r="P6" i="12"/>
  <c r="R1" i="12"/>
  <c r="S2" i="12"/>
  <c r="O14" i="12"/>
  <c r="O15" i="12" s="1"/>
  <c r="P15" i="12" s="1"/>
  <c r="O1" i="11"/>
  <c r="P2" i="11"/>
  <c r="P3" i="11"/>
  <c r="O6" i="11"/>
  <c r="N17" i="11"/>
  <c r="N9" i="11"/>
  <c r="N18" i="11"/>
  <c r="N11" i="11"/>
  <c r="N16" i="11"/>
  <c r="N13" i="11"/>
  <c r="N14" i="11"/>
  <c r="N15" i="11" s="1"/>
  <c r="N12" i="11"/>
  <c r="N10" i="11"/>
  <c r="O14" i="10"/>
  <c r="O15" i="10" s="1"/>
  <c r="P15" i="10" s="1"/>
  <c r="P1" i="10"/>
  <c r="Q2" i="10"/>
  <c r="O16" i="10"/>
  <c r="O13" i="10"/>
  <c r="O18" i="10"/>
  <c r="O10" i="10"/>
  <c r="O17" i="10"/>
  <c r="O12" i="10"/>
  <c r="O9" i="10"/>
  <c r="O11" i="10"/>
  <c r="Q3" i="10"/>
  <c r="P6" i="10"/>
  <c r="Z33" i="6"/>
  <c r="Z32" i="6"/>
  <c r="Z34" i="6"/>
  <c r="Z31" i="6"/>
  <c r="N2" i="8"/>
  <c r="M1" i="8"/>
  <c r="P16" i="13" l="1"/>
  <c r="P18" i="13"/>
  <c r="P13" i="13"/>
  <c r="P11" i="13"/>
  <c r="P17" i="13"/>
  <c r="P12" i="13"/>
  <c r="P9" i="13"/>
  <c r="P10" i="13"/>
  <c r="P15" i="13"/>
  <c r="R2" i="13"/>
  <c r="Q1" i="13"/>
  <c r="P14" i="13"/>
  <c r="R3" i="13"/>
  <c r="Q6" i="13"/>
  <c r="P14" i="12"/>
  <c r="P11" i="12"/>
  <c r="P16" i="12"/>
  <c r="P13" i="12"/>
  <c r="P12" i="12"/>
  <c r="P18" i="12"/>
  <c r="P17" i="12"/>
  <c r="P10" i="12"/>
  <c r="P9" i="12"/>
  <c r="R3" i="12"/>
  <c r="Q6" i="12"/>
  <c r="T2" i="12"/>
  <c r="T1" i="12" s="1"/>
  <c r="S1" i="12"/>
  <c r="O14" i="11"/>
  <c r="P14" i="11" s="1"/>
  <c r="O18" i="11"/>
  <c r="O17" i="11"/>
  <c r="O16" i="11"/>
  <c r="O13" i="11"/>
  <c r="O10" i="11"/>
  <c r="O12" i="11"/>
  <c r="O11" i="11"/>
  <c r="O9" i="11"/>
  <c r="Q3" i="11"/>
  <c r="P6" i="11"/>
  <c r="P1" i="11"/>
  <c r="Q2" i="11"/>
  <c r="P13" i="10"/>
  <c r="P10" i="10"/>
  <c r="P18" i="10"/>
  <c r="P12" i="10"/>
  <c r="P9" i="10"/>
  <c r="P17" i="10"/>
  <c r="P11" i="10"/>
  <c r="P16" i="10"/>
  <c r="P14" i="10"/>
  <c r="R3" i="10"/>
  <c r="Q6" i="10"/>
  <c r="R2" i="10"/>
  <c r="Q1" i="10"/>
  <c r="Z38" i="6"/>
  <c r="Z35" i="6"/>
  <c r="Z36" i="6"/>
  <c r="Z37" i="6"/>
  <c r="O2" i="8"/>
  <c r="N1" i="8"/>
  <c r="Q10" i="13" l="1"/>
  <c r="Q12" i="13"/>
  <c r="Q15" i="13"/>
  <c r="Q13" i="13"/>
  <c r="Q9" i="13"/>
  <c r="Q16" i="13"/>
  <c r="Q11" i="13"/>
  <c r="Q14" i="13"/>
  <c r="S3" i="13"/>
  <c r="R6" i="13"/>
  <c r="R1" i="13"/>
  <c r="S2" i="13"/>
  <c r="S3" i="12"/>
  <c r="R6" i="12"/>
  <c r="Q16" i="12"/>
  <c r="Q17" i="12" s="1"/>
  <c r="Q18" i="12" s="1"/>
  <c r="Q13" i="12"/>
  <c r="Q10" i="12"/>
  <c r="Q12" i="12"/>
  <c r="Q9" i="12"/>
  <c r="Q15" i="12"/>
  <c r="Q14" i="12"/>
  <c r="Q11" i="12"/>
  <c r="O15" i="11"/>
  <c r="P15" i="11" s="1"/>
  <c r="P11" i="11"/>
  <c r="P13" i="11"/>
  <c r="P10" i="11"/>
  <c r="P9" i="11"/>
  <c r="P17" i="11"/>
  <c r="P18" i="11"/>
  <c r="P16" i="11"/>
  <c r="P12" i="11"/>
  <c r="R3" i="11"/>
  <c r="Q6" i="11"/>
  <c r="R2" i="11"/>
  <c r="Q1" i="11"/>
  <c r="Q10" i="10"/>
  <c r="Q15" i="10"/>
  <c r="Q12" i="10"/>
  <c r="Q11" i="10"/>
  <c r="Q16" i="10"/>
  <c r="Q9" i="10"/>
  <c r="Q14" i="10"/>
  <c r="Q13" i="10"/>
  <c r="R1" i="10"/>
  <c r="S2" i="10"/>
  <c r="S3" i="10"/>
  <c r="R6" i="10"/>
  <c r="Z42" i="6"/>
  <c r="Z41" i="6"/>
  <c r="Z40" i="6"/>
  <c r="Z39" i="6"/>
  <c r="P2" i="8"/>
  <c r="O1" i="8"/>
  <c r="R16" i="13" l="1"/>
  <c r="Z16" i="13" s="1"/>
  <c r="T3" i="13"/>
  <c r="S6" i="13"/>
  <c r="R15" i="13"/>
  <c r="R14" i="13"/>
  <c r="R9" i="13"/>
  <c r="R10" i="13"/>
  <c r="R11" i="13"/>
  <c r="R13" i="13"/>
  <c r="R12" i="13"/>
  <c r="T2" i="13"/>
  <c r="T1" i="13" s="1"/>
  <c r="S1" i="13"/>
  <c r="Q17" i="13"/>
  <c r="T3" i="12"/>
  <c r="S6" i="12"/>
  <c r="R16" i="12"/>
  <c r="S16" i="12" s="1"/>
  <c r="T16" i="12" s="1"/>
  <c r="R13" i="12"/>
  <c r="R10" i="12"/>
  <c r="R15" i="12"/>
  <c r="R9" i="12"/>
  <c r="R14" i="12"/>
  <c r="R12" i="12"/>
  <c r="R11" i="12"/>
  <c r="Q16" i="11"/>
  <c r="Q17" i="11" s="1"/>
  <c r="Q18" i="11" s="1"/>
  <c r="Q10" i="11"/>
  <c r="Q15" i="11"/>
  <c r="Q12" i="11"/>
  <c r="Q14" i="11"/>
  <c r="Q13" i="11"/>
  <c r="Q11" i="11"/>
  <c r="Q9" i="11"/>
  <c r="S3" i="11"/>
  <c r="R6" i="11"/>
  <c r="R1" i="11"/>
  <c r="S2" i="11"/>
  <c r="R16" i="10"/>
  <c r="S16" i="10" s="1"/>
  <c r="T16" i="10" s="1"/>
  <c r="Q17" i="10"/>
  <c r="Q18" i="10" s="1"/>
  <c r="R15" i="10"/>
  <c r="R12" i="10"/>
  <c r="R9" i="10"/>
  <c r="R14" i="10"/>
  <c r="R13" i="10"/>
  <c r="R10" i="10"/>
  <c r="R11" i="10"/>
  <c r="S1" i="10"/>
  <c r="T2" i="10"/>
  <c r="T1" i="10" s="1"/>
  <c r="T3" i="10"/>
  <c r="S6" i="10"/>
  <c r="Z43" i="6"/>
  <c r="Z46" i="6"/>
  <c r="Z45" i="6"/>
  <c r="Z44" i="6"/>
  <c r="Q2" i="8"/>
  <c r="P1" i="8"/>
  <c r="S17" i="13" l="1"/>
  <c r="Z16" i="12"/>
  <c r="R17" i="13"/>
  <c r="R18" i="13" s="1"/>
  <c r="S16" i="13"/>
  <c r="T16" i="13" s="1"/>
  <c r="S12" i="13"/>
  <c r="S14" i="13"/>
  <c r="S15" i="13"/>
  <c r="S13" i="13"/>
  <c r="S9" i="13"/>
  <c r="S10" i="13"/>
  <c r="S11" i="13"/>
  <c r="T6" i="13"/>
  <c r="U6" i="13" s="1"/>
  <c r="Q18" i="13"/>
  <c r="U16" i="12"/>
  <c r="R17" i="12"/>
  <c r="R18" i="12" s="1"/>
  <c r="S17" i="12"/>
  <c r="S18" i="12" s="1"/>
  <c r="W16" i="12"/>
  <c r="Y16" i="12" s="1"/>
  <c r="AA16" i="12"/>
  <c r="V16" i="12"/>
  <c r="X16" i="12" s="1"/>
  <c r="T6" i="12"/>
  <c r="U6" i="12" s="1"/>
  <c r="S10" i="12"/>
  <c r="S15" i="12"/>
  <c r="S12" i="12"/>
  <c r="S14" i="12"/>
  <c r="S11" i="12"/>
  <c r="S13" i="12"/>
  <c r="S9" i="12"/>
  <c r="T2" i="11"/>
  <c r="T1" i="11" s="1"/>
  <c r="S1" i="11"/>
  <c r="R13" i="11"/>
  <c r="R15" i="11"/>
  <c r="R12" i="11"/>
  <c r="R9" i="11"/>
  <c r="R11" i="11"/>
  <c r="R10" i="11"/>
  <c r="R14" i="11"/>
  <c r="T3" i="11"/>
  <c r="S6" i="11"/>
  <c r="R16" i="11"/>
  <c r="S16" i="11" s="1"/>
  <c r="T16" i="11" s="1"/>
  <c r="R17" i="10"/>
  <c r="R18" i="10" s="1"/>
  <c r="Z16" i="10"/>
  <c r="W16" i="10"/>
  <c r="Y16" i="10" s="1"/>
  <c r="V16" i="10"/>
  <c r="X16" i="10" s="1"/>
  <c r="AA16" i="10"/>
  <c r="S12" i="10"/>
  <c r="S9" i="10"/>
  <c r="S14" i="10"/>
  <c r="S13" i="10"/>
  <c r="S15" i="10"/>
  <c r="S11" i="10"/>
  <c r="S10" i="10"/>
  <c r="T6" i="10"/>
  <c r="U6" i="10" s="1"/>
  <c r="U16" i="10"/>
  <c r="S17" i="10"/>
  <c r="S18" i="10" s="1"/>
  <c r="Z49" i="6"/>
  <c r="Z48" i="6"/>
  <c r="Z50" i="6"/>
  <c r="Z47" i="6"/>
  <c r="R2" i="8"/>
  <c r="Q1" i="8"/>
  <c r="T17" i="13" l="1"/>
  <c r="Z17" i="13" s="1"/>
  <c r="U16" i="13"/>
  <c r="AA16" i="13"/>
  <c r="S18" i="13"/>
  <c r="W16" i="13"/>
  <c r="Y16" i="13" s="1"/>
  <c r="V16" i="13"/>
  <c r="X16" i="13" s="1"/>
  <c r="T9" i="13"/>
  <c r="Z9" i="13" s="1"/>
  <c r="T12" i="13"/>
  <c r="U12" i="13" s="1"/>
  <c r="T10" i="13"/>
  <c r="Z10" i="13" s="1"/>
  <c r="T11" i="13"/>
  <c r="Z11" i="13" s="1"/>
  <c r="T15" i="13"/>
  <c r="Z15" i="13" s="1"/>
  <c r="T14" i="13"/>
  <c r="Z14" i="13" s="1"/>
  <c r="T13" i="13"/>
  <c r="Z13" i="13" s="1"/>
  <c r="AC16" i="12"/>
  <c r="T17" i="12"/>
  <c r="W17" i="12" s="1"/>
  <c r="Y17" i="12" s="1"/>
  <c r="AB16" i="12"/>
  <c r="Z16" i="11"/>
  <c r="T15" i="12"/>
  <c r="T12" i="12"/>
  <c r="U12" i="12" s="1"/>
  <c r="T11" i="12"/>
  <c r="Z11" i="12" s="1"/>
  <c r="T14" i="12"/>
  <c r="Z14" i="12" s="1"/>
  <c r="T13" i="12"/>
  <c r="Z13" i="12" s="1"/>
  <c r="T10" i="12"/>
  <c r="Z10" i="12" s="1"/>
  <c r="T9" i="12"/>
  <c r="Z9" i="12" s="1"/>
  <c r="S10" i="11"/>
  <c r="S12" i="11"/>
  <c r="S9" i="11"/>
  <c r="S14" i="11"/>
  <c r="S15" i="11"/>
  <c r="S13" i="11"/>
  <c r="S11" i="11"/>
  <c r="S17" i="11"/>
  <c r="S18" i="11" s="1"/>
  <c r="T6" i="11"/>
  <c r="U6" i="11" s="1"/>
  <c r="W16" i="11"/>
  <c r="Y16" i="11" s="1"/>
  <c r="V16" i="11"/>
  <c r="X16" i="11" s="1"/>
  <c r="AA16" i="11"/>
  <c r="U16" i="11"/>
  <c r="R17" i="11"/>
  <c r="AB16" i="10"/>
  <c r="AC16" i="10"/>
  <c r="T17" i="10"/>
  <c r="T18" i="10" s="1"/>
  <c r="Z18" i="10" s="1"/>
  <c r="T9" i="10"/>
  <c r="Z9" i="10" s="1"/>
  <c r="T14" i="10"/>
  <c r="T11" i="10"/>
  <c r="Z11" i="10" s="1"/>
  <c r="T10" i="10"/>
  <c r="T15" i="10"/>
  <c r="Z15" i="10" s="1"/>
  <c r="T12" i="10"/>
  <c r="Z12" i="10" s="1"/>
  <c r="T13" i="10"/>
  <c r="U13" i="10" s="1"/>
  <c r="Z53" i="6"/>
  <c r="Z52" i="6"/>
  <c r="Z51" i="6"/>
  <c r="Z54" i="6"/>
  <c r="S2" i="8"/>
  <c r="R1" i="8"/>
  <c r="T18" i="12" l="1"/>
  <c r="Z18" i="12" s="1"/>
  <c r="V17" i="13"/>
  <c r="X17" i="13" s="1"/>
  <c r="U17" i="13"/>
  <c r="W17" i="13"/>
  <c r="Y17" i="13" s="1"/>
  <c r="AA17" i="13"/>
  <c r="T18" i="13"/>
  <c r="Z18" i="13" s="1"/>
  <c r="U15" i="12"/>
  <c r="Z15" i="12"/>
  <c r="Z12" i="12"/>
  <c r="AB16" i="13"/>
  <c r="AC16" i="13"/>
  <c r="Z12" i="13"/>
  <c r="W10" i="13"/>
  <c r="Y10" i="13" s="1"/>
  <c r="V10" i="13"/>
  <c r="X10" i="13" s="1"/>
  <c r="AA10" i="13"/>
  <c r="U10" i="13"/>
  <c r="W9" i="13"/>
  <c r="Y9" i="13" s="1"/>
  <c r="V9" i="13"/>
  <c r="X9" i="13" s="1"/>
  <c r="AA9" i="13"/>
  <c r="U9" i="13"/>
  <c r="W13" i="13"/>
  <c r="Y13" i="13" s="1"/>
  <c r="AA13" i="13"/>
  <c r="V13" i="13"/>
  <c r="X13" i="13" s="1"/>
  <c r="U13" i="13"/>
  <c r="AA12" i="13"/>
  <c r="W12" i="13"/>
  <c r="Y12" i="13" s="1"/>
  <c r="V12" i="13"/>
  <c r="X12" i="13" s="1"/>
  <c r="AA14" i="13"/>
  <c r="W14" i="13"/>
  <c r="Y14" i="13" s="1"/>
  <c r="V14" i="13"/>
  <c r="X14" i="13" s="1"/>
  <c r="U14" i="13"/>
  <c r="AD16" i="12"/>
  <c r="AA15" i="13"/>
  <c r="W15" i="13"/>
  <c r="Y15" i="13" s="1"/>
  <c r="V15" i="13"/>
  <c r="X15" i="13" s="1"/>
  <c r="U15" i="13"/>
  <c r="AA17" i="12"/>
  <c r="W11" i="13"/>
  <c r="Y11" i="13" s="1"/>
  <c r="V11" i="13"/>
  <c r="X11" i="13" s="1"/>
  <c r="AA11" i="13"/>
  <c r="U11" i="13"/>
  <c r="V17" i="12"/>
  <c r="X17" i="12" s="1"/>
  <c r="Z17" i="12"/>
  <c r="U17" i="12"/>
  <c r="AA13" i="12"/>
  <c r="V13" i="12"/>
  <c r="X13" i="12" s="1"/>
  <c r="W13" i="12"/>
  <c r="Y13" i="12" s="1"/>
  <c r="AA14" i="12"/>
  <c r="V14" i="12"/>
  <c r="X14" i="12" s="1"/>
  <c r="W14" i="12"/>
  <c r="Y14" i="12" s="1"/>
  <c r="U14" i="12"/>
  <c r="W10" i="12"/>
  <c r="Y10" i="12" s="1"/>
  <c r="AA10" i="12"/>
  <c r="V10" i="12"/>
  <c r="X10" i="12" s="1"/>
  <c r="U10" i="12"/>
  <c r="W11" i="12"/>
  <c r="Y11" i="12" s="1"/>
  <c r="AA11" i="12"/>
  <c r="V11" i="12"/>
  <c r="X11" i="12" s="1"/>
  <c r="U11" i="12"/>
  <c r="U13" i="12"/>
  <c r="W12" i="12"/>
  <c r="Y12" i="12" s="1"/>
  <c r="V12" i="12"/>
  <c r="X12" i="12" s="1"/>
  <c r="AA12" i="12"/>
  <c r="V9" i="12"/>
  <c r="X9" i="12" s="1"/>
  <c r="AA9" i="12"/>
  <c r="W9" i="12"/>
  <c r="Y9" i="12" s="1"/>
  <c r="AB16" i="11"/>
  <c r="V15" i="12"/>
  <c r="X15" i="12" s="1"/>
  <c r="W15" i="12"/>
  <c r="Y15" i="12" s="1"/>
  <c r="AA15" i="12"/>
  <c r="U9" i="12"/>
  <c r="AC16" i="11"/>
  <c r="T17" i="11"/>
  <c r="U17" i="11" s="1"/>
  <c r="T15" i="11"/>
  <c r="Z15" i="11" s="1"/>
  <c r="T9" i="11"/>
  <c r="Z9" i="11" s="1"/>
  <c r="T14" i="11"/>
  <c r="T11" i="11"/>
  <c r="Z11" i="11" s="1"/>
  <c r="T13" i="11"/>
  <c r="T12" i="11"/>
  <c r="Z12" i="11" s="1"/>
  <c r="T10" i="11"/>
  <c r="Z10" i="11" s="1"/>
  <c r="R18" i="11"/>
  <c r="AD16" i="10"/>
  <c r="Z17" i="10"/>
  <c r="Z13" i="10"/>
  <c r="V18" i="10"/>
  <c r="X18" i="10" s="1"/>
  <c r="AA18" i="10"/>
  <c r="W18" i="10"/>
  <c r="Y18" i="10" s="1"/>
  <c r="U18" i="10"/>
  <c r="V10" i="10"/>
  <c r="X10" i="10" s="1"/>
  <c r="W10" i="10"/>
  <c r="Y10" i="10" s="1"/>
  <c r="AA10" i="10"/>
  <c r="U10" i="10"/>
  <c r="AA14" i="10"/>
  <c r="V14" i="10"/>
  <c r="X14" i="10" s="1"/>
  <c r="W14" i="10"/>
  <c r="Y14" i="10" s="1"/>
  <c r="U14" i="10"/>
  <c r="W17" i="10"/>
  <c r="Y17" i="10" s="1"/>
  <c r="AA17" i="10"/>
  <c r="V17" i="10"/>
  <c r="X17" i="10" s="1"/>
  <c r="AA9" i="10"/>
  <c r="W9" i="10"/>
  <c r="Y9" i="10" s="1"/>
  <c r="V9" i="10"/>
  <c r="X9" i="10" s="1"/>
  <c r="U9" i="10"/>
  <c r="Z14" i="10"/>
  <c r="AA13" i="10"/>
  <c r="V13" i="10"/>
  <c r="X13" i="10" s="1"/>
  <c r="W13" i="10"/>
  <c r="Y13" i="10" s="1"/>
  <c r="V12" i="10"/>
  <c r="X12" i="10" s="1"/>
  <c r="W12" i="10"/>
  <c r="Y12" i="10" s="1"/>
  <c r="AA12" i="10"/>
  <c r="U12" i="10"/>
  <c r="AA11" i="10"/>
  <c r="V11" i="10"/>
  <c r="X11" i="10" s="1"/>
  <c r="W11" i="10"/>
  <c r="Y11" i="10" s="1"/>
  <c r="U11" i="10"/>
  <c r="Z10" i="10"/>
  <c r="V15" i="10"/>
  <c r="X15" i="10" s="1"/>
  <c r="AA15" i="10"/>
  <c r="W15" i="10"/>
  <c r="Y15" i="10" s="1"/>
  <c r="U15" i="10"/>
  <c r="U17" i="10"/>
  <c r="Z57" i="6"/>
  <c r="Z56" i="6"/>
  <c r="Z58" i="6"/>
  <c r="Z55" i="6"/>
  <c r="T2" i="8"/>
  <c r="T1" i="8" s="1"/>
  <c r="S1" i="8"/>
  <c r="U18" i="13" l="1"/>
  <c r="V18" i="13"/>
  <c r="X18" i="13" s="1"/>
  <c r="W18" i="13"/>
  <c r="Y18" i="13" s="1"/>
  <c r="W18" i="12"/>
  <c r="Y18" i="12" s="1"/>
  <c r="AA18" i="13"/>
  <c r="U18" i="12"/>
  <c r="V18" i="12"/>
  <c r="X18" i="12" s="1"/>
  <c r="AA18" i="12"/>
  <c r="AC17" i="13"/>
  <c r="AB17" i="13"/>
  <c r="AD16" i="13"/>
  <c r="AD16" i="11"/>
  <c r="AC17" i="12"/>
  <c r="AB17" i="12"/>
  <c r="Z17" i="11"/>
  <c r="AC11" i="13"/>
  <c r="AB11" i="13"/>
  <c r="AC14" i="13"/>
  <c r="AB14" i="13"/>
  <c r="AC12" i="13"/>
  <c r="AB12" i="13"/>
  <c r="AB13" i="13"/>
  <c r="AC13" i="13"/>
  <c r="AC9" i="13"/>
  <c r="AB9" i="13"/>
  <c r="AC15" i="13"/>
  <c r="AB15" i="13"/>
  <c r="AC10" i="13"/>
  <c r="AB10" i="13"/>
  <c r="T18" i="11"/>
  <c r="Z18" i="11" s="1"/>
  <c r="AB14" i="12"/>
  <c r="AC14" i="12"/>
  <c r="AB10" i="12"/>
  <c r="AC10" i="12"/>
  <c r="AB12" i="12"/>
  <c r="AC12" i="12"/>
  <c r="AC13" i="12"/>
  <c r="AB13" i="12"/>
  <c r="AB15" i="12"/>
  <c r="AC15" i="12"/>
  <c r="AC9" i="12"/>
  <c r="AB9" i="12"/>
  <c r="AC11" i="12"/>
  <c r="AB11" i="12"/>
  <c r="W15" i="11"/>
  <c r="Y15" i="11" s="1"/>
  <c r="V15" i="11"/>
  <c r="X15" i="11" s="1"/>
  <c r="AA15" i="11"/>
  <c r="U15" i="11"/>
  <c r="V10" i="11"/>
  <c r="X10" i="11" s="1"/>
  <c r="W10" i="11"/>
  <c r="Y10" i="11" s="1"/>
  <c r="AA10" i="11"/>
  <c r="U10" i="11"/>
  <c r="W14" i="11"/>
  <c r="Y14" i="11" s="1"/>
  <c r="AA14" i="11"/>
  <c r="V14" i="11"/>
  <c r="X14" i="11" s="1"/>
  <c r="U14" i="11"/>
  <c r="AA12" i="11"/>
  <c r="V12" i="11"/>
  <c r="X12" i="11" s="1"/>
  <c r="W12" i="11"/>
  <c r="Y12" i="11" s="1"/>
  <c r="U12" i="11"/>
  <c r="W9" i="11"/>
  <c r="Y9" i="11" s="1"/>
  <c r="AA9" i="11"/>
  <c r="V9" i="11"/>
  <c r="X9" i="11" s="1"/>
  <c r="Z14" i="11"/>
  <c r="W13" i="11"/>
  <c r="Y13" i="11" s="1"/>
  <c r="AA13" i="11"/>
  <c r="V13" i="11"/>
  <c r="X13" i="11" s="1"/>
  <c r="Z13" i="11"/>
  <c r="U13" i="11"/>
  <c r="W17" i="11"/>
  <c r="Y17" i="11" s="1"/>
  <c r="V17" i="11"/>
  <c r="X17" i="11" s="1"/>
  <c r="AA17" i="11"/>
  <c r="W11" i="11"/>
  <c r="Y11" i="11" s="1"/>
  <c r="V11" i="11"/>
  <c r="X11" i="11" s="1"/>
  <c r="AA11" i="11"/>
  <c r="U11" i="11"/>
  <c r="U9" i="11"/>
  <c r="AB9" i="10"/>
  <c r="AC9" i="10"/>
  <c r="AB15" i="10"/>
  <c r="AC11" i="10"/>
  <c r="AB13" i="10"/>
  <c r="AB17" i="10"/>
  <c r="AC12" i="10"/>
  <c r="AC17" i="10"/>
  <c r="AC13" i="10"/>
  <c r="AC15" i="10"/>
  <c r="AB10" i="10"/>
  <c r="AC10" i="10"/>
  <c r="AB18" i="10"/>
  <c r="AC18" i="10"/>
  <c r="AC14" i="10"/>
  <c r="AB14" i="10"/>
  <c r="AB12" i="10"/>
  <c r="AB11" i="10"/>
  <c r="Z61" i="6"/>
  <c r="Z60" i="6"/>
  <c r="Z59" i="6"/>
  <c r="Z62" i="6"/>
  <c r="U9" i="8"/>
  <c r="U16" i="8"/>
  <c r="U6" i="8"/>
  <c r="U14" i="8"/>
  <c r="U11" i="8"/>
  <c r="U15" i="8"/>
  <c r="U18" i="8"/>
  <c r="U17" i="8"/>
  <c r="U12" i="8"/>
  <c r="U10" i="8"/>
  <c r="U13" i="8"/>
  <c r="AB18" i="12" l="1"/>
  <c r="AB18" i="13"/>
  <c r="AC18" i="13"/>
  <c r="AC18" i="12"/>
  <c r="AD17" i="13"/>
  <c r="W18" i="11"/>
  <c r="Y18" i="11" s="1"/>
  <c r="V18" i="11"/>
  <c r="X18" i="11" s="1"/>
  <c r="AA18" i="11"/>
  <c r="U18" i="11"/>
  <c r="AD17" i="12"/>
  <c r="AD11" i="13"/>
  <c r="AD10" i="13"/>
  <c r="AD9" i="13"/>
  <c r="AD12" i="13"/>
  <c r="AD14" i="13"/>
  <c r="AD15" i="13"/>
  <c r="AD13" i="13"/>
  <c r="AB11" i="11"/>
  <c r="AD14" i="12"/>
  <c r="AB15" i="11"/>
  <c r="AD11" i="12"/>
  <c r="AD9" i="12"/>
  <c r="AD15" i="12"/>
  <c r="AD12" i="12"/>
  <c r="AD13" i="12"/>
  <c r="AD10" i="12"/>
  <c r="AB17" i="11"/>
  <c r="AC15" i="11"/>
  <c r="AC12" i="11"/>
  <c r="AB12" i="11"/>
  <c r="AB9" i="11"/>
  <c r="AC10" i="11"/>
  <c r="AB13" i="11"/>
  <c r="AC13" i="11"/>
  <c r="AC14" i="11"/>
  <c r="AB14" i="11"/>
  <c r="AB10" i="11"/>
  <c r="AC11" i="11"/>
  <c r="AC17" i="11"/>
  <c r="AC9" i="11"/>
  <c r="AD9" i="10"/>
  <c r="AD12" i="10"/>
  <c r="AD14" i="10"/>
  <c r="AD15" i="10"/>
  <c r="AD18" i="10"/>
  <c r="AD13" i="10"/>
  <c r="AD11" i="10"/>
  <c r="AD17" i="10"/>
  <c r="AD10" i="10"/>
  <c r="Z65" i="6"/>
  <c r="Z66" i="6"/>
  <c r="Z63" i="6"/>
  <c r="Z64" i="6"/>
  <c r="AD18" i="13" l="1"/>
  <c r="AI9" i="13" s="1" a="1"/>
  <c r="AT9" i="13" s="1"/>
  <c r="Q20" i="13" s="1"/>
  <c r="AD18" i="12"/>
  <c r="AD19" i="12" s="1"/>
  <c r="F167" i="12" s="1"/>
  <c r="AC18" i="11"/>
  <c r="AD11" i="11"/>
  <c r="AB18" i="11"/>
  <c r="AD12" i="11"/>
  <c r="AD15" i="11"/>
  <c r="AD9" i="11"/>
  <c r="AD17" i="11"/>
  <c r="AD13" i="11"/>
  <c r="AD10" i="11"/>
  <c r="AD14" i="11"/>
  <c r="AI9" i="10" a="1"/>
  <c r="AS9" i="10" s="1"/>
  <c r="P20" i="10" s="1"/>
  <c r="AD19" i="10"/>
  <c r="F167" i="10" s="1"/>
  <c r="Z67" i="6"/>
  <c r="Z69" i="6"/>
  <c r="Z70" i="6"/>
  <c r="Z68" i="6"/>
  <c r="Y14" i="8"/>
  <c r="Y15" i="8"/>
  <c r="Y11" i="8"/>
  <c r="Y17" i="8"/>
  <c r="Y13" i="8"/>
  <c r="Y18" i="8"/>
  <c r="Y12" i="8"/>
  <c r="Y16" i="8"/>
  <c r="Y10" i="8"/>
  <c r="Y9" i="8"/>
  <c r="AD19" i="13" l="1"/>
  <c r="F167" i="13" s="1"/>
  <c r="AI9" i="12" a="1"/>
  <c r="AK9" i="12" s="1"/>
  <c r="H20" i="12" s="1"/>
  <c r="AD18" i="11"/>
  <c r="AI9" i="11" s="1" a="1"/>
  <c r="AT9" i="11" s="1"/>
  <c r="Q20" i="11" s="1"/>
  <c r="AP9" i="13"/>
  <c r="M20" i="13" s="1"/>
  <c r="AL9" i="13"/>
  <c r="I20" i="13" s="1"/>
  <c r="AI9" i="13"/>
  <c r="F20" i="13" s="1"/>
  <c r="AV9" i="13"/>
  <c r="S20" i="13" s="1"/>
  <c r="AR9" i="13"/>
  <c r="O20" i="13" s="1"/>
  <c r="AN9" i="13"/>
  <c r="K20" i="13" s="1"/>
  <c r="AQ9" i="13"/>
  <c r="N20" i="13" s="1"/>
  <c r="AW9" i="13"/>
  <c r="T20" i="13" s="1"/>
  <c r="AJ9" i="13"/>
  <c r="G20" i="13" s="1"/>
  <c r="AO9" i="13"/>
  <c r="L20" i="13" s="1"/>
  <c r="AS9" i="13"/>
  <c r="P20" i="13" s="1"/>
  <c r="AM9" i="13"/>
  <c r="J20" i="13" s="1"/>
  <c r="AK9" i="13"/>
  <c r="H20" i="13" s="1"/>
  <c r="AU9" i="13"/>
  <c r="R20" i="13" s="1"/>
  <c r="AQ9" i="10"/>
  <c r="N20" i="10" s="1"/>
  <c r="AO9" i="10"/>
  <c r="L20" i="10" s="1"/>
  <c r="AW9" i="10"/>
  <c r="T20" i="10" s="1"/>
  <c r="AL9" i="10"/>
  <c r="I20" i="10" s="1"/>
  <c r="AV9" i="10"/>
  <c r="S20" i="10" s="1"/>
  <c r="AT9" i="10"/>
  <c r="Q20" i="10" s="1"/>
  <c r="AJ9" i="10"/>
  <c r="G20" i="10" s="1"/>
  <c r="AM9" i="10"/>
  <c r="J20" i="10" s="1"/>
  <c r="AR9" i="10"/>
  <c r="O20" i="10" s="1"/>
  <c r="AU9" i="10"/>
  <c r="R20" i="10" s="1"/>
  <c r="AI9" i="10"/>
  <c r="F20" i="10" s="1"/>
  <c r="AN9" i="10"/>
  <c r="K20" i="10" s="1"/>
  <c r="AK9" i="10"/>
  <c r="H20" i="10" s="1"/>
  <c r="AP9" i="10"/>
  <c r="M20" i="10" s="1"/>
  <c r="Z74" i="6"/>
  <c r="Z73" i="6"/>
  <c r="Z72" i="6"/>
  <c r="AB72" i="6" s="1"/>
  <c r="Z71" i="6"/>
  <c r="H62" i="7"/>
  <c r="D62" i="7"/>
  <c r="H54" i="7"/>
  <c r="D54" i="7"/>
  <c r="H46" i="7"/>
  <c r="D46" i="7"/>
  <c r="H38" i="7"/>
  <c r="D38" i="7"/>
  <c r="H30" i="7"/>
  <c r="D30" i="7"/>
  <c r="H22" i="7"/>
  <c r="C21" i="7"/>
  <c r="C29" i="7" s="1"/>
  <c r="C37" i="7" s="1"/>
  <c r="C45" i="7" s="1"/>
  <c r="C53" i="7" s="1"/>
  <c r="C61" i="7" s="1"/>
  <c r="C20" i="7"/>
  <c r="C28" i="7" s="1"/>
  <c r="C36" i="7" s="1"/>
  <c r="C44" i="7" s="1"/>
  <c r="C52" i="7" s="1"/>
  <c r="C60" i="7" s="1"/>
  <c r="C19" i="7"/>
  <c r="C27" i="7" s="1"/>
  <c r="C35" i="7" s="1"/>
  <c r="C43" i="7" s="1"/>
  <c r="C51" i="7" s="1"/>
  <c r="C59" i="7" s="1"/>
  <c r="C18" i="7"/>
  <c r="C26" i="7" s="1"/>
  <c r="C34" i="7" s="1"/>
  <c r="C42" i="7" s="1"/>
  <c r="C50" i="7" s="1"/>
  <c r="C58" i="7" s="1"/>
  <c r="G17" i="7"/>
  <c r="G25" i="7" s="1"/>
  <c r="G33" i="7" s="1"/>
  <c r="G41" i="7" s="1"/>
  <c r="G49" i="7" s="1"/>
  <c r="G57" i="7" s="1"/>
  <c r="C17" i="7"/>
  <c r="C25" i="7" s="1"/>
  <c r="C33" i="7" s="1"/>
  <c r="C41" i="7" s="1"/>
  <c r="C49" i="7" s="1"/>
  <c r="C57" i="7" s="1"/>
  <c r="C16" i="7"/>
  <c r="C24" i="7" s="1"/>
  <c r="C32" i="7" s="1"/>
  <c r="C40" i="7" s="1"/>
  <c r="C48" i="7" s="1"/>
  <c r="C56" i="7" s="1"/>
  <c r="G15" i="7"/>
  <c r="G23" i="7" s="1"/>
  <c r="G31" i="7" s="1"/>
  <c r="G39" i="7" s="1"/>
  <c r="G47" i="7" s="1"/>
  <c r="G55" i="7" s="1"/>
  <c r="C15" i="7"/>
  <c r="C23" i="7" s="1"/>
  <c r="C31" i="7" s="1"/>
  <c r="C39" i="7" s="1"/>
  <c r="C47" i="7" s="1"/>
  <c r="C55" i="7" s="1"/>
  <c r="H14" i="7"/>
  <c r="G9" i="7"/>
  <c r="G10" i="7" s="1"/>
  <c r="G8" i="7"/>
  <c r="G16" i="7" s="1"/>
  <c r="G24" i="7" s="1"/>
  <c r="G32" i="7" s="1"/>
  <c r="G40" i="7" s="1"/>
  <c r="G48" i="7" s="1"/>
  <c r="G56" i="7" s="1"/>
  <c r="H3" i="7"/>
  <c r="U221" i="6"/>
  <c r="W221" i="6" s="1"/>
  <c r="T221" i="6"/>
  <c r="V221" i="6" s="1"/>
  <c r="U220" i="6"/>
  <c r="W220" i="6" s="1"/>
  <c r="T220" i="6"/>
  <c r="V220" i="6" s="1"/>
  <c r="U219" i="6"/>
  <c r="W219" i="6" s="1"/>
  <c r="T219" i="6"/>
  <c r="V219" i="6" s="1"/>
  <c r="U218" i="6"/>
  <c r="W218" i="6" s="1"/>
  <c r="T218" i="6"/>
  <c r="V218" i="6" s="1"/>
  <c r="U217" i="6"/>
  <c r="W217" i="6" s="1"/>
  <c r="T217" i="6"/>
  <c r="V217" i="6" s="1"/>
  <c r="U216" i="6"/>
  <c r="W216" i="6" s="1"/>
  <c r="T216" i="6"/>
  <c r="V216" i="6" s="1"/>
  <c r="U215" i="6"/>
  <c r="W215" i="6" s="1"/>
  <c r="T215" i="6"/>
  <c r="V215" i="6" s="1"/>
  <c r="U214" i="6"/>
  <c r="W214" i="6" s="1"/>
  <c r="T214" i="6"/>
  <c r="V214" i="6" s="1"/>
  <c r="U213" i="6"/>
  <c r="W213" i="6" s="1"/>
  <c r="T213" i="6"/>
  <c r="V213" i="6" s="1"/>
  <c r="U212" i="6"/>
  <c r="W212" i="6" s="1"/>
  <c r="T212" i="6"/>
  <c r="V212" i="6" s="1"/>
  <c r="U211" i="6"/>
  <c r="W211" i="6" s="1"/>
  <c r="T211" i="6"/>
  <c r="V211" i="6" s="1"/>
  <c r="U210" i="6"/>
  <c r="W210" i="6" s="1"/>
  <c r="T210" i="6"/>
  <c r="V210" i="6" s="1"/>
  <c r="U209" i="6"/>
  <c r="W209" i="6" s="1"/>
  <c r="T209" i="6"/>
  <c r="V209" i="6" s="1"/>
  <c r="U208" i="6"/>
  <c r="W208" i="6" s="1"/>
  <c r="T208" i="6"/>
  <c r="V208" i="6" s="1"/>
  <c r="U207" i="6"/>
  <c r="W207" i="6" s="1"/>
  <c r="T207" i="6"/>
  <c r="V207" i="6" s="1"/>
  <c r="U206" i="6"/>
  <c r="W206" i="6" s="1"/>
  <c r="T206" i="6"/>
  <c r="V206" i="6" s="1"/>
  <c r="U205" i="6"/>
  <c r="W205" i="6" s="1"/>
  <c r="T205" i="6"/>
  <c r="V205" i="6" s="1"/>
  <c r="U204" i="6"/>
  <c r="W204" i="6" s="1"/>
  <c r="T204" i="6"/>
  <c r="V204" i="6" s="1"/>
  <c r="U203" i="6"/>
  <c r="W203" i="6" s="1"/>
  <c r="T203" i="6"/>
  <c r="V203" i="6" s="1"/>
  <c r="U202" i="6"/>
  <c r="W202" i="6" s="1"/>
  <c r="T202" i="6"/>
  <c r="V202" i="6" s="1"/>
  <c r="U201" i="6"/>
  <c r="W201" i="6" s="1"/>
  <c r="T201" i="6"/>
  <c r="V201" i="6" s="1"/>
  <c r="U200" i="6"/>
  <c r="W200" i="6" s="1"/>
  <c r="T200" i="6"/>
  <c r="V200" i="6" s="1"/>
  <c r="U199" i="6"/>
  <c r="W199" i="6" s="1"/>
  <c r="T199" i="6"/>
  <c r="V199" i="6" s="1"/>
  <c r="U198" i="6"/>
  <c r="W198" i="6" s="1"/>
  <c r="T198" i="6"/>
  <c r="V198" i="6" s="1"/>
  <c r="U197" i="6"/>
  <c r="W197" i="6" s="1"/>
  <c r="T197" i="6"/>
  <c r="V197" i="6" s="1"/>
  <c r="U196" i="6"/>
  <c r="W196" i="6" s="1"/>
  <c r="T196" i="6"/>
  <c r="V196" i="6" s="1"/>
  <c r="U195" i="6"/>
  <c r="W195" i="6" s="1"/>
  <c r="T195" i="6"/>
  <c r="V195" i="6" s="1"/>
  <c r="U194" i="6"/>
  <c r="W194" i="6" s="1"/>
  <c r="T194" i="6"/>
  <c r="V194" i="6" s="1"/>
  <c r="U193" i="6"/>
  <c r="W193" i="6" s="1"/>
  <c r="T193" i="6"/>
  <c r="V193" i="6" s="1"/>
  <c r="U192" i="6"/>
  <c r="W192" i="6" s="1"/>
  <c r="T192" i="6"/>
  <c r="V192" i="6" s="1"/>
  <c r="U191" i="6"/>
  <c r="W191" i="6" s="1"/>
  <c r="T191" i="6"/>
  <c r="V191" i="6" s="1"/>
  <c r="U190" i="6"/>
  <c r="W190" i="6" s="1"/>
  <c r="T190" i="6"/>
  <c r="V190" i="6" s="1"/>
  <c r="U189" i="6"/>
  <c r="W189" i="6" s="1"/>
  <c r="T189" i="6"/>
  <c r="V189" i="6" s="1"/>
  <c r="U188" i="6"/>
  <c r="W188" i="6" s="1"/>
  <c r="T188" i="6"/>
  <c r="V188" i="6" s="1"/>
  <c r="U187" i="6"/>
  <c r="W187" i="6" s="1"/>
  <c r="T187" i="6"/>
  <c r="V187" i="6" s="1"/>
  <c r="U186" i="6"/>
  <c r="W186" i="6" s="1"/>
  <c r="T186" i="6"/>
  <c r="V186" i="6" s="1"/>
  <c r="U185" i="6"/>
  <c r="W185" i="6" s="1"/>
  <c r="T185" i="6"/>
  <c r="V185" i="6" s="1"/>
  <c r="U184" i="6"/>
  <c r="W184" i="6" s="1"/>
  <c r="T184" i="6"/>
  <c r="V184" i="6" s="1"/>
  <c r="U183" i="6"/>
  <c r="W183" i="6" s="1"/>
  <c r="T183" i="6"/>
  <c r="V183" i="6" s="1"/>
  <c r="U182" i="6"/>
  <c r="W182" i="6" s="1"/>
  <c r="T182" i="6"/>
  <c r="V182" i="6" s="1"/>
  <c r="U181" i="6"/>
  <c r="W181" i="6" s="1"/>
  <c r="T181" i="6"/>
  <c r="V181" i="6" s="1"/>
  <c r="U180" i="6"/>
  <c r="W180" i="6" s="1"/>
  <c r="T180" i="6"/>
  <c r="V180" i="6" s="1"/>
  <c r="U179" i="6"/>
  <c r="W179" i="6" s="1"/>
  <c r="T179" i="6"/>
  <c r="V179" i="6" s="1"/>
  <c r="U178" i="6"/>
  <c r="W178" i="6" s="1"/>
  <c r="T178" i="6"/>
  <c r="V178" i="6" s="1"/>
  <c r="U177" i="6"/>
  <c r="W177" i="6" s="1"/>
  <c r="T177" i="6"/>
  <c r="V177" i="6" s="1"/>
  <c r="U176" i="6"/>
  <c r="W176" i="6" s="1"/>
  <c r="T176" i="6"/>
  <c r="V176" i="6" s="1"/>
  <c r="U175" i="6"/>
  <c r="W175" i="6" s="1"/>
  <c r="T175" i="6"/>
  <c r="V175" i="6" s="1"/>
  <c r="U174" i="6"/>
  <c r="W174" i="6" s="1"/>
  <c r="T174" i="6"/>
  <c r="V174" i="6" s="1"/>
  <c r="U173" i="6"/>
  <c r="W173" i="6" s="1"/>
  <c r="T173" i="6"/>
  <c r="V173" i="6" s="1"/>
  <c r="U172" i="6"/>
  <c r="W172" i="6" s="1"/>
  <c r="T172" i="6"/>
  <c r="V172" i="6" s="1"/>
  <c r="U171" i="6"/>
  <c r="W171" i="6" s="1"/>
  <c r="T171" i="6"/>
  <c r="V171" i="6" s="1"/>
  <c r="U170" i="6"/>
  <c r="W170" i="6" s="1"/>
  <c r="T170" i="6"/>
  <c r="V170" i="6" s="1"/>
  <c r="U169" i="6"/>
  <c r="W169" i="6" s="1"/>
  <c r="T169" i="6"/>
  <c r="V169" i="6" s="1"/>
  <c r="U168" i="6"/>
  <c r="W168" i="6" s="1"/>
  <c r="T168" i="6"/>
  <c r="V168" i="6" s="1"/>
  <c r="U167" i="6"/>
  <c r="W167" i="6" s="1"/>
  <c r="T167" i="6"/>
  <c r="V167" i="6" s="1"/>
  <c r="U166" i="6"/>
  <c r="W166" i="6" s="1"/>
  <c r="T166" i="6"/>
  <c r="V166" i="6" s="1"/>
  <c r="U165" i="6"/>
  <c r="W165" i="6" s="1"/>
  <c r="T165" i="6"/>
  <c r="V165" i="6" s="1"/>
  <c r="U164" i="6"/>
  <c r="W164" i="6" s="1"/>
  <c r="T164" i="6"/>
  <c r="V164" i="6" s="1"/>
  <c r="U163" i="6"/>
  <c r="W163" i="6" s="1"/>
  <c r="T163" i="6"/>
  <c r="V163" i="6" s="1"/>
  <c r="U162" i="6"/>
  <c r="W162" i="6" s="1"/>
  <c r="T162" i="6"/>
  <c r="V162" i="6" s="1"/>
  <c r="U161" i="6"/>
  <c r="W161" i="6" s="1"/>
  <c r="T161" i="6"/>
  <c r="V161" i="6" s="1"/>
  <c r="U160" i="6"/>
  <c r="W160" i="6" s="1"/>
  <c r="T160" i="6"/>
  <c r="V160" i="6" s="1"/>
  <c r="U159" i="6"/>
  <c r="W159" i="6" s="1"/>
  <c r="T159" i="6"/>
  <c r="V159" i="6" s="1"/>
  <c r="U158" i="6"/>
  <c r="W158" i="6" s="1"/>
  <c r="T158" i="6"/>
  <c r="V158" i="6" s="1"/>
  <c r="U157" i="6"/>
  <c r="W157" i="6" s="1"/>
  <c r="T157" i="6"/>
  <c r="V157" i="6" s="1"/>
  <c r="U156" i="6"/>
  <c r="W156" i="6" s="1"/>
  <c r="T156" i="6"/>
  <c r="V156" i="6" s="1"/>
  <c r="U155" i="6"/>
  <c r="W155" i="6" s="1"/>
  <c r="T155" i="6"/>
  <c r="V155" i="6" s="1"/>
  <c r="U154" i="6"/>
  <c r="W154" i="6" s="1"/>
  <c r="T154" i="6"/>
  <c r="V154" i="6" s="1"/>
  <c r="U153" i="6"/>
  <c r="W153" i="6" s="1"/>
  <c r="T153" i="6"/>
  <c r="V153" i="6" s="1"/>
  <c r="U152" i="6"/>
  <c r="W152" i="6" s="1"/>
  <c r="T152" i="6"/>
  <c r="V152" i="6" s="1"/>
  <c r="U151" i="6"/>
  <c r="W151" i="6" s="1"/>
  <c r="T151" i="6"/>
  <c r="V151" i="6" s="1"/>
  <c r="U150" i="6"/>
  <c r="W150" i="6" s="1"/>
  <c r="T150" i="6"/>
  <c r="V150" i="6" s="1"/>
  <c r="U149" i="6"/>
  <c r="W149" i="6" s="1"/>
  <c r="T149" i="6"/>
  <c r="V149" i="6" s="1"/>
  <c r="U148" i="6"/>
  <c r="W148" i="6" s="1"/>
  <c r="T148" i="6"/>
  <c r="V148" i="6" s="1"/>
  <c r="U147" i="6"/>
  <c r="W147" i="6" s="1"/>
  <c r="T147" i="6"/>
  <c r="V147" i="6" s="1"/>
  <c r="U146" i="6"/>
  <c r="W146" i="6" s="1"/>
  <c r="T146" i="6"/>
  <c r="V146" i="6" s="1"/>
  <c r="U145" i="6"/>
  <c r="W145" i="6" s="1"/>
  <c r="T145" i="6"/>
  <c r="V145" i="6" s="1"/>
  <c r="U144" i="6"/>
  <c r="W144" i="6" s="1"/>
  <c r="T144" i="6"/>
  <c r="V144" i="6" s="1"/>
  <c r="U143" i="6"/>
  <c r="W143" i="6" s="1"/>
  <c r="T143" i="6"/>
  <c r="V143" i="6" s="1"/>
  <c r="U142" i="6"/>
  <c r="W142" i="6" s="1"/>
  <c r="T142" i="6"/>
  <c r="V142" i="6" s="1"/>
  <c r="U141" i="6"/>
  <c r="W141" i="6" s="1"/>
  <c r="T141" i="6"/>
  <c r="V141" i="6" s="1"/>
  <c r="U140" i="6"/>
  <c r="W140" i="6" s="1"/>
  <c r="T140" i="6"/>
  <c r="V140" i="6" s="1"/>
  <c r="U139" i="6"/>
  <c r="W139" i="6" s="1"/>
  <c r="T139" i="6"/>
  <c r="V139" i="6" s="1"/>
  <c r="U138" i="6"/>
  <c r="W138" i="6" s="1"/>
  <c r="T138" i="6"/>
  <c r="V138" i="6" s="1"/>
  <c r="U137" i="6"/>
  <c r="W137" i="6" s="1"/>
  <c r="T137" i="6"/>
  <c r="V137" i="6" s="1"/>
  <c r="U136" i="6"/>
  <c r="W136" i="6" s="1"/>
  <c r="T136" i="6"/>
  <c r="V136" i="6" s="1"/>
  <c r="U135" i="6"/>
  <c r="W135" i="6" s="1"/>
  <c r="T135" i="6"/>
  <c r="V135" i="6" s="1"/>
  <c r="U134" i="6"/>
  <c r="W134" i="6" s="1"/>
  <c r="T134" i="6"/>
  <c r="V134" i="6" s="1"/>
  <c r="U133" i="6"/>
  <c r="W133" i="6" s="1"/>
  <c r="T133" i="6"/>
  <c r="V133" i="6" s="1"/>
  <c r="U132" i="6"/>
  <c r="W132" i="6" s="1"/>
  <c r="T132" i="6"/>
  <c r="V132" i="6" s="1"/>
  <c r="U131" i="6"/>
  <c r="W131" i="6" s="1"/>
  <c r="T131" i="6"/>
  <c r="V131" i="6" s="1"/>
  <c r="U130" i="6"/>
  <c r="W130" i="6" s="1"/>
  <c r="T130" i="6"/>
  <c r="V130" i="6" s="1"/>
  <c r="U129" i="6"/>
  <c r="W129" i="6" s="1"/>
  <c r="T129" i="6"/>
  <c r="V129" i="6" s="1"/>
  <c r="U128" i="6"/>
  <c r="W128" i="6" s="1"/>
  <c r="T128" i="6"/>
  <c r="V128" i="6" s="1"/>
  <c r="U127" i="6"/>
  <c r="W127" i="6" s="1"/>
  <c r="T127" i="6"/>
  <c r="V127" i="6" s="1"/>
  <c r="U126" i="6"/>
  <c r="W126" i="6" s="1"/>
  <c r="T126" i="6"/>
  <c r="V126" i="6" s="1"/>
  <c r="U125" i="6"/>
  <c r="W125" i="6" s="1"/>
  <c r="T125" i="6"/>
  <c r="V125" i="6" s="1"/>
  <c r="U124" i="6"/>
  <c r="W124" i="6" s="1"/>
  <c r="T124" i="6"/>
  <c r="V124" i="6" s="1"/>
  <c r="U123" i="6"/>
  <c r="W123" i="6" s="1"/>
  <c r="T123" i="6"/>
  <c r="V123" i="6" s="1"/>
  <c r="U122" i="6"/>
  <c r="W122" i="6" s="1"/>
  <c r="T122" i="6"/>
  <c r="V122" i="6" s="1"/>
  <c r="U121" i="6"/>
  <c r="W121" i="6" s="1"/>
  <c r="T121" i="6"/>
  <c r="V121" i="6" s="1"/>
  <c r="U120" i="6"/>
  <c r="W120" i="6" s="1"/>
  <c r="T120" i="6"/>
  <c r="V120" i="6" s="1"/>
  <c r="U119" i="6"/>
  <c r="W119" i="6" s="1"/>
  <c r="T119" i="6"/>
  <c r="V119" i="6" s="1"/>
  <c r="U118" i="6"/>
  <c r="W118" i="6" s="1"/>
  <c r="T118" i="6"/>
  <c r="V118" i="6" s="1"/>
  <c r="U117" i="6"/>
  <c r="W117" i="6" s="1"/>
  <c r="T117" i="6"/>
  <c r="V117" i="6" s="1"/>
  <c r="U116" i="6"/>
  <c r="W116" i="6" s="1"/>
  <c r="T116" i="6"/>
  <c r="V116" i="6" s="1"/>
  <c r="U115" i="6"/>
  <c r="W115" i="6" s="1"/>
  <c r="T115" i="6"/>
  <c r="V115" i="6" s="1"/>
  <c r="U114" i="6"/>
  <c r="W114" i="6" s="1"/>
  <c r="T114" i="6"/>
  <c r="V114" i="6" s="1"/>
  <c r="U113" i="6"/>
  <c r="W113" i="6" s="1"/>
  <c r="T113" i="6"/>
  <c r="V113" i="6" s="1"/>
  <c r="U112" i="6"/>
  <c r="W112" i="6" s="1"/>
  <c r="T112" i="6"/>
  <c r="U111" i="6"/>
  <c r="W111" i="6" s="1"/>
  <c r="T111" i="6"/>
  <c r="V111" i="6" s="1"/>
  <c r="U110" i="6"/>
  <c r="W110" i="6" s="1"/>
  <c r="T110" i="6"/>
  <c r="V110" i="6" s="1"/>
  <c r="U109" i="6"/>
  <c r="W109" i="6" s="1"/>
  <c r="T109" i="6"/>
  <c r="V109" i="6" s="1"/>
  <c r="U108" i="6"/>
  <c r="W108" i="6" s="1"/>
  <c r="T108" i="6"/>
  <c r="U107" i="6"/>
  <c r="W107" i="6" s="1"/>
  <c r="T107" i="6"/>
  <c r="U106" i="6"/>
  <c r="W106" i="6" s="1"/>
  <c r="T106" i="6"/>
  <c r="V106" i="6" s="1"/>
  <c r="U105" i="6"/>
  <c r="W105" i="6" s="1"/>
  <c r="T105" i="6"/>
  <c r="V105" i="6" s="1"/>
  <c r="U104" i="6"/>
  <c r="W104" i="6" s="1"/>
  <c r="T104" i="6"/>
  <c r="V104" i="6" s="1"/>
  <c r="U103" i="6"/>
  <c r="W103" i="6" s="1"/>
  <c r="T103" i="6"/>
  <c r="V103" i="6" s="1"/>
  <c r="U102" i="6"/>
  <c r="W102" i="6" s="1"/>
  <c r="T102" i="6"/>
  <c r="V102" i="6" s="1"/>
  <c r="U101" i="6"/>
  <c r="W101" i="6" s="1"/>
  <c r="T101" i="6"/>
  <c r="V101" i="6" s="1"/>
  <c r="U100" i="6"/>
  <c r="W100" i="6" s="1"/>
  <c r="T100" i="6"/>
  <c r="V100" i="6" s="1"/>
  <c r="U99" i="6"/>
  <c r="W99" i="6" s="1"/>
  <c r="T99" i="6"/>
  <c r="V99" i="6" s="1"/>
  <c r="U98" i="6"/>
  <c r="W98" i="6" s="1"/>
  <c r="T98" i="6"/>
  <c r="V98" i="6" s="1"/>
  <c r="U97" i="6"/>
  <c r="W97" i="6" s="1"/>
  <c r="T97" i="6"/>
  <c r="V97" i="6" s="1"/>
  <c r="U96" i="6"/>
  <c r="W96" i="6" s="1"/>
  <c r="T96" i="6"/>
  <c r="V96" i="6" s="1"/>
  <c r="U95" i="6"/>
  <c r="W95" i="6" s="1"/>
  <c r="T95" i="6"/>
  <c r="V95" i="6" s="1"/>
  <c r="U94" i="6"/>
  <c r="W94" i="6" s="1"/>
  <c r="T94" i="6"/>
  <c r="V94" i="6" s="1"/>
  <c r="U93" i="6"/>
  <c r="W93" i="6" s="1"/>
  <c r="T93" i="6"/>
  <c r="V93" i="6" s="1"/>
  <c r="U92" i="6"/>
  <c r="W92" i="6" s="1"/>
  <c r="T92" i="6"/>
  <c r="V92" i="6" s="1"/>
  <c r="U91" i="6"/>
  <c r="W91" i="6" s="1"/>
  <c r="T91" i="6"/>
  <c r="V91" i="6" s="1"/>
  <c r="U90" i="6"/>
  <c r="W90" i="6" s="1"/>
  <c r="T90" i="6"/>
  <c r="V90" i="6" s="1"/>
  <c r="U89" i="6"/>
  <c r="W89" i="6" s="1"/>
  <c r="T89" i="6"/>
  <c r="V89" i="6" s="1"/>
  <c r="U88" i="6"/>
  <c r="W88" i="6" s="1"/>
  <c r="T88" i="6"/>
  <c r="V88" i="6" s="1"/>
  <c r="U87" i="6"/>
  <c r="W87" i="6" s="1"/>
  <c r="T87" i="6"/>
  <c r="V87" i="6" s="1"/>
  <c r="U86" i="6"/>
  <c r="W86" i="6" s="1"/>
  <c r="T86" i="6"/>
  <c r="U85" i="6"/>
  <c r="W85" i="6" s="1"/>
  <c r="T85" i="6"/>
  <c r="V85" i="6" s="1"/>
  <c r="U84" i="6"/>
  <c r="W84" i="6" s="1"/>
  <c r="T84" i="6"/>
  <c r="V84" i="6" s="1"/>
  <c r="U83" i="6"/>
  <c r="W83" i="6" s="1"/>
  <c r="T83" i="6"/>
  <c r="V83" i="6" s="1"/>
  <c r="U82" i="6"/>
  <c r="W82" i="6" s="1"/>
  <c r="T82" i="6"/>
  <c r="V82" i="6" s="1"/>
  <c r="U81" i="6"/>
  <c r="W81" i="6" s="1"/>
  <c r="T81" i="6"/>
  <c r="V81" i="6" s="1"/>
  <c r="U80" i="6"/>
  <c r="W80" i="6" s="1"/>
  <c r="T80" i="6"/>
  <c r="V80" i="6" s="1"/>
  <c r="U79" i="6"/>
  <c r="W79" i="6" s="1"/>
  <c r="T79" i="6"/>
  <c r="V79" i="6" s="1"/>
  <c r="U78" i="6"/>
  <c r="W78" i="6" s="1"/>
  <c r="T78" i="6"/>
  <c r="V78" i="6" s="1"/>
  <c r="U77" i="6"/>
  <c r="W77" i="6" s="1"/>
  <c r="T77" i="6"/>
  <c r="V77" i="6" s="1"/>
  <c r="U76" i="6"/>
  <c r="W76" i="6" s="1"/>
  <c r="T76" i="6"/>
  <c r="V76" i="6" s="1"/>
  <c r="U75" i="6"/>
  <c r="W75" i="6" s="1"/>
  <c r="T75" i="6"/>
  <c r="V75" i="6" s="1"/>
  <c r="U74" i="6"/>
  <c r="W74" i="6" s="1"/>
  <c r="T74" i="6"/>
  <c r="V74" i="6" s="1"/>
  <c r="U73" i="6"/>
  <c r="W73" i="6" s="1"/>
  <c r="T73" i="6"/>
  <c r="V73" i="6" s="1"/>
  <c r="U72" i="6"/>
  <c r="W72" i="6" s="1"/>
  <c r="T72" i="6"/>
  <c r="V72" i="6" s="1"/>
  <c r="U71" i="6"/>
  <c r="W71" i="6" s="1"/>
  <c r="T71" i="6"/>
  <c r="V71" i="6" s="1"/>
  <c r="U70" i="6"/>
  <c r="W70" i="6" s="1"/>
  <c r="T70" i="6"/>
  <c r="V70" i="6" s="1"/>
  <c r="AB70" i="6" s="1"/>
  <c r="U69" i="6"/>
  <c r="W69" i="6" s="1"/>
  <c r="T69" i="6"/>
  <c r="V69" i="6" s="1"/>
  <c r="AB69" i="6" s="1"/>
  <c r="U68" i="6"/>
  <c r="W68" i="6" s="1"/>
  <c r="T68" i="6"/>
  <c r="V68" i="6" s="1"/>
  <c r="AB68" i="6" s="1"/>
  <c r="U67" i="6"/>
  <c r="W67" i="6" s="1"/>
  <c r="T67" i="6"/>
  <c r="V67" i="6" s="1"/>
  <c r="AB67" i="6" s="1"/>
  <c r="U66" i="6"/>
  <c r="W66" i="6" s="1"/>
  <c r="T66" i="6"/>
  <c r="V66" i="6" s="1"/>
  <c r="U65" i="6"/>
  <c r="W65" i="6" s="1"/>
  <c r="T65" i="6"/>
  <c r="V65" i="6" s="1"/>
  <c r="AB65" i="6" s="1"/>
  <c r="U64" i="6"/>
  <c r="W64" i="6" s="1"/>
  <c r="T64" i="6"/>
  <c r="V64" i="6" s="1"/>
  <c r="U63" i="6"/>
  <c r="W63" i="6" s="1"/>
  <c r="T63" i="6"/>
  <c r="V63" i="6" s="1"/>
  <c r="AB63" i="6" s="1"/>
  <c r="U62" i="6"/>
  <c r="W62" i="6" s="1"/>
  <c r="T62" i="6"/>
  <c r="V62" i="6" s="1"/>
  <c r="U61" i="6"/>
  <c r="W61" i="6" s="1"/>
  <c r="T61" i="6"/>
  <c r="V61" i="6" s="1"/>
  <c r="AB61" i="6" s="1"/>
  <c r="U60" i="6"/>
  <c r="W60" i="6" s="1"/>
  <c r="T60" i="6"/>
  <c r="V60" i="6" s="1"/>
  <c r="U59" i="6"/>
  <c r="W59" i="6" s="1"/>
  <c r="T59" i="6"/>
  <c r="V59" i="6" s="1"/>
  <c r="AB59" i="6" s="1"/>
  <c r="U58" i="6"/>
  <c r="W58" i="6" s="1"/>
  <c r="T58" i="6"/>
  <c r="V58" i="6" s="1"/>
  <c r="U57" i="6"/>
  <c r="W57" i="6" s="1"/>
  <c r="T57" i="6"/>
  <c r="V57" i="6" s="1"/>
  <c r="AB57" i="6" s="1"/>
  <c r="U56" i="6"/>
  <c r="W56" i="6" s="1"/>
  <c r="T56" i="6"/>
  <c r="V56" i="6" s="1"/>
  <c r="AB56" i="6" s="1"/>
  <c r="U55" i="6"/>
  <c r="W55" i="6" s="1"/>
  <c r="T55" i="6"/>
  <c r="V55" i="6" s="1"/>
  <c r="AB55" i="6" s="1"/>
  <c r="U54" i="6"/>
  <c r="W54" i="6" s="1"/>
  <c r="T54" i="6"/>
  <c r="V54" i="6" s="1"/>
  <c r="U53" i="6"/>
  <c r="W53" i="6" s="1"/>
  <c r="T53" i="6"/>
  <c r="V53" i="6" s="1"/>
  <c r="AB53" i="6" s="1"/>
  <c r="U52" i="6"/>
  <c r="W52" i="6" s="1"/>
  <c r="T52" i="6"/>
  <c r="V52" i="6" s="1"/>
  <c r="AB52" i="6" s="1"/>
  <c r="U51" i="6"/>
  <c r="W51" i="6" s="1"/>
  <c r="T51" i="6"/>
  <c r="V51" i="6" s="1"/>
  <c r="AB51" i="6" s="1"/>
  <c r="U50" i="6"/>
  <c r="W50" i="6" s="1"/>
  <c r="T50" i="6"/>
  <c r="V50" i="6" s="1"/>
  <c r="U49" i="6"/>
  <c r="W49" i="6" s="1"/>
  <c r="T49" i="6"/>
  <c r="V49" i="6" s="1"/>
  <c r="AB49" i="6" s="1"/>
  <c r="U48" i="6"/>
  <c r="W48" i="6" s="1"/>
  <c r="T48" i="6"/>
  <c r="V48" i="6" s="1"/>
  <c r="AB48" i="6" s="1"/>
  <c r="U47" i="6"/>
  <c r="W47" i="6" s="1"/>
  <c r="T47" i="6"/>
  <c r="V47" i="6" s="1"/>
  <c r="AB47" i="6" s="1"/>
  <c r="U46" i="6"/>
  <c r="W46" i="6" s="1"/>
  <c r="T46" i="6"/>
  <c r="V46" i="6" s="1"/>
  <c r="U45" i="6"/>
  <c r="W45" i="6" s="1"/>
  <c r="T45" i="6"/>
  <c r="V45" i="6" s="1"/>
  <c r="AB45" i="6" s="1"/>
  <c r="U44" i="6"/>
  <c r="W44" i="6" s="1"/>
  <c r="T44" i="6"/>
  <c r="V44" i="6" s="1"/>
  <c r="AB44" i="6" s="1"/>
  <c r="U43" i="6"/>
  <c r="W43" i="6" s="1"/>
  <c r="T43" i="6"/>
  <c r="V43" i="6" s="1"/>
  <c r="AB43" i="6" s="1"/>
  <c r="U42" i="6"/>
  <c r="W42" i="6" s="1"/>
  <c r="T42" i="6"/>
  <c r="V42" i="6" s="1"/>
  <c r="U41" i="6"/>
  <c r="W41" i="6" s="1"/>
  <c r="T41" i="6"/>
  <c r="V41" i="6" s="1"/>
  <c r="AB41" i="6" s="1"/>
  <c r="U40" i="6"/>
  <c r="W40" i="6" s="1"/>
  <c r="T40" i="6"/>
  <c r="V40" i="6" s="1"/>
  <c r="AB40" i="6" s="1"/>
  <c r="U39" i="6"/>
  <c r="W39" i="6" s="1"/>
  <c r="T39" i="6"/>
  <c r="V39" i="6" s="1"/>
  <c r="AB39" i="6" s="1"/>
  <c r="U38" i="6"/>
  <c r="W38" i="6" s="1"/>
  <c r="T38" i="6"/>
  <c r="V38" i="6" s="1"/>
  <c r="U37" i="6"/>
  <c r="W37" i="6" s="1"/>
  <c r="T37" i="6"/>
  <c r="V37" i="6" s="1"/>
  <c r="AB37" i="6" s="1"/>
  <c r="U36" i="6"/>
  <c r="W36" i="6" s="1"/>
  <c r="T36" i="6"/>
  <c r="V36" i="6" s="1"/>
  <c r="AB36" i="6" s="1"/>
  <c r="U35" i="6"/>
  <c r="W35" i="6" s="1"/>
  <c r="T35" i="6"/>
  <c r="V35" i="6" s="1"/>
  <c r="AB35" i="6" s="1"/>
  <c r="U34" i="6"/>
  <c r="W34" i="6" s="1"/>
  <c r="T34" i="6"/>
  <c r="V34" i="6" s="1"/>
  <c r="U33" i="6"/>
  <c r="W33" i="6" s="1"/>
  <c r="T33" i="6"/>
  <c r="V33" i="6" s="1"/>
  <c r="AB33" i="6" s="1"/>
  <c r="U32" i="6"/>
  <c r="W32" i="6" s="1"/>
  <c r="T32" i="6"/>
  <c r="V32" i="6" s="1"/>
  <c r="AB32" i="6" s="1"/>
  <c r="U31" i="6"/>
  <c r="W31" i="6" s="1"/>
  <c r="T31" i="6"/>
  <c r="V31" i="6" s="1"/>
  <c r="AB31" i="6" s="1"/>
  <c r="U30" i="6"/>
  <c r="W30" i="6" s="1"/>
  <c r="T30" i="6"/>
  <c r="V30" i="6" s="1"/>
  <c r="U29" i="6"/>
  <c r="W29" i="6" s="1"/>
  <c r="T29" i="6"/>
  <c r="V29" i="6" s="1"/>
  <c r="AB29" i="6" s="1"/>
  <c r="U28" i="6"/>
  <c r="W28" i="6" s="1"/>
  <c r="T28" i="6"/>
  <c r="V28" i="6" s="1"/>
  <c r="AB28" i="6" s="1"/>
  <c r="U27" i="6"/>
  <c r="W27" i="6" s="1"/>
  <c r="T27" i="6"/>
  <c r="V27" i="6" s="1"/>
  <c r="AB27" i="6" s="1"/>
  <c r="U26" i="6"/>
  <c r="W26" i="6" s="1"/>
  <c r="T26" i="6"/>
  <c r="V26" i="6" s="1"/>
  <c r="U25" i="6"/>
  <c r="W25" i="6" s="1"/>
  <c r="T25" i="6"/>
  <c r="V25" i="6" s="1"/>
  <c r="AB25" i="6" s="1"/>
  <c r="U24" i="6"/>
  <c r="W24" i="6" s="1"/>
  <c r="T24" i="6"/>
  <c r="V24" i="6" s="1"/>
  <c r="AB24" i="6" s="1"/>
  <c r="U23" i="6"/>
  <c r="W23" i="6" s="1"/>
  <c r="T23" i="6"/>
  <c r="V23" i="6" s="1"/>
  <c r="AB23" i="6" s="1"/>
  <c r="U22" i="6"/>
  <c r="W22" i="6" s="1"/>
  <c r="T22" i="6"/>
  <c r="V22" i="6" s="1"/>
  <c r="U21" i="6"/>
  <c r="W21" i="6" s="1"/>
  <c r="T21" i="6"/>
  <c r="V21" i="6" s="1"/>
  <c r="AB21" i="6" s="1"/>
  <c r="U20" i="6"/>
  <c r="W20" i="6" s="1"/>
  <c r="T20" i="6"/>
  <c r="V20" i="6" s="1"/>
  <c r="AB20" i="6" s="1"/>
  <c r="U19" i="6"/>
  <c r="W19" i="6" s="1"/>
  <c r="T19" i="6"/>
  <c r="U18" i="6"/>
  <c r="W18" i="6" s="1"/>
  <c r="T18" i="6"/>
  <c r="U17" i="6"/>
  <c r="W17" i="6" s="1"/>
  <c r="T17" i="6"/>
  <c r="V17" i="6" s="1"/>
  <c r="AB17" i="6" s="1"/>
  <c r="U16" i="6"/>
  <c r="W16" i="6" s="1"/>
  <c r="T16" i="6"/>
  <c r="V16" i="6" s="1"/>
  <c r="AB16" i="6" s="1"/>
  <c r="U15" i="6"/>
  <c r="W15" i="6" s="1"/>
  <c r="T15" i="6"/>
  <c r="V15" i="6" s="1"/>
  <c r="AB15" i="6" s="1"/>
  <c r="U14" i="6"/>
  <c r="W14" i="6" s="1"/>
  <c r="T14" i="6"/>
  <c r="V14" i="6" s="1"/>
  <c r="U13" i="6"/>
  <c r="W13" i="6" s="1"/>
  <c r="T13" i="6"/>
  <c r="V13" i="6" s="1"/>
  <c r="AB13" i="6" s="1"/>
  <c r="U12" i="6"/>
  <c r="W12" i="6" s="1"/>
  <c r="T12" i="6"/>
  <c r="V12" i="6" s="1"/>
  <c r="AB12" i="6" s="1"/>
  <c r="U11" i="6"/>
  <c r="W11" i="6" s="1"/>
  <c r="T11" i="6"/>
  <c r="V11" i="6" s="1"/>
  <c r="AB11" i="6" s="1"/>
  <c r="U10" i="6"/>
  <c r="W10" i="6" s="1"/>
  <c r="T10" i="6"/>
  <c r="V10" i="6" s="1"/>
  <c r="C10" i="6"/>
  <c r="C11" i="6" s="1"/>
  <c r="C12" i="6" s="1"/>
  <c r="U9" i="6"/>
  <c r="W9" i="6" s="1"/>
  <c r="T9" i="6"/>
  <c r="V9" i="6" s="1"/>
  <c r="U8" i="6"/>
  <c r="W8" i="6" s="1"/>
  <c r="T8" i="6"/>
  <c r="V8" i="6" s="1"/>
  <c r="U7" i="6"/>
  <c r="W7" i="6" s="1"/>
  <c r="T7" i="6"/>
  <c r="V7" i="6" s="1"/>
  <c r="AB7" i="6" s="1"/>
  <c r="U6" i="6"/>
  <c r="W6" i="6" s="1"/>
  <c r="T6" i="6"/>
  <c r="G8" i="5"/>
  <c r="G9" i="5" s="1"/>
  <c r="G17" i="5" s="1"/>
  <c r="G25" i="5" s="1"/>
  <c r="G33" i="5" s="1"/>
  <c r="G41" i="5" s="1"/>
  <c r="G49" i="5" s="1"/>
  <c r="G57" i="5" s="1"/>
  <c r="G16" i="5"/>
  <c r="G24" i="5" s="1"/>
  <c r="G32" i="5" s="1"/>
  <c r="G40" i="5" s="1"/>
  <c r="G48" i="5" s="1"/>
  <c r="G56" i="5" s="1"/>
  <c r="G15" i="5"/>
  <c r="G23" i="5" s="1"/>
  <c r="G31" i="5" s="1"/>
  <c r="G39" i="5" s="1"/>
  <c r="G47" i="5" s="1"/>
  <c r="G55" i="5" s="1"/>
  <c r="D30" i="5"/>
  <c r="D22" i="5"/>
  <c r="D14" i="5"/>
  <c r="C21" i="5"/>
  <c r="C29" i="5" s="1"/>
  <c r="C37" i="5" s="1"/>
  <c r="C45" i="5" s="1"/>
  <c r="C53" i="5" s="1"/>
  <c r="C61" i="5" s="1"/>
  <c r="C20" i="5"/>
  <c r="C28" i="5" s="1"/>
  <c r="C36" i="5" s="1"/>
  <c r="C44" i="5" s="1"/>
  <c r="C52" i="5" s="1"/>
  <c r="C60" i="5" s="1"/>
  <c r="C19" i="5"/>
  <c r="C27" i="5" s="1"/>
  <c r="C35" i="5" s="1"/>
  <c r="C43" i="5" s="1"/>
  <c r="C51" i="5" s="1"/>
  <c r="C59" i="5" s="1"/>
  <c r="C18" i="5"/>
  <c r="C26" i="5" s="1"/>
  <c r="C34" i="5" s="1"/>
  <c r="C42" i="5" s="1"/>
  <c r="C50" i="5" s="1"/>
  <c r="C58" i="5" s="1"/>
  <c r="C17" i="5"/>
  <c r="C25" i="5" s="1"/>
  <c r="C33" i="5" s="1"/>
  <c r="C41" i="5" s="1"/>
  <c r="C49" i="5" s="1"/>
  <c r="C57" i="5" s="1"/>
  <c r="C16" i="5"/>
  <c r="C24" i="5" s="1"/>
  <c r="C32" i="5" s="1"/>
  <c r="C40" i="5" s="1"/>
  <c r="C48" i="5" s="1"/>
  <c r="C56" i="5" s="1"/>
  <c r="C15" i="5"/>
  <c r="C23" i="5" s="1"/>
  <c r="C31" i="5" s="1"/>
  <c r="C39" i="5" s="1"/>
  <c r="C47" i="5" s="1"/>
  <c r="C55" i="5" s="1"/>
  <c r="AJ224" i="1"/>
  <c r="AJ223" i="1"/>
  <c r="AJ222" i="1"/>
  <c r="AJ221" i="1"/>
  <c r="AJ220" i="1"/>
  <c r="AJ219" i="1"/>
  <c r="AJ218" i="1"/>
  <c r="AJ217" i="1"/>
  <c r="AJ216" i="1"/>
  <c r="AJ215" i="1"/>
  <c r="AJ214" i="1"/>
  <c r="AJ213" i="1"/>
  <c r="AJ212" i="1"/>
  <c r="AJ211" i="1"/>
  <c r="AJ210" i="1"/>
  <c r="AJ209" i="1"/>
  <c r="AJ208" i="1"/>
  <c r="AJ207" i="1"/>
  <c r="AJ206" i="1"/>
  <c r="AJ205" i="1"/>
  <c r="AJ204" i="1"/>
  <c r="AJ203" i="1"/>
  <c r="AJ202" i="1"/>
  <c r="AJ201" i="1"/>
  <c r="AJ200" i="1"/>
  <c r="AJ199" i="1"/>
  <c r="AJ198" i="1"/>
  <c r="AJ197" i="1"/>
  <c r="AJ196" i="1"/>
  <c r="AJ195" i="1"/>
  <c r="AJ194" i="1"/>
  <c r="AJ193" i="1"/>
  <c r="AJ192" i="1"/>
  <c r="AJ191" i="1"/>
  <c r="AJ190" i="1"/>
  <c r="AJ189" i="1"/>
  <c r="AJ188" i="1"/>
  <c r="AJ187" i="1"/>
  <c r="AJ186" i="1"/>
  <c r="AJ185" i="1"/>
  <c r="AJ184" i="1"/>
  <c r="AJ183" i="1"/>
  <c r="AJ182" i="1"/>
  <c r="AJ181" i="1"/>
  <c r="AJ180" i="1"/>
  <c r="AJ179" i="1"/>
  <c r="AJ178" i="1"/>
  <c r="AJ177" i="1"/>
  <c r="AJ176" i="1"/>
  <c r="AJ175" i="1"/>
  <c r="AJ174" i="1"/>
  <c r="AJ173" i="1"/>
  <c r="AJ172" i="1"/>
  <c r="AJ171" i="1"/>
  <c r="AJ170" i="1"/>
  <c r="AJ169" i="1"/>
  <c r="AJ168" i="1"/>
  <c r="AJ167" i="1"/>
  <c r="AJ166" i="1"/>
  <c r="AJ165" i="1"/>
  <c r="AJ164" i="1"/>
  <c r="AJ163" i="1"/>
  <c r="AJ162" i="1"/>
  <c r="AJ161" i="1"/>
  <c r="AJ160" i="1"/>
  <c r="AJ159" i="1"/>
  <c r="AJ158" i="1"/>
  <c r="AJ157" i="1"/>
  <c r="AJ156" i="1"/>
  <c r="AJ155" i="1"/>
  <c r="AJ154" i="1"/>
  <c r="AJ153" i="1"/>
  <c r="AJ152" i="1"/>
  <c r="AJ151" i="1"/>
  <c r="AJ150" i="1"/>
  <c r="AJ149" i="1"/>
  <c r="AJ148" i="1"/>
  <c r="AJ147" i="1"/>
  <c r="AJ146" i="1"/>
  <c r="AJ145" i="1"/>
  <c r="AJ144" i="1"/>
  <c r="AJ143" i="1"/>
  <c r="AJ142" i="1"/>
  <c r="AJ141" i="1"/>
  <c r="AJ140" i="1"/>
  <c r="AJ139" i="1"/>
  <c r="AJ138" i="1"/>
  <c r="AJ137" i="1"/>
  <c r="AJ136" i="1"/>
  <c r="AJ135" i="1"/>
  <c r="AJ134" i="1"/>
  <c r="AJ133" i="1"/>
  <c r="AJ132" i="1"/>
  <c r="AJ131" i="1"/>
  <c r="AJ130" i="1"/>
  <c r="AJ129" i="1"/>
  <c r="AJ128" i="1"/>
  <c r="AJ127" i="1"/>
  <c r="AJ126" i="1"/>
  <c r="AJ125" i="1"/>
  <c r="AJ124" i="1"/>
  <c r="AJ123" i="1"/>
  <c r="AJ122" i="1"/>
  <c r="AJ121" i="1"/>
  <c r="AJ120" i="1"/>
  <c r="AJ119" i="1"/>
  <c r="AJ118" i="1"/>
  <c r="AJ117" i="1"/>
  <c r="AJ116" i="1"/>
  <c r="AJ115" i="1"/>
  <c r="AJ114" i="1"/>
  <c r="AJ113" i="1"/>
  <c r="AJ112" i="1"/>
  <c r="AJ111" i="1"/>
  <c r="AJ110" i="1"/>
  <c r="AJ109" i="1"/>
  <c r="AJ108" i="1"/>
  <c r="AJ107" i="1"/>
  <c r="AJ106" i="1"/>
  <c r="AJ105" i="1"/>
  <c r="AJ104" i="1"/>
  <c r="AJ103" i="1"/>
  <c r="AJ102" i="1"/>
  <c r="AJ101" i="1"/>
  <c r="AJ100" i="1"/>
  <c r="AJ99" i="1"/>
  <c r="AJ98" i="1"/>
  <c r="AJ97" i="1"/>
  <c r="AJ96" i="1"/>
  <c r="AJ95" i="1"/>
  <c r="AJ94" i="1"/>
  <c r="AJ93" i="1"/>
  <c r="AJ92" i="1"/>
  <c r="AJ91" i="1"/>
  <c r="AJ90" i="1"/>
  <c r="AJ89" i="1"/>
  <c r="AJ88" i="1"/>
  <c r="AJ87" i="1"/>
  <c r="AJ86" i="1"/>
  <c r="AJ85" i="1"/>
  <c r="AJ84" i="1"/>
  <c r="AJ83" i="1"/>
  <c r="AJ82" i="1"/>
  <c r="AJ81" i="1"/>
  <c r="AJ80" i="1"/>
  <c r="AJ79" i="1"/>
  <c r="AJ78" i="1"/>
  <c r="AJ77" i="1"/>
  <c r="AJ76" i="1"/>
  <c r="AJ75" i="1"/>
  <c r="AJ74" i="1"/>
  <c r="AJ73" i="1"/>
  <c r="AJ72" i="1"/>
  <c r="AJ71" i="1"/>
  <c r="AJ70" i="1"/>
  <c r="AJ69" i="1"/>
  <c r="AJ68" i="1"/>
  <c r="AJ67" i="1"/>
  <c r="AJ66" i="1"/>
  <c r="AJ65" i="1"/>
  <c r="AJ64" i="1"/>
  <c r="AJ63" i="1"/>
  <c r="AJ62" i="1"/>
  <c r="AJ61" i="1"/>
  <c r="AJ60" i="1"/>
  <c r="AJ59" i="1"/>
  <c r="AJ58" i="1"/>
  <c r="AJ57" i="1"/>
  <c r="AJ56" i="1"/>
  <c r="AJ55" i="1"/>
  <c r="AJ54" i="1"/>
  <c r="AJ53" i="1"/>
  <c r="AJ52" i="1"/>
  <c r="AJ51" i="1"/>
  <c r="AJ50" i="1"/>
  <c r="AJ49" i="1"/>
  <c r="AJ48" i="1"/>
  <c r="AJ47" i="1"/>
  <c r="AJ46" i="1"/>
  <c r="AJ45" i="1"/>
  <c r="AJ44" i="1"/>
  <c r="AJ43" i="1"/>
  <c r="AJ42" i="1"/>
  <c r="AJ41" i="1"/>
  <c r="AJ40" i="1"/>
  <c r="AJ39" i="1"/>
  <c r="AJ38" i="1"/>
  <c r="AJ37" i="1"/>
  <c r="AJ36" i="1"/>
  <c r="AJ35" i="1"/>
  <c r="AJ34" i="1"/>
  <c r="AJ33" i="1"/>
  <c r="AJ32" i="1"/>
  <c r="AJ31" i="1"/>
  <c r="AJ30" i="1"/>
  <c r="AJ29" i="1"/>
  <c r="AJ28" i="1"/>
  <c r="AJ27" i="1"/>
  <c r="AJ26" i="1"/>
  <c r="AJ25" i="1"/>
  <c r="AJ24" i="1"/>
  <c r="AJ23" i="1"/>
  <c r="AJ22" i="1"/>
  <c r="AJ21" i="1"/>
  <c r="AJ20" i="1"/>
  <c r="AJ19" i="1"/>
  <c r="AJ18" i="1"/>
  <c r="AJ17" i="1"/>
  <c r="AJ16" i="1"/>
  <c r="AJ15" i="1"/>
  <c r="AJ14" i="1"/>
  <c r="AJ13" i="1"/>
  <c r="AJ12" i="1"/>
  <c r="AJ11" i="1"/>
  <c r="AJ10" i="1"/>
  <c r="AF9" i="1" a="1"/>
  <c r="AF9" i="1" s="1"/>
  <c r="AH224" i="1"/>
  <c r="AH223" i="1"/>
  <c r="AH222" i="1"/>
  <c r="AH221" i="1"/>
  <c r="AH220" i="1"/>
  <c r="AH219" i="1"/>
  <c r="AH218" i="1"/>
  <c r="AH217" i="1"/>
  <c r="AH216" i="1"/>
  <c r="AH215" i="1"/>
  <c r="AH214" i="1"/>
  <c r="AH213" i="1"/>
  <c r="AH212" i="1"/>
  <c r="AH211" i="1"/>
  <c r="AH210" i="1"/>
  <c r="AH209" i="1"/>
  <c r="AH208" i="1"/>
  <c r="AH207" i="1"/>
  <c r="AH206" i="1"/>
  <c r="AH205" i="1"/>
  <c r="AH204" i="1"/>
  <c r="AH203" i="1"/>
  <c r="AH202" i="1"/>
  <c r="AH201" i="1"/>
  <c r="AH200" i="1"/>
  <c r="AH199" i="1"/>
  <c r="AH198" i="1"/>
  <c r="AH197" i="1"/>
  <c r="AH196" i="1"/>
  <c r="AH195" i="1"/>
  <c r="AH194" i="1"/>
  <c r="AH193" i="1"/>
  <c r="AH192" i="1"/>
  <c r="AH191" i="1"/>
  <c r="AH190" i="1"/>
  <c r="AH189" i="1"/>
  <c r="AH188" i="1"/>
  <c r="AH187" i="1"/>
  <c r="AH186" i="1"/>
  <c r="AH185" i="1"/>
  <c r="AH184" i="1"/>
  <c r="AH183" i="1"/>
  <c r="AH182" i="1"/>
  <c r="AH181" i="1"/>
  <c r="AH180" i="1"/>
  <c r="AH179" i="1"/>
  <c r="AH178" i="1"/>
  <c r="AH177" i="1"/>
  <c r="AH176" i="1"/>
  <c r="AH175" i="1"/>
  <c r="AH174" i="1"/>
  <c r="AH173" i="1"/>
  <c r="AH172" i="1"/>
  <c r="AH171" i="1"/>
  <c r="AH170" i="1"/>
  <c r="AH169" i="1"/>
  <c r="AH168" i="1"/>
  <c r="AH167" i="1"/>
  <c r="AH166" i="1"/>
  <c r="AH165" i="1"/>
  <c r="AH164" i="1"/>
  <c r="AH163" i="1"/>
  <c r="AH162" i="1"/>
  <c r="AH161" i="1"/>
  <c r="AH160" i="1"/>
  <c r="AH159" i="1"/>
  <c r="AH158" i="1"/>
  <c r="AH157" i="1"/>
  <c r="AH156" i="1"/>
  <c r="AH155" i="1"/>
  <c r="AH154" i="1"/>
  <c r="AH153" i="1"/>
  <c r="AH152" i="1"/>
  <c r="AH151" i="1"/>
  <c r="AH150" i="1"/>
  <c r="AH149" i="1"/>
  <c r="AH148" i="1"/>
  <c r="AH147" i="1"/>
  <c r="AH146" i="1"/>
  <c r="AH145" i="1"/>
  <c r="AH144" i="1"/>
  <c r="AH143" i="1"/>
  <c r="AH142" i="1"/>
  <c r="AH141" i="1"/>
  <c r="AH140" i="1"/>
  <c r="AH139" i="1"/>
  <c r="AH138" i="1"/>
  <c r="AH137" i="1"/>
  <c r="AH136" i="1"/>
  <c r="AH135" i="1"/>
  <c r="AH134" i="1"/>
  <c r="AH133" i="1"/>
  <c r="AH132" i="1"/>
  <c r="AH131" i="1"/>
  <c r="AH130" i="1"/>
  <c r="AH129" i="1"/>
  <c r="AH128" i="1"/>
  <c r="AH127" i="1"/>
  <c r="AH126" i="1"/>
  <c r="AH125" i="1"/>
  <c r="AH124" i="1"/>
  <c r="AH123" i="1"/>
  <c r="AH122" i="1"/>
  <c r="AH121" i="1"/>
  <c r="AH120" i="1"/>
  <c r="AH119" i="1"/>
  <c r="AH118" i="1"/>
  <c r="AH117" i="1"/>
  <c r="AH116" i="1"/>
  <c r="AH115" i="1"/>
  <c r="AH114" i="1"/>
  <c r="AH113" i="1"/>
  <c r="AH112" i="1"/>
  <c r="AH111" i="1"/>
  <c r="AH110" i="1"/>
  <c r="AH109" i="1"/>
  <c r="AH108" i="1"/>
  <c r="AH107" i="1"/>
  <c r="AH106" i="1"/>
  <c r="AH105" i="1"/>
  <c r="AH104" i="1"/>
  <c r="AH103" i="1"/>
  <c r="AH102" i="1"/>
  <c r="AH101" i="1"/>
  <c r="AH100" i="1"/>
  <c r="AH99" i="1"/>
  <c r="AH98" i="1"/>
  <c r="AH97" i="1"/>
  <c r="AH96" i="1"/>
  <c r="AH95" i="1"/>
  <c r="AH94" i="1"/>
  <c r="AH93" i="1"/>
  <c r="AH92" i="1"/>
  <c r="AH91" i="1"/>
  <c r="AH90" i="1"/>
  <c r="AH89" i="1"/>
  <c r="AH88" i="1"/>
  <c r="AH87" i="1"/>
  <c r="AH86" i="1"/>
  <c r="AH85" i="1"/>
  <c r="AH84" i="1"/>
  <c r="AH83" i="1"/>
  <c r="AH82" i="1"/>
  <c r="AH81" i="1"/>
  <c r="AH80" i="1"/>
  <c r="AH79" i="1"/>
  <c r="AH78" i="1"/>
  <c r="AH77" i="1"/>
  <c r="AH76" i="1"/>
  <c r="AH75" i="1"/>
  <c r="AH74" i="1"/>
  <c r="AH73" i="1"/>
  <c r="AH72" i="1"/>
  <c r="AH71" i="1"/>
  <c r="AH70" i="1"/>
  <c r="AH69" i="1"/>
  <c r="AH68" i="1"/>
  <c r="AH67" i="1"/>
  <c r="AH66" i="1"/>
  <c r="AH65" i="1"/>
  <c r="AH64" i="1"/>
  <c r="AH63" i="1"/>
  <c r="AH62" i="1"/>
  <c r="AH61" i="1"/>
  <c r="AH60" i="1"/>
  <c r="AH59" i="1"/>
  <c r="AH58" i="1"/>
  <c r="AH57" i="1"/>
  <c r="AH56" i="1"/>
  <c r="AH55" i="1"/>
  <c r="AH54" i="1"/>
  <c r="AH53" i="1"/>
  <c r="AH52" i="1"/>
  <c r="AH51" i="1"/>
  <c r="AH50" i="1"/>
  <c r="AH49" i="1"/>
  <c r="AH48" i="1"/>
  <c r="AH47" i="1"/>
  <c r="AH46" i="1"/>
  <c r="AH45" i="1"/>
  <c r="AH44" i="1"/>
  <c r="AH43" i="1"/>
  <c r="AH42" i="1"/>
  <c r="AH41" i="1"/>
  <c r="AH40" i="1"/>
  <c r="AH39" i="1"/>
  <c r="AH38" i="1"/>
  <c r="AH37" i="1"/>
  <c r="AH36" i="1"/>
  <c r="AH35" i="1"/>
  <c r="AH34" i="1"/>
  <c r="AH33" i="1"/>
  <c r="AH32" i="1"/>
  <c r="AH31" i="1"/>
  <c r="AH30" i="1"/>
  <c r="AH29" i="1"/>
  <c r="AH28" i="1"/>
  <c r="AH27" i="1"/>
  <c r="AH26" i="1"/>
  <c r="AH25" i="1"/>
  <c r="AH24" i="1"/>
  <c r="AH23" i="1"/>
  <c r="AH22" i="1"/>
  <c r="AH21" i="1"/>
  <c r="AH20" i="1"/>
  <c r="AH19" i="1"/>
  <c r="AH18" i="1"/>
  <c r="AH17" i="1"/>
  <c r="AH16" i="1"/>
  <c r="AH15" i="1"/>
  <c r="AH14" i="1"/>
  <c r="AH13" i="1"/>
  <c r="AH12" i="1"/>
  <c r="AH11" i="1"/>
  <c r="AH10" i="1"/>
  <c r="AH9" i="1"/>
  <c r="U224" i="1"/>
  <c r="T224" i="1"/>
  <c r="U223" i="1"/>
  <c r="T223" i="1"/>
  <c r="U222" i="1"/>
  <c r="T222" i="1"/>
  <c r="U221" i="1"/>
  <c r="T221" i="1"/>
  <c r="U220" i="1"/>
  <c r="T220" i="1"/>
  <c r="U219" i="1"/>
  <c r="T219" i="1"/>
  <c r="U218" i="1"/>
  <c r="T218" i="1"/>
  <c r="U217" i="1"/>
  <c r="T217" i="1"/>
  <c r="U216" i="1"/>
  <c r="T216" i="1"/>
  <c r="U215" i="1"/>
  <c r="T215" i="1"/>
  <c r="U214" i="1"/>
  <c r="T214" i="1"/>
  <c r="U213" i="1"/>
  <c r="T213" i="1"/>
  <c r="U212" i="1"/>
  <c r="T212" i="1"/>
  <c r="U211" i="1"/>
  <c r="T211" i="1"/>
  <c r="U210" i="1"/>
  <c r="T210" i="1"/>
  <c r="U209" i="1"/>
  <c r="T209" i="1"/>
  <c r="U208" i="1"/>
  <c r="T208" i="1"/>
  <c r="U207" i="1"/>
  <c r="T207" i="1"/>
  <c r="U206" i="1"/>
  <c r="T206" i="1"/>
  <c r="U205" i="1"/>
  <c r="T205" i="1"/>
  <c r="U204" i="1"/>
  <c r="T204" i="1"/>
  <c r="U203" i="1"/>
  <c r="T203" i="1"/>
  <c r="U202" i="1"/>
  <c r="T202" i="1"/>
  <c r="U201" i="1"/>
  <c r="T201" i="1"/>
  <c r="U200" i="1"/>
  <c r="T200" i="1"/>
  <c r="U199" i="1"/>
  <c r="T199" i="1"/>
  <c r="U198" i="1"/>
  <c r="T198" i="1"/>
  <c r="U197" i="1"/>
  <c r="T197" i="1"/>
  <c r="U196" i="1"/>
  <c r="T196" i="1"/>
  <c r="U195" i="1"/>
  <c r="T195" i="1"/>
  <c r="U194" i="1"/>
  <c r="T194" i="1"/>
  <c r="U193" i="1"/>
  <c r="T193" i="1"/>
  <c r="U192" i="1"/>
  <c r="T192" i="1"/>
  <c r="U191" i="1"/>
  <c r="T191" i="1"/>
  <c r="U190" i="1"/>
  <c r="T190" i="1"/>
  <c r="U189" i="1"/>
  <c r="T189" i="1"/>
  <c r="U188" i="1"/>
  <c r="T188" i="1"/>
  <c r="U187" i="1"/>
  <c r="T187" i="1"/>
  <c r="U186" i="1"/>
  <c r="T186" i="1"/>
  <c r="U185" i="1"/>
  <c r="T185" i="1"/>
  <c r="U184" i="1"/>
  <c r="T184" i="1"/>
  <c r="U183" i="1"/>
  <c r="T183" i="1"/>
  <c r="U182" i="1"/>
  <c r="T182" i="1"/>
  <c r="U181" i="1"/>
  <c r="T181" i="1"/>
  <c r="U180" i="1"/>
  <c r="T180" i="1"/>
  <c r="U179" i="1"/>
  <c r="T179" i="1"/>
  <c r="U178" i="1"/>
  <c r="T178" i="1"/>
  <c r="U177" i="1"/>
  <c r="T177" i="1"/>
  <c r="U176" i="1"/>
  <c r="T176" i="1"/>
  <c r="U175" i="1"/>
  <c r="T175" i="1"/>
  <c r="U174" i="1"/>
  <c r="T174" i="1"/>
  <c r="U173" i="1"/>
  <c r="T173" i="1"/>
  <c r="U172" i="1"/>
  <c r="T172" i="1"/>
  <c r="U171" i="1"/>
  <c r="T171" i="1"/>
  <c r="U170" i="1"/>
  <c r="T170" i="1"/>
  <c r="U169" i="1"/>
  <c r="T169" i="1"/>
  <c r="U168" i="1"/>
  <c r="T168" i="1"/>
  <c r="U167" i="1"/>
  <c r="T167" i="1"/>
  <c r="U166" i="1"/>
  <c r="T166" i="1"/>
  <c r="U165" i="1"/>
  <c r="T165" i="1"/>
  <c r="U164" i="1"/>
  <c r="T164" i="1"/>
  <c r="U163" i="1"/>
  <c r="T163" i="1"/>
  <c r="U162" i="1"/>
  <c r="T162" i="1"/>
  <c r="U161" i="1"/>
  <c r="T161" i="1"/>
  <c r="U160" i="1"/>
  <c r="T160" i="1"/>
  <c r="U159" i="1"/>
  <c r="T159" i="1"/>
  <c r="U158" i="1"/>
  <c r="T158" i="1"/>
  <c r="U157" i="1"/>
  <c r="T157" i="1"/>
  <c r="U156" i="1"/>
  <c r="T156" i="1"/>
  <c r="U155" i="1"/>
  <c r="T155" i="1"/>
  <c r="U154" i="1"/>
  <c r="T154" i="1"/>
  <c r="U153" i="1"/>
  <c r="T153" i="1"/>
  <c r="U152" i="1"/>
  <c r="T152" i="1"/>
  <c r="U151" i="1"/>
  <c r="T151" i="1"/>
  <c r="U150" i="1"/>
  <c r="T150" i="1"/>
  <c r="U149" i="1"/>
  <c r="T149" i="1"/>
  <c r="U148" i="1"/>
  <c r="T148" i="1"/>
  <c r="U147" i="1"/>
  <c r="T147" i="1"/>
  <c r="U146" i="1"/>
  <c r="T146" i="1"/>
  <c r="U145" i="1"/>
  <c r="T145" i="1"/>
  <c r="U144" i="1"/>
  <c r="T144" i="1"/>
  <c r="U143" i="1"/>
  <c r="T143" i="1"/>
  <c r="U142" i="1"/>
  <c r="T142" i="1"/>
  <c r="U141" i="1"/>
  <c r="T141" i="1"/>
  <c r="U140" i="1"/>
  <c r="T140" i="1"/>
  <c r="U139" i="1"/>
  <c r="T139" i="1"/>
  <c r="U138" i="1"/>
  <c r="T138" i="1"/>
  <c r="U137" i="1"/>
  <c r="T137" i="1"/>
  <c r="U136" i="1"/>
  <c r="T136" i="1"/>
  <c r="U135" i="1"/>
  <c r="T135" i="1"/>
  <c r="U134" i="1"/>
  <c r="T134" i="1"/>
  <c r="U133" i="1"/>
  <c r="T133" i="1"/>
  <c r="U132" i="1"/>
  <c r="T132" i="1"/>
  <c r="U131" i="1"/>
  <c r="T131" i="1"/>
  <c r="U130" i="1"/>
  <c r="T130" i="1"/>
  <c r="U129" i="1"/>
  <c r="T129" i="1"/>
  <c r="U128" i="1"/>
  <c r="T128" i="1"/>
  <c r="U127" i="1"/>
  <c r="T127" i="1"/>
  <c r="U126" i="1"/>
  <c r="T126" i="1"/>
  <c r="U125" i="1"/>
  <c r="T125" i="1"/>
  <c r="U124" i="1"/>
  <c r="T124" i="1"/>
  <c r="U123" i="1"/>
  <c r="T123" i="1"/>
  <c r="U122" i="1"/>
  <c r="T122" i="1"/>
  <c r="U121" i="1"/>
  <c r="T121" i="1"/>
  <c r="U120" i="1"/>
  <c r="T120" i="1"/>
  <c r="U119" i="1"/>
  <c r="T119" i="1"/>
  <c r="U118" i="1"/>
  <c r="T118" i="1"/>
  <c r="U117" i="1"/>
  <c r="T117" i="1"/>
  <c r="U116" i="1"/>
  <c r="T116" i="1"/>
  <c r="U115" i="1"/>
  <c r="T115" i="1"/>
  <c r="U114" i="1"/>
  <c r="T114" i="1"/>
  <c r="U113" i="1"/>
  <c r="T113" i="1"/>
  <c r="U112" i="1"/>
  <c r="T112" i="1"/>
  <c r="U111" i="1"/>
  <c r="T111" i="1"/>
  <c r="U110" i="1"/>
  <c r="T110" i="1"/>
  <c r="U109" i="1"/>
  <c r="T109" i="1"/>
  <c r="U108" i="1"/>
  <c r="T108" i="1"/>
  <c r="U107" i="1"/>
  <c r="T107" i="1"/>
  <c r="U106" i="1"/>
  <c r="T106" i="1"/>
  <c r="U105" i="1"/>
  <c r="T105" i="1"/>
  <c r="U104" i="1"/>
  <c r="T104" i="1"/>
  <c r="U103" i="1"/>
  <c r="T103" i="1"/>
  <c r="U102" i="1"/>
  <c r="T102" i="1"/>
  <c r="U101" i="1"/>
  <c r="T101" i="1"/>
  <c r="U100" i="1"/>
  <c r="T100" i="1"/>
  <c r="U99" i="1"/>
  <c r="T99" i="1"/>
  <c r="U98" i="1"/>
  <c r="T98" i="1"/>
  <c r="U97" i="1"/>
  <c r="T97" i="1"/>
  <c r="U96" i="1"/>
  <c r="T96" i="1"/>
  <c r="U95" i="1"/>
  <c r="T95" i="1"/>
  <c r="U94" i="1"/>
  <c r="T94" i="1"/>
  <c r="U93" i="1"/>
  <c r="T93" i="1"/>
  <c r="U92" i="1"/>
  <c r="T92" i="1"/>
  <c r="U91" i="1"/>
  <c r="T91" i="1"/>
  <c r="U90" i="1"/>
  <c r="T90" i="1"/>
  <c r="U89" i="1"/>
  <c r="T89" i="1"/>
  <c r="U88" i="1"/>
  <c r="T88" i="1"/>
  <c r="U87" i="1"/>
  <c r="T87" i="1"/>
  <c r="U86" i="1"/>
  <c r="T86" i="1"/>
  <c r="U85" i="1"/>
  <c r="T85" i="1"/>
  <c r="U84" i="1"/>
  <c r="T84" i="1"/>
  <c r="U83" i="1"/>
  <c r="T83" i="1"/>
  <c r="U82" i="1"/>
  <c r="T82" i="1"/>
  <c r="U81" i="1"/>
  <c r="T81" i="1"/>
  <c r="U80" i="1"/>
  <c r="T80" i="1"/>
  <c r="U79" i="1"/>
  <c r="T79" i="1"/>
  <c r="U78" i="1"/>
  <c r="T78" i="1"/>
  <c r="U77" i="1"/>
  <c r="T77" i="1"/>
  <c r="U76" i="1"/>
  <c r="T76" i="1"/>
  <c r="U75" i="1"/>
  <c r="T75" i="1"/>
  <c r="U74" i="1"/>
  <c r="T74" i="1"/>
  <c r="U73" i="1"/>
  <c r="T73" i="1"/>
  <c r="U72" i="1"/>
  <c r="T72" i="1"/>
  <c r="U71" i="1"/>
  <c r="T71" i="1"/>
  <c r="U70" i="1"/>
  <c r="T70" i="1"/>
  <c r="U69" i="1"/>
  <c r="T69" i="1"/>
  <c r="U68" i="1"/>
  <c r="T68" i="1"/>
  <c r="U67" i="1"/>
  <c r="T67" i="1"/>
  <c r="U66" i="1"/>
  <c r="T66" i="1"/>
  <c r="U65" i="1"/>
  <c r="T65" i="1"/>
  <c r="U64" i="1"/>
  <c r="T64" i="1"/>
  <c r="U63" i="1"/>
  <c r="T63" i="1"/>
  <c r="U62" i="1"/>
  <c r="T62" i="1"/>
  <c r="U61" i="1"/>
  <c r="T61" i="1"/>
  <c r="U60" i="1"/>
  <c r="T60" i="1"/>
  <c r="U59" i="1"/>
  <c r="T59" i="1"/>
  <c r="U58" i="1"/>
  <c r="T58" i="1"/>
  <c r="U57" i="1"/>
  <c r="T57" i="1"/>
  <c r="U56" i="1"/>
  <c r="T56" i="1"/>
  <c r="U55" i="1"/>
  <c r="T55" i="1"/>
  <c r="U54" i="1"/>
  <c r="T54" i="1"/>
  <c r="U53" i="1"/>
  <c r="T53" i="1"/>
  <c r="U52" i="1"/>
  <c r="T52" i="1"/>
  <c r="U51" i="1"/>
  <c r="T51" i="1"/>
  <c r="U50" i="1"/>
  <c r="T50" i="1"/>
  <c r="U49" i="1"/>
  <c r="T49" i="1"/>
  <c r="U48" i="1"/>
  <c r="T48" i="1"/>
  <c r="U47" i="1"/>
  <c r="T47" i="1"/>
  <c r="U46" i="1"/>
  <c r="T46" i="1"/>
  <c r="U45" i="1"/>
  <c r="T45" i="1"/>
  <c r="U44" i="1"/>
  <c r="T44" i="1"/>
  <c r="U43" i="1"/>
  <c r="T43" i="1"/>
  <c r="U42" i="1"/>
  <c r="T42" i="1"/>
  <c r="U41" i="1"/>
  <c r="T41" i="1"/>
  <c r="U40" i="1"/>
  <c r="T40" i="1"/>
  <c r="U39" i="1"/>
  <c r="T39" i="1"/>
  <c r="U38" i="1"/>
  <c r="T38" i="1"/>
  <c r="U37" i="1"/>
  <c r="T37" i="1"/>
  <c r="U36" i="1"/>
  <c r="T36" i="1"/>
  <c r="U35" i="1"/>
  <c r="T35" i="1"/>
  <c r="U34" i="1"/>
  <c r="T34" i="1"/>
  <c r="U33" i="1"/>
  <c r="T33" i="1"/>
  <c r="U32" i="1"/>
  <c r="T32" i="1"/>
  <c r="U31" i="1"/>
  <c r="T31" i="1"/>
  <c r="U30" i="1"/>
  <c r="T30" i="1"/>
  <c r="U29" i="1"/>
  <c r="T29" i="1"/>
  <c r="U28" i="1"/>
  <c r="T28" i="1"/>
  <c r="U27" i="1"/>
  <c r="T27" i="1"/>
  <c r="U26" i="1"/>
  <c r="T26" i="1"/>
  <c r="U25" i="1"/>
  <c r="T25" i="1"/>
  <c r="U24" i="1"/>
  <c r="T24" i="1"/>
  <c r="U23" i="1"/>
  <c r="T23" i="1"/>
  <c r="U22" i="1"/>
  <c r="T22" i="1"/>
  <c r="U21" i="1"/>
  <c r="T21" i="1"/>
  <c r="U20" i="1"/>
  <c r="T20" i="1"/>
  <c r="U19" i="1"/>
  <c r="T19" i="1"/>
  <c r="U18" i="1"/>
  <c r="T18" i="1"/>
  <c r="U17" i="1"/>
  <c r="T17" i="1"/>
  <c r="U16" i="1"/>
  <c r="T16" i="1"/>
  <c r="U15" i="1"/>
  <c r="T15" i="1"/>
  <c r="U14" i="1"/>
  <c r="T14" i="1"/>
  <c r="U13" i="1"/>
  <c r="T13" i="1"/>
  <c r="U12" i="1"/>
  <c r="T12" i="1"/>
  <c r="U11" i="1"/>
  <c r="T11" i="1"/>
  <c r="U10" i="1"/>
  <c r="T10" i="1"/>
  <c r="U9" i="1"/>
  <c r="T9" i="1"/>
  <c r="D11" i="2"/>
  <c r="D10" i="2"/>
  <c r="C13" i="1"/>
  <c r="AS9" i="12" l="1"/>
  <c r="P20" i="12" s="1"/>
  <c r="AI9" i="12"/>
  <c r="F20" i="12" s="1"/>
  <c r="AJ9" i="12"/>
  <c r="G20" i="12" s="1"/>
  <c r="AU9" i="12"/>
  <c r="R20" i="12" s="1"/>
  <c r="AN9" i="12"/>
  <c r="K20" i="12" s="1"/>
  <c r="AW9" i="12"/>
  <c r="T20" i="12" s="1"/>
  <c r="AT9" i="12"/>
  <c r="Q20" i="12" s="1"/>
  <c r="AL9" i="12"/>
  <c r="I20" i="12" s="1"/>
  <c r="AV9" i="12"/>
  <c r="S20" i="12" s="1"/>
  <c r="AP9" i="12"/>
  <c r="M20" i="12" s="1"/>
  <c r="AO9" i="12"/>
  <c r="L20" i="12" s="1"/>
  <c r="AM9" i="12"/>
  <c r="J20" i="12" s="1"/>
  <c r="AR9" i="12"/>
  <c r="O20" i="12" s="1"/>
  <c r="AQ9" i="12"/>
  <c r="N20" i="12" s="1"/>
  <c r="AD19" i="11"/>
  <c r="F167" i="11" s="1"/>
  <c r="AX9" i="13"/>
  <c r="U20" i="13"/>
  <c r="AN9" i="11"/>
  <c r="K20" i="11" s="1"/>
  <c r="AJ9" i="11"/>
  <c r="G20" i="11" s="1"/>
  <c r="AQ9" i="11"/>
  <c r="N20" i="11" s="1"/>
  <c r="AS9" i="11"/>
  <c r="P20" i="11" s="1"/>
  <c r="AU9" i="11"/>
  <c r="R20" i="11" s="1"/>
  <c r="AW9" i="11"/>
  <c r="T20" i="11" s="1"/>
  <c r="AK9" i="11"/>
  <c r="H20" i="11" s="1"/>
  <c r="AP9" i="11"/>
  <c r="M20" i="11" s="1"/>
  <c r="AM9" i="11"/>
  <c r="J20" i="11" s="1"/>
  <c r="AI9" i="11"/>
  <c r="F20" i="11" s="1"/>
  <c r="AO9" i="11"/>
  <c r="L20" i="11" s="1"/>
  <c r="AR9" i="11"/>
  <c r="O20" i="11" s="1"/>
  <c r="AL9" i="11"/>
  <c r="I20" i="11" s="1"/>
  <c r="AV9" i="11"/>
  <c r="S20" i="11" s="1"/>
  <c r="U20" i="10"/>
  <c r="AX9" i="10"/>
  <c r="AY9" i="10" s="1"/>
  <c r="E22" i="10" s="1"/>
  <c r="AB10" i="6"/>
  <c r="AB14" i="6"/>
  <c r="AB22" i="6"/>
  <c r="AB26" i="6"/>
  <c r="AB30" i="6"/>
  <c r="AB34" i="6"/>
  <c r="AB38" i="6"/>
  <c r="AB42" i="6"/>
  <c r="AB46" i="6"/>
  <c r="AB50" i="6"/>
  <c r="AB54" i="6"/>
  <c r="AB58" i="6"/>
  <c r="AB62" i="6"/>
  <c r="AB66" i="6"/>
  <c r="AB71" i="6"/>
  <c r="AB73" i="6"/>
  <c r="AB8" i="6"/>
  <c r="AB74" i="6"/>
  <c r="AB60" i="6"/>
  <c r="AB64" i="6"/>
  <c r="AB9" i="6"/>
  <c r="Z75" i="6"/>
  <c r="AB75" i="6" s="1"/>
  <c r="Z76" i="6"/>
  <c r="AB76" i="6" s="1"/>
  <c r="Z77" i="6"/>
  <c r="AB77" i="6" s="1"/>
  <c r="Z78" i="6"/>
  <c r="AB78" i="6" s="1"/>
  <c r="V19" i="6"/>
  <c r="AB19" i="6" s="1"/>
  <c r="V108" i="6"/>
  <c r="V112" i="6"/>
  <c r="V107" i="6"/>
  <c r="V6" i="6"/>
  <c r="AB6" i="6" s="1"/>
  <c r="V86" i="6"/>
  <c r="V18" i="6"/>
  <c r="AB18" i="6" s="1"/>
  <c r="G18" i="7"/>
  <c r="G26" i="7" s="1"/>
  <c r="G34" i="7" s="1"/>
  <c r="G42" i="7" s="1"/>
  <c r="G50" i="7" s="1"/>
  <c r="G58" i="7" s="1"/>
  <c r="G11" i="7"/>
  <c r="C13" i="6"/>
  <c r="C14" i="6" s="1"/>
  <c r="H14" i="5"/>
  <c r="G10" i="5"/>
  <c r="AJ9" i="1"/>
  <c r="AF13" i="1"/>
  <c r="AF17" i="1" s="1"/>
  <c r="AF21" i="1" s="1"/>
  <c r="AF25" i="1" s="1"/>
  <c r="AF29" i="1" s="1"/>
  <c r="AF33" i="1" s="1"/>
  <c r="AF37" i="1" s="1"/>
  <c r="AF41" i="1" s="1"/>
  <c r="AF45" i="1" s="1"/>
  <c r="AF49" i="1" s="1"/>
  <c r="AF53" i="1" s="1"/>
  <c r="AF57" i="1" s="1"/>
  <c r="AF61" i="1" s="1"/>
  <c r="AF65" i="1" s="1"/>
  <c r="AF69" i="1" s="1"/>
  <c r="AF73" i="1" s="1"/>
  <c r="AF77" i="1" s="1"/>
  <c r="AF81" i="1" s="1"/>
  <c r="AF85" i="1" s="1"/>
  <c r="AF89" i="1" s="1"/>
  <c r="AF93" i="1" s="1"/>
  <c r="AF97" i="1" s="1"/>
  <c r="AF101" i="1" s="1"/>
  <c r="AF105" i="1" s="1"/>
  <c r="AF109" i="1" s="1"/>
  <c r="AF113" i="1" s="1"/>
  <c r="AF117" i="1" s="1"/>
  <c r="AF121" i="1" s="1"/>
  <c r="AF125" i="1" s="1"/>
  <c r="AF129" i="1" s="1"/>
  <c r="AF133" i="1" s="1"/>
  <c r="AF137" i="1" s="1"/>
  <c r="AF141" i="1" s="1"/>
  <c r="AF145" i="1" s="1"/>
  <c r="AF149" i="1" s="1"/>
  <c r="AF153" i="1" s="1"/>
  <c r="AF157" i="1" s="1"/>
  <c r="AF161" i="1" s="1"/>
  <c r="AF165" i="1" s="1"/>
  <c r="AF169" i="1" s="1"/>
  <c r="AF173" i="1" s="1"/>
  <c r="AF177" i="1" s="1"/>
  <c r="AF181" i="1" s="1"/>
  <c r="AF185" i="1" s="1"/>
  <c r="AF189" i="1" s="1"/>
  <c r="AF193" i="1" s="1"/>
  <c r="AF197" i="1" s="1"/>
  <c r="AF201" i="1" s="1"/>
  <c r="AF205" i="1" s="1"/>
  <c r="AF209" i="1" s="1"/>
  <c r="AF213" i="1" s="1"/>
  <c r="AF217" i="1" s="1"/>
  <c r="AF221" i="1" s="1"/>
  <c r="AF12" i="1"/>
  <c r="AF16" i="1" s="1"/>
  <c r="AF20" i="1" s="1"/>
  <c r="AF24" i="1" s="1"/>
  <c r="AF28" i="1" s="1"/>
  <c r="AF32" i="1" s="1"/>
  <c r="AF36" i="1" s="1"/>
  <c r="AF40" i="1" s="1"/>
  <c r="AF44" i="1" s="1"/>
  <c r="AF48" i="1" s="1"/>
  <c r="AF52" i="1" s="1"/>
  <c r="AF56" i="1" s="1"/>
  <c r="AF60" i="1" s="1"/>
  <c r="AF64" i="1" s="1"/>
  <c r="AF68" i="1" s="1"/>
  <c r="AF72" i="1" s="1"/>
  <c r="AF76" i="1" s="1"/>
  <c r="AF80" i="1" s="1"/>
  <c r="AF84" i="1" s="1"/>
  <c r="AF88" i="1" s="1"/>
  <c r="AF92" i="1" s="1"/>
  <c r="AF96" i="1" s="1"/>
  <c r="AF100" i="1" s="1"/>
  <c r="AF104" i="1" s="1"/>
  <c r="AF108" i="1" s="1"/>
  <c r="AF112" i="1" s="1"/>
  <c r="AF116" i="1" s="1"/>
  <c r="AF120" i="1" s="1"/>
  <c r="AF124" i="1" s="1"/>
  <c r="AF128" i="1" s="1"/>
  <c r="AF132" i="1" s="1"/>
  <c r="AF136" i="1" s="1"/>
  <c r="AF140" i="1" s="1"/>
  <c r="AF144" i="1" s="1"/>
  <c r="AF148" i="1" s="1"/>
  <c r="AF152" i="1" s="1"/>
  <c r="AF156" i="1" s="1"/>
  <c r="AF160" i="1" s="1"/>
  <c r="AF164" i="1" s="1"/>
  <c r="AF168" i="1" s="1"/>
  <c r="AF172" i="1" s="1"/>
  <c r="AF176" i="1" s="1"/>
  <c r="AF180" i="1" s="1"/>
  <c r="AF184" i="1" s="1"/>
  <c r="AF188" i="1" s="1"/>
  <c r="AF192" i="1" s="1"/>
  <c r="AF196" i="1" s="1"/>
  <c r="AF200" i="1" s="1"/>
  <c r="AF204" i="1" s="1"/>
  <c r="AF208" i="1" s="1"/>
  <c r="AF212" i="1" s="1"/>
  <c r="AF216" i="1" s="1"/>
  <c r="AF220" i="1" s="1"/>
  <c r="AF224" i="1" s="1"/>
  <c r="AF11" i="1"/>
  <c r="AF15" i="1" s="1"/>
  <c r="AF19" i="1" s="1"/>
  <c r="AF23" i="1" s="1"/>
  <c r="AF27" i="1" s="1"/>
  <c r="AF31" i="1" s="1"/>
  <c r="AF35" i="1" s="1"/>
  <c r="AF39" i="1" s="1"/>
  <c r="AF43" i="1" s="1"/>
  <c r="AF47" i="1" s="1"/>
  <c r="AF51" i="1" s="1"/>
  <c r="AF55" i="1" s="1"/>
  <c r="AF59" i="1" s="1"/>
  <c r="AF63" i="1" s="1"/>
  <c r="AF67" i="1" s="1"/>
  <c r="AF71" i="1" s="1"/>
  <c r="AF75" i="1" s="1"/>
  <c r="AF79" i="1" s="1"/>
  <c r="AF83" i="1" s="1"/>
  <c r="AF87" i="1" s="1"/>
  <c r="AF91" i="1" s="1"/>
  <c r="AF95" i="1" s="1"/>
  <c r="AF99" i="1" s="1"/>
  <c r="AF103" i="1" s="1"/>
  <c r="AF107" i="1" s="1"/>
  <c r="AF111" i="1" s="1"/>
  <c r="AF115" i="1" s="1"/>
  <c r="AF119" i="1" s="1"/>
  <c r="AF123" i="1" s="1"/>
  <c r="AF127" i="1" s="1"/>
  <c r="AF131" i="1" s="1"/>
  <c r="AF135" i="1" s="1"/>
  <c r="AF139" i="1" s="1"/>
  <c r="AF143" i="1" s="1"/>
  <c r="AF147" i="1" s="1"/>
  <c r="AF151" i="1" s="1"/>
  <c r="AF155" i="1" s="1"/>
  <c r="AF159" i="1" s="1"/>
  <c r="AF163" i="1" s="1"/>
  <c r="AF167" i="1" s="1"/>
  <c r="AF171" i="1" s="1"/>
  <c r="AF175" i="1" s="1"/>
  <c r="AF179" i="1" s="1"/>
  <c r="AF183" i="1" s="1"/>
  <c r="AF187" i="1" s="1"/>
  <c r="AF191" i="1" s="1"/>
  <c r="AF195" i="1" s="1"/>
  <c r="AF199" i="1" s="1"/>
  <c r="AF203" i="1" s="1"/>
  <c r="AF207" i="1" s="1"/>
  <c r="AF211" i="1" s="1"/>
  <c r="AF215" i="1" s="1"/>
  <c r="AF219" i="1" s="1"/>
  <c r="AF223" i="1" s="1"/>
  <c r="AF10" i="1"/>
  <c r="AF14" i="1" s="1"/>
  <c r="AF18" i="1" s="1"/>
  <c r="AF22" i="1" s="1"/>
  <c r="AF26" i="1" s="1"/>
  <c r="AF30" i="1" s="1"/>
  <c r="AF34" i="1" s="1"/>
  <c r="AF38" i="1" s="1"/>
  <c r="AF42" i="1" s="1"/>
  <c r="AF46" i="1" s="1"/>
  <c r="AF50" i="1" s="1"/>
  <c r="AF54" i="1" s="1"/>
  <c r="AF58" i="1" s="1"/>
  <c r="AF62" i="1" s="1"/>
  <c r="AF66" i="1" s="1"/>
  <c r="AF70" i="1" s="1"/>
  <c r="AF74" i="1" s="1"/>
  <c r="AF78" i="1" s="1"/>
  <c r="AF82" i="1" s="1"/>
  <c r="AF86" i="1" s="1"/>
  <c r="AF90" i="1" s="1"/>
  <c r="AF94" i="1" s="1"/>
  <c r="AF98" i="1" s="1"/>
  <c r="AF102" i="1" s="1"/>
  <c r="AF106" i="1" s="1"/>
  <c r="AF110" i="1" s="1"/>
  <c r="AF114" i="1" s="1"/>
  <c r="AF118" i="1" s="1"/>
  <c r="AF122" i="1" s="1"/>
  <c r="AF126" i="1" s="1"/>
  <c r="AF130" i="1" s="1"/>
  <c r="AF134" i="1" s="1"/>
  <c r="AF138" i="1" s="1"/>
  <c r="AF142" i="1" s="1"/>
  <c r="AF146" i="1" s="1"/>
  <c r="AF150" i="1" s="1"/>
  <c r="AF154" i="1" s="1"/>
  <c r="AF158" i="1" s="1"/>
  <c r="AF162" i="1" s="1"/>
  <c r="AF166" i="1" s="1"/>
  <c r="AF170" i="1" s="1"/>
  <c r="AF174" i="1" s="1"/>
  <c r="AF178" i="1" s="1"/>
  <c r="AF182" i="1" s="1"/>
  <c r="AF186" i="1" s="1"/>
  <c r="AF190" i="1" s="1"/>
  <c r="AF194" i="1" s="1"/>
  <c r="AF198" i="1" s="1"/>
  <c r="AF202" i="1" s="1"/>
  <c r="AF206" i="1" s="1"/>
  <c r="AF210" i="1" s="1"/>
  <c r="AF214" i="1" s="1"/>
  <c r="AF218" i="1" s="1"/>
  <c r="AF222" i="1" s="1"/>
  <c r="Z225" i="1"/>
  <c r="AA225" i="1"/>
  <c r="AA10" i="1"/>
  <c r="AM10" i="1" s="1"/>
  <c r="AA9" i="1"/>
  <c r="AM9" i="1" s="1"/>
  <c r="AA12" i="1"/>
  <c r="AM12" i="1" s="1"/>
  <c r="AA20" i="1"/>
  <c r="AM20" i="1" s="1"/>
  <c r="Z131" i="1"/>
  <c r="AL131" i="1" s="1"/>
  <c r="Z13" i="1"/>
  <c r="AL13" i="1" s="1"/>
  <c r="Z21" i="1"/>
  <c r="AL21" i="1" s="1"/>
  <c r="AA19" i="1"/>
  <c r="AM19" i="1" s="1"/>
  <c r="Z40" i="1"/>
  <c r="AL40" i="1" s="1"/>
  <c r="Z94" i="1"/>
  <c r="AL94" i="1" s="1"/>
  <c r="Z20" i="1"/>
  <c r="AL20" i="1" s="1"/>
  <c r="Z10" i="1"/>
  <c r="AL10" i="1" s="1"/>
  <c r="AA24" i="1"/>
  <c r="AM24" i="1" s="1"/>
  <c r="AA36" i="1"/>
  <c r="AM36" i="1" s="1"/>
  <c r="AA41" i="1"/>
  <c r="AM41" i="1" s="1"/>
  <c r="Z44" i="1"/>
  <c r="AL44" i="1" s="1"/>
  <c r="Z48" i="1"/>
  <c r="AL48" i="1" s="1"/>
  <c r="AA62" i="1"/>
  <c r="AM62" i="1" s="1"/>
  <c r="AA74" i="1"/>
  <c r="AM74" i="1" s="1"/>
  <c r="AA95" i="1"/>
  <c r="AM95" i="1" s="1"/>
  <c r="AA111" i="1"/>
  <c r="AM111" i="1" s="1"/>
  <c r="Z49" i="1"/>
  <c r="AL49" i="1" s="1"/>
  <c r="Z24" i="1"/>
  <c r="AL24" i="1" s="1"/>
  <c r="AA85" i="1"/>
  <c r="AM85" i="1" s="1"/>
  <c r="AA18" i="1"/>
  <c r="AM18" i="1" s="1"/>
  <c r="AA29" i="1"/>
  <c r="AM29" i="1" s="1"/>
  <c r="Z32" i="1"/>
  <c r="AL32" i="1" s="1"/>
  <c r="Z39" i="1"/>
  <c r="AL39" i="1" s="1"/>
  <c r="AA44" i="1"/>
  <c r="AM44" i="1" s="1"/>
  <c r="AA65" i="1"/>
  <c r="AM65" i="1" s="1"/>
  <c r="Z72" i="1"/>
  <c r="AL72" i="1" s="1"/>
  <c r="Z93" i="1"/>
  <c r="AL93" i="1" s="1"/>
  <c r="AA30" i="1"/>
  <c r="AM30" i="1" s="1"/>
  <c r="AA51" i="1"/>
  <c r="AM51" i="1" s="1"/>
  <c r="Z36" i="1"/>
  <c r="AL36" i="1" s="1"/>
  <c r="Z18" i="1"/>
  <c r="AL18" i="1" s="1"/>
  <c r="Z12" i="1"/>
  <c r="AL12" i="1" s="1"/>
  <c r="Z35" i="1"/>
  <c r="AL35" i="1" s="1"/>
  <c r="Z25" i="1"/>
  <c r="AL25" i="1" s="1"/>
  <c r="AA32" i="1"/>
  <c r="AM32" i="1" s="1"/>
  <c r="AA39" i="1"/>
  <c r="AM39" i="1" s="1"/>
  <c r="Z42" i="1"/>
  <c r="AL42" i="1" s="1"/>
  <c r="Z63" i="1"/>
  <c r="AL63" i="1" s="1"/>
  <c r="Z70" i="1"/>
  <c r="AL70" i="1" s="1"/>
  <c r="AA16" i="1"/>
  <c r="AM16" i="1" s="1"/>
  <c r="Z19" i="1"/>
  <c r="AL19" i="1" s="1"/>
  <c r="AA25" i="1"/>
  <c r="AM25" i="1" s="1"/>
  <c r="Z30" i="1"/>
  <c r="AL30" i="1" s="1"/>
  <c r="Z37" i="1"/>
  <c r="AL37" i="1" s="1"/>
  <c r="AA63" i="1"/>
  <c r="AM63" i="1" s="1"/>
  <c r="Z66" i="1"/>
  <c r="AL66" i="1" s="1"/>
  <c r="AA68" i="1"/>
  <c r="AM68" i="1" s="1"/>
  <c r="AA70" i="1"/>
  <c r="AM70" i="1" s="1"/>
  <c r="Z75" i="1"/>
  <c r="AL75" i="1" s="1"/>
  <c r="AA96" i="1"/>
  <c r="AM96" i="1" s="1"/>
  <c r="AA103" i="1"/>
  <c r="AM103" i="1" s="1"/>
  <c r="Z112" i="1"/>
  <c r="AL112" i="1" s="1"/>
  <c r="Z45" i="1"/>
  <c r="AL45" i="1" s="1"/>
  <c r="AA112" i="1"/>
  <c r="AM112" i="1" s="1"/>
  <c r="Z17" i="1"/>
  <c r="AL17" i="1" s="1"/>
  <c r="AA23" i="1"/>
  <c r="AM23" i="1" s="1"/>
  <c r="Z26" i="1"/>
  <c r="AL26" i="1" s="1"/>
  <c r="AA40" i="1"/>
  <c r="AM40" i="1" s="1"/>
  <c r="AA61" i="1"/>
  <c r="AM61" i="1" s="1"/>
  <c r="Z64" i="1"/>
  <c r="AL64" i="1" s="1"/>
  <c r="AA73" i="1"/>
  <c r="AM73" i="1" s="1"/>
  <c r="AA106" i="1"/>
  <c r="AM106" i="1" s="1"/>
  <c r="Z129" i="1"/>
  <c r="AL129" i="1" s="1"/>
  <c r="AA66" i="1"/>
  <c r="AM66" i="1" s="1"/>
  <c r="AA17" i="1"/>
  <c r="AM17" i="1" s="1"/>
  <c r="AA26" i="1"/>
  <c r="AM26" i="1" s="1"/>
  <c r="Z31" i="1"/>
  <c r="AL31" i="1" s="1"/>
  <c r="AA43" i="1"/>
  <c r="AM43" i="1" s="1"/>
  <c r="Z69" i="1"/>
  <c r="AL69" i="1" s="1"/>
  <c r="Z71" i="1"/>
  <c r="AL71" i="1" s="1"/>
  <c r="Z139" i="1"/>
  <c r="AL139" i="1" s="1"/>
  <c r="Z11" i="1"/>
  <c r="AL11" i="1" s="1"/>
  <c r="Z47" i="1"/>
  <c r="AL47" i="1" s="1"/>
  <c r="AA11" i="1"/>
  <c r="AM11" i="1" s="1"/>
  <c r="AA31" i="1"/>
  <c r="AM31" i="1" s="1"/>
  <c r="AA38" i="1"/>
  <c r="AM38" i="1" s="1"/>
  <c r="Z41" i="1"/>
  <c r="AL41" i="1" s="1"/>
  <c r="Z50" i="1"/>
  <c r="AL50" i="1" s="1"/>
  <c r="Z52" i="1"/>
  <c r="AL52" i="1" s="1"/>
  <c r="Z62" i="1"/>
  <c r="AL62" i="1" s="1"/>
  <c r="Z67" i="1"/>
  <c r="AL67" i="1" s="1"/>
  <c r="AA69" i="1"/>
  <c r="AM69" i="1" s="1"/>
  <c r="AA71" i="1"/>
  <c r="AM71" i="1" s="1"/>
  <c r="Z74" i="1"/>
  <c r="AL74" i="1" s="1"/>
  <c r="Z113" i="1"/>
  <c r="AL113" i="1" s="1"/>
  <c r="AA46" i="1"/>
  <c r="AM46" i="1" s="1"/>
  <c r="Z34" i="1"/>
  <c r="AL34" i="1" s="1"/>
  <c r="Z56" i="1"/>
  <c r="AL56" i="1" s="1"/>
  <c r="AA28" i="1"/>
  <c r="AM28" i="1" s="1"/>
  <c r="AA56" i="1"/>
  <c r="AM56" i="1" s="1"/>
  <c r="AA83" i="1"/>
  <c r="AM83" i="1" s="1"/>
  <c r="Z73" i="1"/>
  <c r="AL73" i="1" s="1"/>
  <c r="AA94" i="1"/>
  <c r="AM94" i="1" s="1"/>
  <c r="U226" i="1"/>
  <c r="AA220" i="1"/>
  <c r="AM220" i="1" s="1"/>
  <c r="AA219" i="1"/>
  <c r="AM219" i="1" s="1"/>
  <c r="AA213" i="1"/>
  <c r="AM213" i="1" s="1"/>
  <c r="AA205" i="1"/>
  <c r="AM205" i="1" s="1"/>
  <c r="AA197" i="1"/>
  <c r="AM197" i="1" s="1"/>
  <c r="AA214" i="1"/>
  <c r="AM214" i="1" s="1"/>
  <c r="AA206" i="1"/>
  <c r="AM206" i="1" s="1"/>
  <c r="AA198" i="1"/>
  <c r="AM198" i="1" s="1"/>
  <c r="AA190" i="1"/>
  <c r="AM190" i="1" s="1"/>
  <c r="AA182" i="1"/>
  <c r="AM182" i="1" s="1"/>
  <c r="AA221" i="1"/>
  <c r="AM221" i="1" s="1"/>
  <c r="AA173" i="1"/>
  <c r="AM173" i="1" s="1"/>
  <c r="AA172" i="1"/>
  <c r="AM172" i="1" s="1"/>
  <c r="AA171" i="1"/>
  <c r="AM171" i="1" s="1"/>
  <c r="AA140" i="1"/>
  <c r="AM140" i="1" s="1"/>
  <c r="AA222" i="1"/>
  <c r="AM222" i="1" s="1"/>
  <c r="AA212" i="1"/>
  <c r="AM212" i="1" s="1"/>
  <c r="AA211" i="1"/>
  <c r="AM211" i="1" s="1"/>
  <c r="AA204" i="1"/>
  <c r="AM204" i="1" s="1"/>
  <c r="AA203" i="1"/>
  <c r="AM203" i="1" s="1"/>
  <c r="AA196" i="1"/>
  <c r="AM196" i="1" s="1"/>
  <c r="AA195" i="1"/>
  <c r="AM195" i="1" s="1"/>
  <c r="AA188" i="1"/>
  <c r="AM188" i="1" s="1"/>
  <c r="AA180" i="1"/>
  <c r="AM180" i="1" s="1"/>
  <c r="AA156" i="1"/>
  <c r="AM156" i="1" s="1"/>
  <c r="AA155" i="1"/>
  <c r="AM155" i="1" s="1"/>
  <c r="AA157" i="1"/>
  <c r="AM157" i="1" s="1"/>
  <c r="AA143" i="1"/>
  <c r="AM143" i="1" s="1"/>
  <c r="AA189" i="1"/>
  <c r="AM189" i="1" s="1"/>
  <c r="AA158" i="1"/>
  <c r="AM158" i="1" s="1"/>
  <c r="AA149" i="1"/>
  <c r="AM149" i="1" s="1"/>
  <c r="AA148" i="1"/>
  <c r="AM148" i="1" s="1"/>
  <c r="AA181" i="1"/>
  <c r="AM181" i="1" s="1"/>
  <c r="AA122" i="1"/>
  <c r="AM122" i="1" s="1"/>
  <c r="AA187" i="1"/>
  <c r="AM187" i="1" s="1"/>
  <c r="AA159" i="1"/>
  <c r="AM159" i="1" s="1"/>
  <c r="AA150" i="1"/>
  <c r="AM150" i="1" s="1"/>
  <c r="AA164" i="1"/>
  <c r="AM164" i="1" s="1"/>
  <c r="AA163" i="1"/>
  <c r="AM163" i="1" s="1"/>
  <c r="AA141" i="1"/>
  <c r="AM141" i="1" s="1"/>
  <c r="AA138" i="1"/>
  <c r="AM138" i="1" s="1"/>
  <c r="AA179" i="1"/>
  <c r="AM179" i="1" s="1"/>
  <c r="AA165" i="1"/>
  <c r="AM165" i="1" s="1"/>
  <c r="AA132" i="1"/>
  <c r="AM132" i="1" s="1"/>
  <c r="AA37" i="1"/>
  <c r="AM37" i="1" s="1"/>
  <c r="Z38" i="1"/>
  <c r="AL38" i="1" s="1"/>
  <c r="AA50" i="1"/>
  <c r="AM50" i="1" s="1"/>
  <c r="Z81" i="1"/>
  <c r="AL81" i="1" s="1"/>
  <c r="AA97" i="1"/>
  <c r="AM97" i="1" s="1"/>
  <c r="AA105" i="1"/>
  <c r="AM105" i="1" s="1"/>
  <c r="Z115" i="1"/>
  <c r="AL115" i="1" s="1"/>
  <c r="Z127" i="1"/>
  <c r="AL127" i="1" s="1"/>
  <c r="AA133" i="1"/>
  <c r="AM133" i="1" s="1"/>
  <c r="AA134" i="1"/>
  <c r="AM134" i="1" s="1"/>
  <c r="Z136" i="1"/>
  <c r="AL136" i="1" s="1"/>
  <c r="AA139" i="1"/>
  <c r="AM139" i="1" s="1"/>
  <c r="AA35" i="1"/>
  <c r="AM35" i="1" s="1"/>
  <c r="AA21" i="1"/>
  <c r="AM21" i="1" s="1"/>
  <c r="Z54" i="1"/>
  <c r="AL54" i="1" s="1"/>
  <c r="Z23" i="1"/>
  <c r="AL23" i="1" s="1"/>
  <c r="AA55" i="1"/>
  <c r="AM55" i="1" s="1"/>
  <c r="Z85" i="1"/>
  <c r="AL85" i="1" s="1"/>
  <c r="AA15" i="1"/>
  <c r="AM15" i="1" s="1"/>
  <c r="Z16" i="1"/>
  <c r="AL16" i="1" s="1"/>
  <c r="Z61" i="1"/>
  <c r="AL61" i="1" s="1"/>
  <c r="AA72" i="1"/>
  <c r="AM72" i="1" s="1"/>
  <c r="Z59" i="1"/>
  <c r="AL59" i="1" s="1"/>
  <c r="Z68" i="1"/>
  <c r="AL68" i="1" s="1"/>
  <c r="AA80" i="1"/>
  <c r="AM80" i="1" s="1"/>
  <c r="AA102" i="1"/>
  <c r="AM102" i="1" s="1"/>
  <c r="Z104" i="1"/>
  <c r="AL104" i="1" s="1"/>
  <c r="AA110" i="1"/>
  <c r="AM110" i="1" s="1"/>
  <c r="Z114" i="1"/>
  <c r="AL114" i="1" s="1"/>
  <c r="AA120" i="1"/>
  <c r="AM120" i="1" s="1"/>
  <c r="AA129" i="1"/>
  <c r="AM129" i="1" s="1"/>
  <c r="AA151" i="1"/>
  <c r="AM151" i="1" s="1"/>
  <c r="AA13" i="1"/>
  <c r="AM13" i="1" s="1"/>
  <c r="AA33" i="1"/>
  <c r="AM33" i="1" s="1"/>
  <c r="Z15" i="1"/>
  <c r="AL15" i="1" s="1"/>
  <c r="Z29" i="1"/>
  <c r="AL29" i="1" s="1"/>
  <c r="AA54" i="1"/>
  <c r="AM54" i="1" s="1"/>
  <c r="Z84" i="1"/>
  <c r="AL84" i="1" s="1"/>
  <c r="AA60" i="1"/>
  <c r="AM60" i="1" s="1"/>
  <c r="Z51" i="1"/>
  <c r="AL51" i="1" s="1"/>
  <c r="Z96" i="1"/>
  <c r="AL96" i="1" s="1"/>
  <c r="C14" i="1"/>
  <c r="AA67" i="1"/>
  <c r="AM67" i="1" s="1"/>
  <c r="Z9" i="1"/>
  <c r="AL9" i="1" s="1"/>
  <c r="AA45" i="1"/>
  <c r="AM45" i="1" s="1"/>
  <c r="Z46" i="1"/>
  <c r="AL46" i="1" s="1"/>
  <c r="AA58" i="1"/>
  <c r="AM58" i="1" s="1"/>
  <c r="AA101" i="1"/>
  <c r="AM101" i="1" s="1"/>
  <c r="AA113" i="1"/>
  <c r="AM113" i="1" s="1"/>
  <c r="AA126" i="1"/>
  <c r="AM126" i="1" s="1"/>
  <c r="Z133" i="1"/>
  <c r="AL133" i="1" s="1"/>
  <c r="AA48" i="1"/>
  <c r="AM48" i="1" s="1"/>
  <c r="AA49" i="1"/>
  <c r="AM49" i="1" s="1"/>
  <c r="AA52" i="1"/>
  <c r="AM52" i="1" s="1"/>
  <c r="Z53" i="1"/>
  <c r="AL53" i="1" s="1"/>
  <c r="AA75" i="1"/>
  <c r="AM75" i="1" s="1"/>
  <c r="Z76" i="1"/>
  <c r="AL76" i="1" s="1"/>
  <c r="Z77" i="1"/>
  <c r="AL77" i="1" s="1"/>
  <c r="Z78" i="1"/>
  <c r="AL78" i="1" s="1"/>
  <c r="Z79" i="1"/>
  <c r="AL79" i="1" s="1"/>
  <c r="Z80" i="1"/>
  <c r="AL80" i="1" s="1"/>
  <c r="AA81" i="1"/>
  <c r="AM81" i="1" s="1"/>
  <c r="Z82" i="1"/>
  <c r="AL82" i="1" s="1"/>
  <c r="AA86" i="1"/>
  <c r="AM86" i="1" s="1"/>
  <c r="Z92" i="1"/>
  <c r="AL92" i="1" s="1"/>
  <c r="AA93" i="1"/>
  <c r="AM93" i="1" s="1"/>
  <c r="AA100" i="1"/>
  <c r="AM100" i="1" s="1"/>
  <c r="Z102" i="1"/>
  <c r="AL102" i="1" s="1"/>
  <c r="Z110" i="1"/>
  <c r="AL110" i="1" s="1"/>
  <c r="AA118" i="1"/>
  <c r="AM118" i="1" s="1"/>
  <c r="Z120" i="1"/>
  <c r="AL120" i="1" s="1"/>
  <c r="Z123" i="1"/>
  <c r="AL123" i="1" s="1"/>
  <c r="Z128" i="1"/>
  <c r="AL128" i="1" s="1"/>
  <c r="AA136" i="1"/>
  <c r="AM136" i="1" s="1"/>
  <c r="Z138" i="1"/>
  <c r="AL138" i="1" s="1"/>
  <c r="AA47" i="1"/>
  <c r="AM47" i="1" s="1"/>
  <c r="AA27" i="1"/>
  <c r="AM27" i="1" s="1"/>
  <c r="Z57" i="1"/>
  <c r="AL57" i="1" s="1"/>
  <c r="Z58" i="1"/>
  <c r="AL58" i="1" s="1"/>
  <c r="AA59" i="1"/>
  <c r="AM59" i="1" s="1"/>
  <c r="Z65" i="1"/>
  <c r="AL65" i="1" s="1"/>
  <c r="AA76" i="1"/>
  <c r="AM76" i="1" s="1"/>
  <c r="AA77" i="1"/>
  <c r="AM77" i="1" s="1"/>
  <c r="AA78" i="1"/>
  <c r="AM78" i="1" s="1"/>
  <c r="AA79" i="1"/>
  <c r="AM79" i="1" s="1"/>
  <c r="AA82" i="1"/>
  <c r="AM82" i="1" s="1"/>
  <c r="Z83" i="1"/>
  <c r="AL83" i="1" s="1"/>
  <c r="Z91" i="1"/>
  <c r="AL91" i="1" s="1"/>
  <c r="AA92" i="1"/>
  <c r="AM92" i="1" s="1"/>
  <c r="AA99" i="1"/>
  <c r="AM99" i="1" s="1"/>
  <c r="Z101" i="1"/>
  <c r="AL101" i="1" s="1"/>
  <c r="Z109" i="1"/>
  <c r="AL109" i="1" s="1"/>
  <c r="AA117" i="1"/>
  <c r="AM117" i="1" s="1"/>
  <c r="AA119" i="1"/>
  <c r="AM119" i="1" s="1"/>
  <c r="Z125" i="1"/>
  <c r="AL125" i="1" s="1"/>
  <c r="AA131" i="1"/>
  <c r="AM131" i="1" s="1"/>
  <c r="Z132" i="1"/>
  <c r="AL132" i="1" s="1"/>
  <c r="Z143" i="1"/>
  <c r="AL143" i="1" s="1"/>
  <c r="AA147" i="1"/>
  <c r="AM147" i="1" s="1"/>
  <c r="Z159" i="1"/>
  <c r="AL159" i="1" s="1"/>
  <c r="Z33" i="1"/>
  <c r="AL33" i="1" s="1"/>
  <c r="Z28" i="1"/>
  <c r="AL28" i="1" s="1"/>
  <c r="AA14" i="1"/>
  <c r="AM14" i="1" s="1"/>
  <c r="AA34" i="1"/>
  <c r="AM34" i="1" s="1"/>
  <c r="AA57" i="1"/>
  <c r="AM57" i="1" s="1"/>
  <c r="Z86" i="1"/>
  <c r="AL86" i="1" s="1"/>
  <c r="AA87" i="1"/>
  <c r="AM87" i="1" s="1"/>
  <c r="Z88" i="1"/>
  <c r="AL88" i="1" s="1"/>
  <c r="Z89" i="1"/>
  <c r="AL89" i="1" s="1"/>
  <c r="Z90" i="1"/>
  <c r="AL90" i="1" s="1"/>
  <c r="AA91" i="1"/>
  <c r="AM91" i="1" s="1"/>
  <c r="Z95" i="1"/>
  <c r="AL95" i="1" s="1"/>
  <c r="AA98" i="1"/>
  <c r="AM98" i="1" s="1"/>
  <c r="Z100" i="1"/>
  <c r="AL100" i="1" s="1"/>
  <c r="Z105" i="1"/>
  <c r="AL105" i="1" s="1"/>
  <c r="Z108" i="1"/>
  <c r="AL108" i="1" s="1"/>
  <c r="AA109" i="1"/>
  <c r="AM109" i="1" s="1"/>
  <c r="AA116" i="1"/>
  <c r="AM116" i="1" s="1"/>
  <c r="Z118" i="1"/>
  <c r="AL118" i="1" s="1"/>
  <c r="Z122" i="1"/>
  <c r="AL122" i="1" s="1"/>
  <c r="Z124" i="1"/>
  <c r="AL124" i="1" s="1"/>
  <c r="AA125" i="1"/>
  <c r="AM125" i="1" s="1"/>
  <c r="Z135" i="1"/>
  <c r="AL135" i="1" s="1"/>
  <c r="AA175" i="1"/>
  <c r="AM175" i="1" s="1"/>
  <c r="Z14" i="1"/>
  <c r="AL14" i="1" s="1"/>
  <c r="AA53" i="1"/>
  <c r="AM53" i="1" s="1"/>
  <c r="AA22" i="1"/>
  <c r="AM22" i="1" s="1"/>
  <c r="Z43" i="1"/>
  <c r="AL43" i="1" s="1"/>
  <c r="Z60" i="1"/>
  <c r="AL60" i="1" s="1"/>
  <c r="AA42" i="1"/>
  <c r="AM42" i="1" s="1"/>
  <c r="AA84" i="1"/>
  <c r="AM84" i="1" s="1"/>
  <c r="AA88" i="1"/>
  <c r="AM88" i="1" s="1"/>
  <c r="AA89" i="1"/>
  <c r="AM89" i="1" s="1"/>
  <c r="AA90" i="1"/>
  <c r="AM90" i="1" s="1"/>
  <c r="Z99" i="1"/>
  <c r="AL99" i="1" s="1"/>
  <c r="Z107" i="1"/>
  <c r="AL107" i="1" s="1"/>
  <c r="AA108" i="1"/>
  <c r="AM108" i="1" s="1"/>
  <c r="AA115" i="1"/>
  <c r="AM115" i="1" s="1"/>
  <c r="Z117" i="1"/>
  <c r="AL117" i="1" s="1"/>
  <c r="AA123" i="1"/>
  <c r="AM123" i="1" s="1"/>
  <c r="AA124" i="1"/>
  <c r="AM124" i="1" s="1"/>
  <c r="AA127" i="1"/>
  <c r="AM127" i="1" s="1"/>
  <c r="AA128" i="1"/>
  <c r="AM128" i="1" s="1"/>
  <c r="Z130" i="1"/>
  <c r="AL130" i="1" s="1"/>
  <c r="AA135" i="1"/>
  <c r="AM135" i="1" s="1"/>
  <c r="Z140" i="1"/>
  <c r="AL140" i="1" s="1"/>
  <c r="AA146" i="1"/>
  <c r="AM146" i="1" s="1"/>
  <c r="Z27" i="1"/>
  <c r="AL27" i="1" s="1"/>
  <c r="Z22" i="1"/>
  <c r="AL22" i="1" s="1"/>
  <c r="Z55" i="1"/>
  <c r="AL55" i="1" s="1"/>
  <c r="AA64" i="1"/>
  <c r="AM64" i="1" s="1"/>
  <c r="T226" i="1"/>
  <c r="Z223" i="1"/>
  <c r="AL223" i="1" s="1"/>
  <c r="Z221" i="1"/>
  <c r="AL221" i="1" s="1"/>
  <c r="Z220" i="1"/>
  <c r="AL220" i="1" s="1"/>
  <c r="Z212" i="1"/>
  <c r="AL212" i="1" s="1"/>
  <c r="Z204" i="1"/>
  <c r="AL204" i="1" s="1"/>
  <c r="Z213" i="1"/>
  <c r="AL213" i="1" s="1"/>
  <c r="Z205" i="1"/>
  <c r="AL205" i="1" s="1"/>
  <c r="Z197" i="1"/>
  <c r="AL197" i="1" s="1"/>
  <c r="Z189" i="1"/>
  <c r="AL189" i="1" s="1"/>
  <c r="Z181" i="1"/>
  <c r="AL181" i="1" s="1"/>
  <c r="Z214" i="1"/>
  <c r="AL214" i="1" s="1"/>
  <c r="Z206" i="1"/>
  <c r="AL206" i="1" s="1"/>
  <c r="Z198" i="1"/>
  <c r="AL198" i="1" s="1"/>
  <c r="Z190" i="1"/>
  <c r="AL190" i="1" s="1"/>
  <c r="Z182" i="1"/>
  <c r="AL182" i="1" s="1"/>
  <c r="Z165" i="1"/>
  <c r="AL165" i="1" s="1"/>
  <c r="Z164" i="1"/>
  <c r="AL164" i="1" s="1"/>
  <c r="Z166" i="1"/>
  <c r="AL166" i="1" s="1"/>
  <c r="Z173" i="1"/>
  <c r="AL173" i="1" s="1"/>
  <c r="Z172" i="1"/>
  <c r="AL172" i="1" s="1"/>
  <c r="Z141" i="1"/>
  <c r="AL141" i="1" s="1"/>
  <c r="Z215" i="1"/>
  <c r="AL215" i="1" s="1"/>
  <c r="Z207" i="1"/>
  <c r="AL207" i="1" s="1"/>
  <c r="Z199" i="1"/>
  <c r="AL199" i="1" s="1"/>
  <c r="Z191" i="1"/>
  <c r="AL191" i="1" s="1"/>
  <c r="Z222" i="1"/>
  <c r="AL222" i="1" s="1"/>
  <c r="Z196" i="1"/>
  <c r="AL196" i="1" s="1"/>
  <c r="Z168" i="1"/>
  <c r="AL168" i="1" s="1"/>
  <c r="Z180" i="1"/>
  <c r="AL180" i="1" s="1"/>
  <c r="Z156" i="1"/>
  <c r="AL156" i="1" s="1"/>
  <c r="Z152" i="1"/>
  <c r="AL152" i="1" s="1"/>
  <c r="Z175" i="1"/>
  <c r="AL175" i="1" s="1"/>
  <c r="Z157" i="1"/>
  <c r="AL157" i="1" s="1"/>
  <c r="Z183" i="1"/>
  <c r="AL183" i="1" s="1"/>
  <c r="Z158" i="1"/>
  <c r="AL158" i="1" s="1"/>
  <c r="Z149" i="1"/>
  <c r="AL149" i="1" s="1"/>
  <c r="Z148" i="1"/>
  <c r="AL148" i="1" s="1"/>
  <c r="Z176" i="1"/>
  <c r="AL176" i="1" s="1"/>
  <c r="Z167" i="1"/>
  <c r="AL167" i="1" s="1"/>
  <c r="Z144" i="1"/>
  <c r="AL144" i="1" s="1"/>
  <c r="Z137" i="1"/>
  <c r="AL137" i="1" s="1"/>
  <c r="Z150" i="1"/>
  <c r="AL150" i="1" s="1"/>
  <c r="Z174" i="1"/>
  <c r="AL174" i="1" s="1"/>
  <c r="Z188" i="1"/>
  <c r="AL188" i="1" s="1"/>
  <c r="Z151" i="1"/>
  <c r="AL151" i="1" s="1"/>
  <c r="Z142" i="1"/>
  <c r="AL142" i="1" s="1"/>
  <c r="Z97" i="1"/>
  <c r="AL97" i="1" s="1"/>
  <c r="Z98" i="1"/>
  <c r="AL98" i="1" s="1"/>
  <c r="AA104" i="1"/>
  <c r="AM104" i="1" s="1"/>
  <c r="Z106" i="1"/>
  <c r="AL106" i="1" s="1"/>
  <c r="AA107" i="1"/>
  <c r="AM107" i="1" s="1"/>
  <c r="Z111" i="1"/>
  <c r="AL111" i="1" s="1"/>
  <c r="AA114" i="1"/>
  <c r="AM114" i="1" s="1"/>
  <c r="Z116" i="1"/>
  <c r="AL116" i="1" s="1"/>
  <c r="Z121" i="1"/>
  <c r="AL121" i="1" s="1"/>
  <c r="Z126" i="1"/>
  <c r="AL126" i="1" s="1"/>
  <c r="AA130" i="1"/>
  <c r="AM130" i="1" s="1"/>
  <c r="Z134" i="1"/>
  <c r="AL134" i="1" s="1"/>
  <c r="AA137" i="1"/>
  <c r="AM137" i="1" s="1"/>
  <c r="AA142" i="1"/>
  <c r="AM142" i="1" s="1"/>
  <c r="Z160" i="1"/>
  <c r="AL160" i="1" s="1"/>
  <c r="Z87" i="1"/>
  <c r="AL87" i="1" s="1"/>
  <c r="Z119" i="1"/>
  <c r="AL119" i="1" s="1"/>
  <c r="Z170" i="1"/>
  <c r="AL170" i="1" s="1"/>
  <c r="AA144" i="1"/>
  <c r="AM144" i="1" s="1"/>
  <c r="Z153" i="1"/>
  <c r="AL153" i="1" s="1"/>
  <c r="AA162" i="1"/>
  <c r="AM162" i="1" s="1"/>
  <c r="AA167" i="1"/>
  <c r="AM167" i="1" s="1"/>
  <c r="AA170" i="1"/>
  <c r="AM170" i="1" s="1"/>
  <c r="Z185" i="1"/>
  <c r="AL185" i="1" s="1"/>
  <c r="Z147" i="1"/>
  <c r="AL147" i="1" s="1"/>
  <c r="AA153" i="1"/>
  <c r="AM153" i="1" s="1"/>
  <c r="Z161" i="1"/>
  <c r="AL161" i="1" s="1"/>
  <c r="AA183" i="1"/>
  <c r="AM183" i="1" s="1"/>
  <c r="AA161" i="1"/>
  <c r="AM161" i="1" s="1"/>
  <c r="AA178" i="1"/>
  <c r="AM178" i="1" s="1"/>
  <c r="AA191" i="1"/>
  <c r="AM191" i="1" s="1"/>
  <c r="Z103" i="1"/>
  <c r="AL103" i="1" s="1"/>
  <c r="Z146" i="1"/>
  <c r="AL146" i="1" s="1"/>
  <c r="AA152" i="1"/>
  <c r="AM152" i="1" s="1"/>
  <c r="Z155" i="1"/>
  <c r="AL155" i="1" s="1"/>
  <c r="AA166" i="1"/>
  <c r="AM166" i="1" s="1"/>
  <c r="AA168" i="1"/>
  <c r="AM168" i="1" s="1"/>
  <c r="AA186" i="1"/>
  <c r="AM186" i="1" s="1"/>
  <c r="AA194" i="1"/>
  <c r="AM194" i="1" s="1"/>
  <c r="Z145" i="1"/>
  <c r="AL145" i="1" s="1"/>
  <c r="Z154" i="1"/>
  <c r="AL154" i="1" s="1"/>
  <c r="AA160" i="1"/>
  <c r="AM160" i="1" s="1"/>
  <c r="Z171" i="1"/>
  <c r="AL171" i="1" s="1"/>
  <c r="Z177" i="1"/>
  <c r="AL177" i="1" s="1"/>
  <c r="Z179" i="1"/>
  <c r="AL179" i="1" s="1"/>
  <c r="AA145" i="1"/>
  <c r="AM145" i="1" s="1"/>
  <c r="AA154" i="1"/>
  <c r="AM154" i="1" s="1"/>
  <c r="Z163" i="1"/>
  <c r="AL163" i="1" s="1"/>
  <c r="AA174" i="1"/>
  <c r="AM174" i="1" s="1"/>
  <c r="AA177" i="1"/>
  <c r="AM177" i="1" s="1"/>
  <c r="Z193" i="1"/>
  <c r="AL193" i="1" s="1"/>
  <c r="Z201" i="1"/>
  <c r="AL201" i="1" s="1"/>
  <c r="Z209" i="1"/>
  <c r="AL209" i="1" s="1"/>
  <c r="Z217" i="1"/>
  <c r="AL217" i="1" s="1"/>
  <c r="AA185" i="1"/>
  <c r="AM185" i="1" s="1"/>
  <c r="AA193" i="1"/>
  <c r="AM193" i="1" s="1"/>
  <c r="AA201" i="1"/>
  <c r="AM201" i="1" s="1"/>
  <c r="AA209" i="1"/>
  <c r="AM209" i="1" s="1"/>
  <c r="AA217" i="1"/>
  <c r="AM217" i="1" s="1"/>
  <c r="AA121" i="1"/>
  <c r="AM121" i="1" s="1"/>
  <c r="Z162" i="1"/>
  <c r="AL162" i="1" s="1"/>
  <c r="Z169" i="1"/>
  <c r="AL169" i="1" s="1"/>
  <c r="AA169" i="1"/>
  <c r="AM169" i="1" s="1"/>
  <c r="AA176" i="1"/>
  <c r="AM176" i="1" s="1"/>
  <c r="Z184" i="1"/>
  <c r="AL184" i="1" s="1"/>
  <c r="Z192" i="1"/>
  <c r="AL192" i="1" s="1"/>
  <c r="Z200" i="1"/>
  <c r="AL200" i="1" s="1"/>
  <c r="Z208" i="1"/>
  <c r="AL208" i="1" s="1"/>
  <c r="Z216" i="1"/>
  <c r="AL216" i="1" s="1"/>
  <c r="AA223" i="1"/>
  <c r="AM223" i="1" s="1"/>
  <c r="AA184" i="1"/>
  <c r="AM184" i="1" s="1"/>
  <c r="AA192" i="1"/>
  <c r="AM192" i="1" s="1"/>
  <c r="AA200" i="1"/>
  <c r="AM200" i="1" s="1"/>
  <c r="AA208" i="1"/>
  <c r="AM208" i="1" s="1"/>
  <c r="AA216" i="1"/>
  <c r="AM216" i="1" s="1"/>
  <c r="Z187" i="1"/>
  <c r="AL187" i="1" s="1"/>
  <c r="Z195" i="1"/>
  <c r="AL195" i="1" s="1"/>
  <c r="Z203" i="1"/>
  <c r="AL203" i="1" s="1"/>
  <c r="Z211" i="1"/>
  <c r="AL211" i="1" s="1"/>
  <c r="Z219" i="1"/>
  <c r="AL219" i="1" s="1"/>
  <c r="Z224" i="1"/>
  <c r="AL224" i="1" s="1"/>
  <c r="Z178" i="1"/>
  <c r="AL178" i="1" s="1"/>
  <c r="Z186" i="1"/>
  <c r="AL186" i="1" s="1"/>
  <c r="Z194" i="1"/>
  <c r="AL194" i="1" s="1"/>
  <c r="Z202" i="1"/>
  <c r="AL202" i="1" s="1"/>
  <c r="Z210" i="1"/>
  <c r="AL210" i="1" s="1"/>
  <c r="Z218" i="1"/>
  <c r="AL218" i="1" s="1"/>
  <c r="AA224" i="1"/>
  <c r="AM224" i="1" s="1"/>
  <c r="AA199" i="1"/>
  <c r="AM199" i="1" s="1"/>
  <c r="AA202" i="1"/>
  <c r="AM202" i="1" s="1"/>
  <c r="AA207" i="1"/>
  <c r="AM207" i="1" s="1"/>
  <c r="AA210" i="1"/>
  <c r="AM210" i="1" s="1"/>
  <c r="AA215" i="1"/>
  <c r="AM215" i="1" s="1"/>
  <c r="AA218" i="1"/>
  <c r="AM218" i="1" s="1"/>
  <c r="F22" i="10" l="1"/>
  <c r="H22" i="10"/>
  <c r="G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0" i="12"/>
  <c r="AX9" i="12"/>
  <c r="AY9" i="13"/>
  <c r="E22" i="13" s="1"/>
  <c r="AX9" i="11"/>
  <c r="U20" i="11"/>
  <c r="Z82" i="6"/>
  <c r="AB82" i="6" s="1"/>
  <c r="Z81" i="6"/>
  <c r="AB81" i="6" s="1"/>
  <c r="Z80" i="6"/>
  <c r="AB80" i="6" s="1"/>
  <c r="Z79" i="6"/>
  <c r="AB79" i="6" s="1"/>
  <c r="AB13" i="8"/>
  <c r="AC13" i="8"/>
  <c r="AB10" i="8"/>
  <c r="AC10" i="8"/>
  <c r="AB14" i="8"/>
  <c r="AC14" i="8"/>
  <c r="AB17" i="8"/>
  <c r="AC17" i="8"/>
  <c r="AB18" i="8"/>
  <c r="AC18" i="8"/>
  <c r="AB12" i="8"/>
  <c r="AC12" i="8"/>
  <c r="AB15" i="8"/>
  <c r="AC15" i="8"/>
  <c r="AB16" i="8"/>
  <c r="AC16" i="8"/>
  <c r="AB11" i="8"/>
  <c r="AC11" i="8"/>
  <c r="AB9" i="8"/>
  <c r="AC9" i="8"/>
  <c r="D8" i="7"/>
  <c r="D13" i="7"/>
  <c r="D10" i="7"/>
  <c r="G12" i="7"/>
  <c r="G19" i="7"/>
  <c r="G27" i="7" s="1"/>
  <c r="G35" i="7" s="1"/>
  <c r="G43" i="7" s="1"/>
  <c r="G51" i="7" s="1"/>
  <c r="G59" i="7" s="1"/>
  <c r="C15" i="6"/>
  <c r="G18" i="5"/>
  <c r="G26" i="5" s="1"/>
  <c r="G34" i="5" s="1"/>
  <c r="G42" i="5" s="1"/>
  <c r="G50" i="5" s="1"/>
  <c r="G58" i="5" s="1"/>
  <c r="G11" i="5"/>
  <c r="AA226" i="1"/>
  <c r="Z226" i="1"/>
  <c r="C15" i="1"/>
  <c r="M25" i="10" l="1"/>
  <c r="M27" i="10"/>
  <c r="M26" i="10"/>
  <c r="M33" i="10"/>
  <c r="M30" i="10"/>
  <c r="M34" i="10"/>
  <c r="M32" i="10"/>
  <c r="M31" i="10"/>
  <c r="U22" i="10"/>
  <c r="T31" i="10"/>
  <c r="T29" i="10"/>
  <c r="T27" i="10"/>
  <c r="T30" i="10"/>
  <c r="T28" i="10"/>
  <c r="T25" i="10"/>
  <c r="T26" i="10"/>
  <c r="S26" i="10"/>
  <c r="S31" i="10"/>
  <c r="S28" i="10"/>
  <c r="S27" i="10"/>
  <c r="S25" i="10"/>
  <c r="S30" i="10"/>
  <c r="S29" i="10"/>
  <c r="K30" i="10"/>
  <c r="K34" i="10"/>
  <c r="K26" i="10"/>
  <c r="K31" i="10"/>
  <c r="K28" i="10"/>
  <c r="K25" i="10"/>
  <c r="K27" i="10"/>
  <c r="K33" i="10"/>
  <c r="K32" i="10"/>
  <c r="R29" i="10"/>
  <c r="R28" i="10"/>
  <c r="R27" i="10"/>
  <c r="R31" i="10"/>
  <c r="R26" i="10"/>
  <c r="R30" i="10"/>
  <c r="R25" i="10"/>
  <c r="J33" i="10"/>
  <c r="J30" i="10"/>
  <c r="J29" i="10"/>
  <c r="J25" i="10"/>
  <c r="J34" i="10"/>
  <c r="J28" i="10"/>
  <c r="J32" i="10"/>
  <c r="J31" i="10"/>
  <c r="L27" i="10"/>
  <c r="L33" i="10"/>
  <c r="L30" i="10"/>
  <c r="L25" i="10"/>
  <c r="L26" i="10"/>
  <c r="L31" i="10"/>
  <c r="L34" i="10"/>
  <c r="L32" i="10"/>
  <c r="Q31" i="10"/>
  <c r="Q30" i="10"/>
  <c r="Q27" i="10"/>
  <c r="Q29" i="10"/>
  <c r="Q32" i="10"/>
  <c r="Q26" i="10"/>
  <c r="Q28" i="10"/>
  <c r="Q25" i="10"/>
  <c r="I28" i="10"/>
  <c r="I30" i="10"/>
  <c r="I31" i="10"/>
  <c r="I32" i="10"/>
  <c r="I25" i="10"/>
  <c r="I34" i="10"/>
  <c r="I33" i="10"/>
  <c r="I29" i="10"/>
  <c r="P34" i="10"/>
  <c r="P32" i="10"/>
  <c r="P29" i="10"/>
  <c r="P28" i="10"/>
  <c r="P26" i="10"/>
  <c r="P33" i="10"/>
  <c r="P25" i="10"/>
  <c r="P27" i="10"/>
  <c r="G29" i="10"/>
  <c r="G33" i="10"/>
  <c r="G27" i="10"/>
  <c r="G30" i="10"/>
  <c r="G28" i="10"/>
  <c r="G26" i="10"/>
  <c r="G32" i="10"/>
  <c r="G34" i="10"/>
  <c r="G31" i="10"/>
  <c r="O27" i="10"/>
  <c r="O28" i="10"/>
  <c r="O33" i="10"/>
  <c r="O29" i="10"/>
  <c r="O25" i="10"/>
  <c r="O32" i="10"/>
  <c r="O34" i="10"/>
  <c r="O26" i="10"/>
  <c r="H29" i="10"/>
  <c r="H31" i="10"/>
  <c r="H28" i="10"/>
  <c r="H33" i="10"/>
  <c r="H30" i="10"/>
  <c r="H34" i="10"/>
  <c r="H26" i="10"/>
  <c r="H25" i="10"/>
  <c r="H32" i="10"/>
  <c r="N28" i="10"/>
  <c r="N26" i="10"/>
  <c r="N29" i="10"/>
  <c r="N33" i="10"/>
  <c r="N25" i="10"/>
  <c r="N27" i="10"/>
  <c r="N34" i="10"/>
  <c r="N30" i="10"/>
  <c r="N32" i="10"/>
  <c r="F32" i="10"/>
  <c r="F33" i="10"/>
  <c r="F25" i="10"/>
  <c r="F27" i="10"/>
  <c r="F30" i="10"/>
  <c r="F29" i="10"/>
  <c r="F34" i="10"/>
  <c r="F26" i="10"/>
  <c r="F31" i="10"/>
  <c r="F28" i="10"/>
  <c r="F22" i="13"/>
  <c r="H22" i="13"/>
  <c r="G22" i="13"/>
  <c r="I22" i="13"/>
  <c r="J22" i="13"/>
  <c r="K22" i="13"/>
  <c r="L22" i="13"/>
  <c r="M22" i="13"/>
  <c r="N22" i="13"/>
  <c r="O22" i="13"/>
  <c r="P22" i="13"/>
  <c r="Q22" i="13"/>
  <c r="R22" i="13"/>
  <c r="S22" i="13"/>
  <c r="T22" i="13"/>
  <c r="AY9" i="12"/>
  <c r="E22" i="12" s="1"/>
  <c r="AY9" i="11"/>
  <c r="E22" i="11" s="1"/>
  <c r="Z83" i="6"/>
  <c r="AB83" i="6" s="1"/>
  <c r="Z84" i="6"/>
  <c r="AB84" i="6" s="1"/>
  <c r="Z85" i="6"/>
  <c r="AB85" i="6" s="1"/>
  <c r="Z86" i="6"/>
  <c r="AB86" i="6" s="1"/>
  <c r="AD12" i="8"/>
  <c r="AD14" i="8"/>
  <c r="AD11" i="8"/>
  <c r="AD9" i="8"/>
  <c r="AD16" i="8"/>
  <c r="AD17" i="8"/>
  <c r="AD10" i="8"/>
  <c r="AD15" i="8"/>
  <c r="AD18" i="8"/>
  <c r="AD13" i="8"/>
  <c r="D7" i="7"/>
  <c r="D12" i="7"/>
  <c r="D9" i="7"/>
  <c r="G13" i="7"/>
  <c r="G21" i="7" s="1"/>
  <c r="G29" i="7" s="1"/>
  <c r="G37" i="7" s="1"/>
  <c r="G45" i="7" s="1"/>
  <c r="G53" i="7" s="1"/>
  <c r="G61" i="7" s="1"/>
  <c r="G20" i="7"/>
  <c r="G28" i="7" s="1"/>
  <c r="G36" i="7" s="1"/>
  <c r="G44" i="7" s="1"/>
  <c r="G52" i="7" s="1"/>
  <c r="G60" i="7" s="1"/>
  <c r="C16" i="6"/>
  <c r="H30" i="5"/>
  <c r="H54" i="5"/>
  <c r="H46" i="5"/>
  <c r="H38" i="5"/>
  <c r="H62" i="5"/>
  <c r="H22" i="5"/>
  <c r="H3" i="5" s="1"/>
  <c r="G12" i="5"/>
  <c r="G19" i="5"/>
  <c r="G27" i="5" s="1"/>
  <c r="G35" i="5" s="1"/>
  <c r="G43" i="5" s="1"/>
  <c r="G51" i="5" s="1"/>
  <c r="G59" i="5" s="1"/>
  <c r="D38" i="5"/>
  <c r="D3" i="5" s="1"/>
  <c r="D54" i="5"/>
  <c r="D46" i="5"/>
  <c r="D62" i="5"/>
  <c r="C16" i="1"/>
  <c r="Z27" i="10" l="1"/>
  <c r="Z26" i="10"/>
  <c r="N31" i="10"/>
  <c r="O30" i="10"/>
  <c r="O31" i="10" s="1"/>
  <c r="Z25" i="10"/>
  <c r="L28" i="10"/>
  <c r="L29" i="10" s="1"/>
  <c r="H27" i="10"/>
  <c r="I26" i="10"/>
  <c r="I27" i="10" s="1"/>
  <c r="Z31" i="10"/>
  <c r="Z30" i="10"/>
  <c r="G25" i="10"/>
  <c r="U25" i="10" s="1"/>
  <c r="AE25" i="10" s="1"/>
  <c r="Z28" i="10"/>
  <c r="K29" i="10"/>
  <c r="Z29" i="10"/>
  <c r="Q33" i="10"/>
  <c r="R32" i="10"/>
  <c r="S32" i="10" s="1"/>
  <c r="F22" i="11"/>
  <c r="G22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G22" i="12"/>
  <c r="H22" i="12"/>
  <c r="F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M34" i="13"/>
  <c r="M32" i="13"/>
  <c r="M33" i="13"/>
  <c r="M30" i="13"/>
  <c r="M31" i="13"/>
  <c r="M27" i="13"/>
  <c r="M26" i="13"/>
  <c r="M25" i="13"/>
  <c r="U22" i="13"/>
  <c r="T27" i="13"/>
  <c r="T26" i="13"/>
  <c r="T31" i="13"/>
  <c r="T28" i="13"/>
  <c r="T29" i="13"/>
  <c r="T25" i="13"/>
  <c r="T30" i="13"/>
  <c r="L27" i="13"/>
  <c r="L26" i="13"/>
  <c r="L34" i="13"/>
  <c r="L31" i="13"/>
  <c r="L32" i="13"/>
  <c r="L30" i="13"/>
  <c r="L25" i="13"/>
  <c r="L33" i="13"/>
  <c r="S26" i="13"/>
  <c r="S29" i="13"/>
  <c r="S31" i="13"/>
  <c r="S27" i="13"/>
  <c r="S28" i="13"/>
  <c r="S30" i="13"/>
  <c r="S25" i="13"/>
  <c r="K27" i="13"/>
  <c r="K26" i="13"/>
  <c r="K34" i="13"/>
  <c r="K25" i="13"/>
  <c r="K30" i="13"/>
  <c r="K31" i="13"/>
  <c r="K32" i="13"/>
  <c r="K28" i="13"/>
  <c r="K29" i="13" s="1"/>
  <c r="K33" i="13"/>
  <c r="R26" i="13"/>
  <c r="R31" i="13"/>
  <c r="R29" i="13"/>
  <c r="R30" i="13"/>
  <c r="R25" i="13"/>
  <c r="R28" i="13"/>
  <c r="R27" i="13"/>
  <c r="J31" i="13"/>
  <c r="J32" i="13"/>
  <c r="J30" i="13"/>
  <c r="J33" i="13"/>
  <c r="J25" i="13"/>
  <c r="J28" i="13"/>
  <c r="J29" i="13"/>
  <c r="J34" i="13"/>
  <c r="Q25" i="13"/>
  <c r="Q27" i="13"/>
  <c r="Q28" i="13"/>
  <c r="Q29" i="13"/>
  <c r="Q26" i="13"/>
  <c r="Q31" i="13"/>
  <c r="Q32" i="13"/>
  <c r="Q30" i="13"/>
  <c r="I31" i="13"/>
  <c r="I25" i="13"/>
  <c r="I33" i="13"/>
  <c r="I28" i="13"/>
  <c r="I29" i="13"/>
  <c r="I34" i="13"/>
  <c r="I32" i="13"/>
  <c r="I30" i="13"/>
  <c r="P32" i="13"/>
  <c r="P29" i="13"/>
  <c r="P28" i="13"/>
  <c r="P27" i="13"/>
  <c r="P34" i="13"/>
  <c r="P33" i="13"/>
  <c r="P25" i="13"/>
  <c r="P26" i="13"/>
  <c r="G30" i="13"/>
  <c r="G33" i="13"/>
  <c r="G31" i="13"/>
  <c r="G32" i="13"/>
  <c r="G26" i="13"/>
  <c r="G34" i="13"/>
  <c r="G29" i="13"/>
  <c r="G28" i="13"/>
  <c r="G27" i="13"/>
  <c r="O25" i="13"/>
  <c r="O29" i="13"/>
  <c r="O28" i="13"/>
  <c r="O27" i="13"/>
  <c r="O34" i="13"/>
  <c r="O33" i="13"/>
  <c r="O32" i="13"/>
  <c r="O26" i="13"/>
  <c r="H33" i="13"/>
  <c r="H31" i="13"/>
  <c r="H26" i="13"/>
  <c r="H25" i="13"/>
  <c r="H34" i="13"/>
  <c r="H32" i="13"/>
  <c r="H28" i="13"/>
  <c r="H29" i="13"/>
  <c r="H30" i="13"/>
  <c r="N34" i="13"/>
  <c r="N30" i="13"/>
  <c r="O30" i="13" s="1"/>
  <c r="P30" i="13" s="1"/>
  <c r="N32" i="13"/>
  <c r="N27" i="13"/>
  <c r="N33" i="13"/>
  <c r="N26" i="13"/>
  <c r="N25" i="13"/>
  <c r="N29" i="13"/>
  <c r="N28" i="13"/>
  <c r="F31" i="13"/>
  <c r="F25" i="13"/>
  <c r="F26" i="13"/>
  <c r="F34" i="13"/>
  <c r="F29" i="13"/>
  <c r="F28" i="13"/>
  <c r="F32" i="13"/>
  <c r="F30" i="13"/>
  <c r="F33" i="13"/>
  <c r="F27" i="13"/>
  <c r="Z90" i="6"/>
  <c r="AB90" i="6" s="1"/>
  <c r="Z89" i="6"/>
  <c r="AB89" i="6" s="1"/>
  <c r="Z88" i="6"/>
  <c r="AB88" i="6" s="1"/>
  <c r="Z87" i="6"/>
  <c r="AB87" i="6" s="1"/>
  <c r="AD19" i="8"/>
  <c r="F167" i="8" s="1"/>
  <c r="AI9" i="8" a="1"/>
  <c r="AP9" i="8" s="1"/>
  <c r="M20" i="8" s="1"/>
  <c r="D11" i="7"/>
  <c r="D14" i="7" s="1"/>
  <c r="C17" i="6"/>
  <c r="G13" i="5"/>
  <c r="G21" i="5" s="1"/>
  <c r="G29" i="5" s="1"/>
  <c r="G37" i="5" s="1"/>
  <c r="G45" i="5" s="1"/>
  <c r="G53" i="5" s="1"/>
  <c r="G61" i="5" s="1"/>
  <c r="G20" i="5"/>
  <c r="G28" i="5" s="1"/>
  <c r="G36" i="5" s="1"/>
  <c r="G44" i="5" s="1"/>
  <c r="G52" i="5" s="1"/>
  <c r="G60" i="5" s="1"/>
  <c r="C17" i="1"/>
  <c r="V25" i="10" l="1"/>
  <c r="X25" i="10" s="1"/>
  <c r="AA25" i="10"/>
  <c r="W25" i="10"/>
  <c r="Y25" i="10" s="1"/>
  <c r="P31" i="10"/>
  <c r="U31" i="10" s="1"/>
  <c r="AE31" i="10" s="1"/>
  <c r="M29" i="10"/>
  <c r="AA29" i="10" s="1"/>
  <c r="T32" i="10"/>
  <c r="V32" i="10" s="1"/>
  <c r="X32" i="10" s="1"/>
  <c r="P30" i="10"/>
  <c r="AA30" i="10" s="1"/>
  <c r="Z32" i="10"/>
  <c r="R33" i="10"/>
  <c r="J26" i="10"/>
  <c r="W26" i="10" s="1"/>
  <c r="Y26" i="10" s="1"/>
  <c r="M28" i="10"/>
  <c r="AA28" i="10" s="1"/>
  <c r="Q34" i="10"/>
  <c r="J27" i="10"/>
  <c r="V27" i="10" s="1"/>
  <c r="X27" i="10" s="1"/>
  <c r="S33" i="10"/>
  <c r="S34" i="10" s="1"/>
  <c r="M34" i="11"/>
  <c r="M33" i="11"/>
  <c r="M25" i="11"/>
  <c r="M30" i="11"/>
  <c r="M27" i="11"/>
  <c r="M26" i="11"/>
  <c r="M31" i="11"/>
  <c r="M32" i="11"/>
  <c r="U22" i="11"/>
  <c r="T30" i="11"/>
  <c r="T27" i="11"/>
  <c r="T29" i="11"/>
  <c r="T28" i="11"/>
  <c r="T25" i="11"/>
  <c r="T31" i="11"/>
  <c r="T26" i="11"/>
  <c r="L27" i="11"/>
  <c r="L31" i="11"/>
  <c r="L25" i="11"/>
  <c r="L26" i="11"/>
  <c r="L34" i="11"/>
  <c r="L32" i="11"/>
  <c r="L33" i="11"/>
  <c r="L30" i="11"/>
  <c r="S29" i="11"/>
  <c r="S31" i="11"/>
  <c r="S27" i="11"/>
  <c r="S28" i="11"/>
  <c r="S26" i="11"/>
  <c r="S30" i="11"/>
  <c r="S25" i="11"/>
  <c r="K25" i="11"/>
  <c r="K27" i="11"/>
  <c r="K26" i="11"/>
  <c r="K30" i="11"/>
  <c r="K32" i="11"/>
  <c r="K31" i="11"/>
  <c r="K28" i="11"/>
  <c r="K34" i="11"/>
  <c r="K33" i="11"/>
  <c r="R31" i="11"/>
  <c r="R28" i="11"/>
  <c r="R30" i="11"/>
  <c r="R29" i="11"/>
  <c r="R25" i="11"/>
  <c r="R26" i="11"/>
  <c r="R27" i="11"/>
  <c r="J25" i="11"/>
  <c r="J33" i="11"/>
  <c r="J29" i="11"/>
  <c r="J32" i="11"/>
  <c r="J31" i="11"/>
  <c r="J28" i="11"/>
  <c r="J34" i="11"/>
  <c r="J30" i="11"/>
  <c r="Q29" i="11"/>
  <c r="Q31" i="11"/>
  <c r="Q25" i="11"/>
  <c r="Q26" i="11"/>
  <c r="Q30" i="11"/>
  <c r="Q28" i="11"/>
  <c r="Q27" i="11"/>
  <c r="Q32" i="11"/>
  <c r="Q33" i="11" s="1"/>
  <c r="I34" i="11"/>
  <c r="I29" i="11"/>
  <c r="I31" i="11"/>
  <c r="I33" i="11"/>
  <c r="I25" i="11"/>
  <c r="I32" i="11"/>
  <c r="I28" i="11"/>
  <c r="I30" i="11"/>
  <c r="P34" i="11"/>
  <c r="P33" i="11"/>
  <c r="P27" i="11"/>
  <c r="P29" i="11"/>
  <c r="P25" i="11"/>
  <c r="P32" i="11"/>
  <c r="P28" i="11"/>
  <c r="P26" i="11"/>
  <c r="H34" i="11"/>
  <c r="H28" i="11"/>
  <c r="H31" i="11"/>
  <c r="H29" i="11"/>
  <c r="H32" i="11"/>
  <c r="H33" i="11"/>
  <c r="H30" i="11"/>
  <c r="H25" i="11"/>
  <c r="H26" i="11"/>
  <c r="O25" i="11"/>
  <c r="O27" i="11"/>
  <c r="O32" i="11"/>
  <c r="O29" i="11"/>
  <c r="O28" i="11"/>
  <c r="O26" i="11"/>
  <c r="O34" i="11"/>
  <c r="O33" i="11"/>
  <c r="G31" i="11"/>
  <c r="G34" i="11"/>
  <c r="G30" i="11"/>
  <c r="G28" i="11"/>
  <c r="G33" i="11"/>
  <c r="G26" i="11"/>
  <c r="G32" i="11"/>
  <c r="G27" i="11"/>
  <c r="G29" i="11"/>
  <c r="N32" i="11"/>
  <c r="N26" i="11"/>
  <c r="N25" i="11"/>
  <c r="N34" i="11"/>
  <c r="N33" i="11"/>
  <c r="N27" i="11"/>
  <c r="N28" i="11"/>
  <c r="N29" i="11"/>
  <c r="N30" i="11"/>
  <c r="F33" i="11"/>
  <c r="F34" i="11"/>
  <c r="F27" i="11"/>
  <c r="F28" i="11"/>
  <c r="F25" i="11"/>
  <c r="F30" i="11"/>
  <c r="F26" i="11"/>
  <c r="F32" i="11"/>
  <c r="F29" i="11"/>
  <c r="F31" i="11"/>
  <c r="M26" i="12"/>
  <c r="M31" i="12"/>
  <c r="M34" i="12"/>
  <c r="M33" i="12"/>
  <c r="M30" i="12"/>
  <c r="M32" i="12"/>
  <c r="M25" i="12"/>
  <c r="M27" i="12"/>
  <c r="T28" i="12"/>
  <c r="T25" i="12"/>
  <c r="T31" i="12"/>
  <c r="T27" i="12"/>
  <c r="T26" i="12"/>
  <c r="T29" i="12"/>
  <c r="T30" i="12"/>
  <c r="L32" i="12"/>
  <c r="L27" i="12"/>
  <c r="L26" i="12"/>
  <c r="L30" i="12"/>
  <c r="L25" i="12"/>
  <c r="L34" i="12"/>
  <c r="L31" i="12"/>
  <c r="L33" i="12"/>
  <c r="S31" i="12"/>
  <c r="S27" i="12"/>
  <c r="S30" i="12"/>
  <c r="S25" i="12"/>
  <c r="S28" i="12"/>
  <c r="S26" i="12"/>
  <c r="S29" i="12"/>
  <c r="K31" i="12"/>
  <c r="K27" i="12"/>
  <c r="K30" i="12"/>
  <c r="K32" i="12"/>
  <c r="K33" i="12"/>
  <c r="K28" i="12"/>
  <c r="K34" i="12"/>
  <c r="K25" i="12"/>
  <c r="K26" i="12"/>
  <c r="R30" i="12"/>
  <c r="R26" i="12"/>
  <c r="R27" i="12"/>
  <c r="R28" i="12"/>
  <c r="R25" i="12"/>
  <c r="R31" i="12"/>
  <c r="R29" i="12"/>
  <c r="J28" i="12"/>
  <c r="J25" i="12"/>
  <c r="J33" i="12"/>
  <c r="J30" i="12"/>
  <c r="J29" i="12"/>
  <c r="J34" i="12"/>
  <c r="J31" i="12"/>
  <c r="J32" i="12"/>
  <c r="Q27" i="12"/>
  <c r="Q31" i="12"/>
  <c r="Q32" i="12"/>
  <c r="Q29" i="12"/>
  <c r="Q25" i="12"/>
  <c r="Q26" i="12"/>
  <c r="Q28" i="12"/>
  <c r="Q30" i="12"/>
  <c r="I33" i="12"/>
  <c r="I25" i="12"/>
  <c r="I30" i="12"/>
  <c r="I31" i="12"/>
  <c r="I28" i="12"/>
  <c r="I32" i="12"/>
  <c r="I34" i="12"/>
  <c r="I29" i="12"/>
  <c r="P27" i="12"/>
  <c r="P32" i="12"/>
  <c r="P29" i="12"/>
  <c r="P28" i="12"/>
  <c r="P33" i="12"/>
  <c r="P26" i="12"/>
  <c r="P25" i="12"/>
  <c r="P34" i="12"/>
  <c r="F25" i="12"/>
  <c r="F31" i="12"/>
  <c r="F29" i="12"/>
  <c r="F33" i="12"/>
  <c r="F27" i="12"/>
  <c r="F30" i="12"/>
  <c r="F32" i="12"/>
  <c r="F34" i="12"/>
  <c r="F26" i="12"/>
  <c r="F28" i="12"/>
  <c r="U22" i="12"/>
  <c r="O26" i="12"/>
  <c r="O32" i="12"/>
  <c r="O29" i="12"/>
  <c r="O25" i="12"/>
  <c r="O27" i="12"/>
  <c r="O33" i="12"/>
  <c r="O28" i="12"/>
  <c r="O34" i="12"/>
  <c r="H34" i="12"/>
  <c r="H25" i="12"/>
  <c r="H32" i="12"/>
  <c r="H30" i="12"/>
  <c r="H29" i="12"/>
  <c r="H28" i="12"/>
  <c r="H31" i="12"/>
  <c r="H26" i="12"/>
  <c r="H33" i="12"/>
  <c r="N28" i="12"/>
  <c r="N32" i="12"/>
  <c r="N33" i="12"/>
  <c r="N27" i="12"/>
  <c r="N25" i="12"/>
  <c r="N30" i="12"/>
  <c r="N34" i="12"/>
  <c r="N26" i="12"/>
  <c r="N29" i="12"/>
  <c r="G30" i="12"/>
  <c r="G32" i="12"/>
  <c r="G31" i="12"/>
  <c r="G34" i="12"/>
  <c r="G26" i="12"/>
  <c r="G28" i="12"/>
  <c r="G33" i="12"/>
  <c r="G29" i="12"/>
  <c r="G27" i="12"/>
  <c r="N31" i="13"/>
  <c r="Z31" i="13"/>
  <c r="Z25" i="13"/>
  <c r="O31" i="13"/>
  <c r="Z26" i="13"/>
  <c r="H27" i="13"/>
  <c r="I26" i="13"/>
  <c r="L28" i="13"/>
  <c r="L29" i="13" s="1"/>
  <c r="M29" i="13" s="1"/>
  <c r="Z27" i="13"/>
  <c r="G25" i="13"/>
  <c r="W25" i="13" s="1"/>
  <c r="Y25" i="13" s="1"/>
  <c r="Z30" i="13"/>
  <c r="U30" i="13"/>
  <c r="AE30" i="13" s="1"/>
  <c r="V30" i="13"/>
  <c r="X30" i="13" s="1"/>
  <c r="AA30" i="13"/>
  <c r="W30" i="13"/>
  <c r="Y30" i="13" s="1"/>
  <c r="Z29" i="13"/>
  <c r="Q33" i="13"/>
  <c r="R32" i="13"/>
  <c r="Z32" i="13" s="1"/>
  <c r="Z28" i="13"/>
  <c r="Z91" i="6"/>
  <c r="AB91" i="6" s="1"/>
  <c r="Z92" i="6"/>
  <c r="AB92" i="6" s="1"/>
  <c r="Z93" i="6"/>
  <c r="AB93" i="6" s="1"/>
  <c r="Z94" i="6"/>
  <c r="AB94" i="6" s="1"/>
  <c r="AK9" i="8"/>
  <c r="H20" i="8" s="1"/>
  <c r="AL9" i="8"/>
  <c r="I20" i="8" s="1"/>
  <c r="AU9" i="8"/>
  <c r="R20" i="8" s="1"/>
  <c r="AT9" i="8"/>
  <c r="Q20" i="8" s="1"/>
  <c r="AN9" i="8"/>
  <c r="K20" i="8" s="1"/>
  <c r="AI9" i="8"/>
  <c r="F20" i="8" s="1"/>
  <c r="AS9" i="8"/>
  <c r="P20" i="8" s="1"/>
  <c r="AO9" i="8"/>
  <c r="L20" i="8" s="1"/>
  <c r="AJ9" i="8"/>
  <c r="G20" i="8" s="1"/>
  <c r="AW9" i="8"/>
  <c r="T20" i="8" s="1"/>
  <c r="AV9" i="8"/>
  <c r="S20" i="8" s="1"/>
  <c r="AR9" i="8"/>
  <c r="O20" i="8" s="1"/>
  <c r="AM9" i="8"/>
  <c r="J20" i="8" s="1"/>
  <c r="AQ9" i="8"/>
  <c r="N20" i="8" s="1"/>
  <c r="D15" i="7"/>
  <c r="D22" i="7" s="1"/>
  <c r="C18" i="6"/>
  <c r="C18" i="1"/>
  <c r="V31" i="10" l="1"/>
  <c r="X31" i="10" s="1"/>
  <c r="AA31" i="10"/>
  <c r="AC25" i="10"/>
  <c r="AB25" i="10"/>
  <c r="W31" i="10"/>
  <c r="Y31" i="10" s="1"/>
  <c r="W30" i="10"/>
  <c r="Y30" i="10" s="1"/>
  <c r="AC30" i="10" s="1"/>
  <c r="V28" i="10"/>
  <c r="X28" i="10" s="1"/>
  <c r="AB28" i="10" s="1"/>
  <c r="W27" i="10"/>
  <c r="Y27" i="10" s="1"/>
  <c r="U29" i="10"/>
  <c r="AE29" i="10" s="1"/>
  <c r="W29" i="10"/>
  <c r="Y29" i="10" s="1"/>
  <c r="AC29" i="10" s="1"/>
  <c r="AA27" i="10"/>
  <c r="AB27" i="10" s="1"/>
  <c r="U28" i="10"/>
  <c r="AE28" i="10" s="1"/>
  <c r="W28" i="10"/>
  <c r="Y28" i="10" s="1"/>
  <c r="AC28" i="10" s="1"/>
  <c r="V29" i="10"/>
  <c r="X29" i="10" s="1"/>
  <c r="AB29" i="10" s="1"/>
  <c r="U26" i="10"/>
  <c r="AE26" i="10" s="1"/>
  <c r="AA26" i="10"/>
  <c r="U27" i="10"/>
  <c r="AE27" i="10" s="1"/>
  <c r="V26" i="10"/>
  <c r="X26" i="10" s="1"/>
  <c r="AA32" i="10"/>
  <c r="AB32" i="10" s="1"/>
  <c r="U30" i="10"/>
  <c r="AE30" i="10" s="1"/>
  <c r="V30" i="10"/>
  <c r="X30" i="10" s="1"/>
  <c r="AB30" i="10" s="1"/>
  <c r="U32" i="10"/>
  <c r="AE32" i="10" s="1"/>
  <c r="T33" i="10"/>
  <c r="W33" i="10" s="1"/>
  <c r="Y33" i="10" s="1"/>
  <c r="R34" i="10"/>
  <c r="W32" i="10"/>
  <c r="Y32" i="10" s="1"/>
  <c r="Q34" i="11"/>
  <c r="G25" i="11"/>
  <c r="AA25" i="11" s="1"/>
  <c r="H27" i="11"/>
  <c r="I26" i="11"/>
  <c r="Z30" i="11"/>
  <c r="K29" i="11"/>
  <c r="L28" i="11"/>
  <c r="Z26" i="11"/>
  <c r="Z31" i="11"/>
  <c r="Z25" i="11"/>
  <c r="Z29" i="11"/>
  <c r="N31" i="11"/>
  <c r="O30" i="11"/>
  <c r="R32" i="11"/>
  <c r="Z32" i="11"/>
  <c r="Z27" i="11"/>
  <c r="Z28" i="11"/>
  <c r="Z26" i="12"/>
  <c r="Z30" i="12"/>
  <c r="Z25" i="12"/>
  <c r="H27" i="12"/>
  <c r="I26" i="12"/>
  <c r="I27" i="12" s="1"/>
  <c r="K29" i="12"/>
  <c r="L28" i="12"/>
  <c r="O30" i="12"/>
  <c r="O31" i="12" s="1"/>
  <c r="Z29" i="12"/>
  <c r="G25" i="12"/>
  <c r="AA25" i="12" s="1"/>
  <c r="Q33" i="12"/>
  <c r="Q34" i="12" s="1"/>
  <c r="R32" i="12"/>
  <c r="S33" i="12" s="1"/>
  <c r="Z32" i="12"/>
  <c r="Z27" i="12"/>
  <c r="Z31" i="12"/>
  <c r="N31" i="12"/>
  <c r="Z28" i="12"/>
  <c r="P31" i="13"/>
  <c r="U31" i="13" s="1"/>
  <c r="AE31" i="13" s="1"/>
  <c r="M28" i="13"/>
  <c r="W28" i="13" s="1"/>
  <c r="Y28" i="13" s="1"/>
  <c r="Q34" i="13"/>
  <c r="R33" i="13"/>
  <c r="R34" i="13" s="1"/>
  <c r="U25" i="13"/>
  <c r="AE25" i="13" s="1"/>
  <c r="W29" i="13"/>
  <c r="Y29" i="13" s="1"/>
  <c r="AC30" i="13"/>
  <c r="AB30" i="13"/>
  <c r="J26" i="13"/>
  <c r="V26" i="13" s="1"/>
  <c r="X26" i="13" s="1"/>
  <c r="I27" i="13"/>
  <c r="AA29" i="13"/>
  <c r="AA25" i="13"/>
  <c r="V29" i="13"/>
  <c r="X29" i="13" s="1"/>
  <c r="S32" i="13"/>
  <c r="V25" i="13"/>
  <c r="X25" i="13" s="1"/>
  <c r="U29" i="13"/>
  <c r="AE29" i="13" s="1"/>
  <c r="S33" i="13"/>
  <c r="Z95" i="6"/>
  <c r="AB95" i="6" s="1"/>
  <c r="Z98" i="6"/>
  <c r="AB98" i="6" s="1"/>
  <c r="Z97" i="6"/>
  <c r="AB97" i="6" s="1"/>
  <c r="Z96" i="6"/>
  <c r="AB96" i="6" s="1"/>
  <c r="AX9" i="8"/>
  <c r="U20" i="8"/>
  <c r="D3" i="7"/>
  <c r="C19" i="6"/>
  <c r="C19" i="1"/>
  <c r="Z33" i="10" l="1"/>
  <c r="AD25" i="10"/>
  <c r="AC31" i="10"/>
  <c r="AB31" i="10"/>
  <c r="AD28" i="10"/>
  <c r="AC27" i="10"/>
  <c r="AD27" i="10" s="1"/>
  <c r="AD30" i="10"/>
  <c r="T34" i="10"/>
  <c r="U34" i="10" s="1"/>
  <c r="AE34" i="10" s="1"/>
  <c r="AD29" i="10"/>
  <c r="AC32" i="10"/>
  <c r="AD32" i="10" s="1"/>
  <c r="AC26" i="10"/>
  <c r="AB26" i="10"/>
  <c r="V33" i="10"/>
  <c r="X33" i="10" s="1"/>
  <c r="U33" i="10"/>
  <c r="AE33" i="10" s="1"/>
  <c r="AA33" i="10"/>
  <c r="V25" i="11"/>
  <c r="X25" i="11" s="1"/>
  <c r="AB25" i="11" s="1"/>
  <c r="J26" i="11"/>
  <c r="U26" i="11" s="1"/>
  <c r="AE26" i="11" s="1"/>
  <c r="I27" i="11"/>
  <c r="U25" i="11"/>
  <c r="AE25" i="11" s="1"/>
  <c r="W25" i="11"/>
  <c r="Y25" i="11" s="1"/>
  <c r="AC25" i="11" s="1"/>
  <c r="S32" i="11"/>
  <c r="T32" i="11" s="1"/>
  <c r="R33" i="11"/>
  <c r="R34" i="11" s="1"/>
  <c r="S33" i="11"/>
  <c r="P30" i="11"/>
  <c r="O31" i="11"/>
  <c r="M28" i="11"/>
  <c r="L29" i="11"/>
  <c r="V25" i="12"/>
  <c r="X25" i="12" s="1"/>
  <c r="AB25" i="12" s="1"/>
  <c r="W25" i="12"/>
  <c r="Y25" i="12" s="1"/>
  <c r="AC25" i="12" s="1"/>
  <c r="U25" i="12"/>
  <c r="AE25" i="12" s="1"/>
  <c r="S32" i="12"/>
  <c r="T32" i="12" s="1"/>
  <c r="P31" i="12"/>
  <c r="AA31" i="12" s="1"/>
  <c r="R33" i="12"/>
  <c r="T33" i="12" s="1"/>
  <c r="U33" i="12" s="1"/>
  <c r="AE33" i="12" s="1"/>
  <c r="M28" i="12"/>
  <c r="L29" i="12"/>
  <c r="M29" i="12" s="1"/>
  <c r="J26" i="12"/>
  <c r="U26" i="12" s="1"/>
  <c r="AE26" i="12" s="1"/>
  <c r="P30" i="12"/>
  <c r="U30" i="12" s="1"/>
  <c r="AE30" i="12" s="1"/>
  <c r="J27" i="12"/>
  <c r="AA27" i="12" s="1"/>
  <c r="V31" i="13"/>
  <c r="X31" i="13" s="1"/>
  <c r="AA31" i="13"/>
  <c r="W31" i="13"/>
  <c r="Y31" i="13" s="1"/>
  <c r="AB29" i="13"/>
  <c r="V28" i="13"/>
  <c r="X28" i="13" s="1"/>
  <c r="AA28" i="13"/>
  <c r="AC28" i="13" s="1"/>
  <c r="AC29" i="13"/>
  <c r="U28" i="13"/>
  <c r="AE28" i="13" s="1"/>
  <c r="T33" i="13"/>
  <c r="V33" i="13" s="1"/>
  <c r="X33" i="13" s="1"/>
  <c r="J27" i="13"/>
  <c r="AA27" i="13" s="1"/>
  <c r="W26" i="13"/>
  <c r="Y26" i="13" s="1"/>
  <c r="AA26" i="13"/>
  <c r="U26" i="13"/>
  <c r="AE26" i="13" s="1"/>
  <c r="AB25" i="13"/>
  <c r="AC25" i="13"/>
  <c r="AD30" i="13"/>
  <c r="T32" i="13"/>
  <c r="S34" i="13"/>
  <c r="AY9" i="8"/>
  <c r="E22" i="8" s="1"/>
  <c r="Z99" i="6"/>
  <c r="AB99" i="6" s="1"/>
  <c r="Z100" i="6"/>
  <c r="AB100" i="6" s="1"/>
  <c r="Z101" i="6"/>
  <c r="AB101" i="6" s="1"/>
  <c r="Z102" i="6"/>
  <c r="AB102" i="6" s="1"/>
  <c r="C20" i="6"/>
  <c r="C20" i="1"/>
  <c r="Z34" i="10" l="1"/>
  <c r="AD31" i="10"/>
  <c r="R22" i="8"/>
  <c r="K22" i="8"/>
  <c r="L22" i="8"/>
  <c r="T22" i="8"/>
  <c r="M22" i="8"/>
  <c r="I22" i="8"/>
  <c r="N22" i="8"/>
  <c r="Q22" i="8"/>
  <c r="G22" i="8"/>
  <c r="J22" i="8"/>
  <c r="H22" i="8"/>
  <c r="P22" i="8"/>
  <c r="O22" i="8"/>
  <c r="F22" i="8"/>
  <c r="S22" i="8"/>
  <c r="AA34" i="10"/>
  <c r="V34" i="10"/>
  <c r="X34" i="10" s="1"/>
  <c r="AD26" i="10"/>
  <c r="W34" i="10"/>
  <c r="Y34" i="10" s="1"/>
  <c r="AB33" i="10"/>
  <c r="AC33" i="10"/>
  <c r="V32" i="11"/>
  <c r="X32" i="11" s="1"/>
  <c r="W26" i="11"/>
  <c r="Y26" i="11" s="1"/>
  <c r="V26" i="11"/>
  <c r="X26" i="11" s="1"/>
  <c r="U32" i="11"/>
  <c r="AE32" i="11" s="1"/>
  <c r="AA26" i="11"/>
  <c r="W28" i="11"/>
  <c r="Y28" i="11" s="1"/>
  <c r="V28" i="11"/>
  <c r="X28" i="11" s="1"/>
  <c r="AA28" i="11"/>
  <c r="U28" i="11"/>
  <c r="AE28" i="11" s="1"/>
  <c r="U30" i="11"/>
  <c r="AE30" i="11" s="1"/>
  <c r="W30" i="11"/>
  <c r="Y30" i="11" s="1"/>
  <c r="AA30" i="11"/>
  <c r="V30" i="11"/>
  <c r="X30" i="11" s="1"/>
  <c r="T33" i="11"/>
  <c r="AA33" i="11" s="1"/>
  <c r="J27" i="11"/>
  <c r="AA27" i="11" s="1"/>
  <c r="AA32" i="11"/>
  <c r="P31" i="11"/>
  <c r="U31" i="11" s="1"/>
  <c r="AE31" i="11" s="1"/>
  <c r="M29" i="11"/>
  <c r="W29" i="11" s="1"/>
  <c r="Y29" i="11" s="1"/>
  <c r="S34" i="11"/>
  <c r="W32" i="11"/>
  <c r="Y32" i="11" s="1"/>
  <c r="AD25" i="11"/>
  <c r="S34" i="12"/>
  <c r="R34" i="12"/>
  <c r="V31" i="12"/>
  <c r="X31" i="12" s="1"/>
  <c r="AB31" i="12" s="1"/>
  <c r="V26" i="12"/>
  <c r="X26" i="12" s="1"/>
  <c r="Z33" i="12"/>
  <c r="W26" i="12"/>
  <c r="Y26" i="12" s="1"/>
  <c r="U27" i="12"/>
  <c r="AE27" i="12" s="1"/>
  <c r="AD25" i="12"/>
  <c r="AA33" i="12"/>
  <c r="W33" i="12"/>
  <c r="Y33" i="12" s="1"/>
  <c r="V33" i="12"/>
  <c r="X33" i="12" s="1"/>
  <c r="AA28" i="12"/>
  <c r="V28" i="12"/>
  <c r="X28" i="12" s="1"/>
  <c r="W28" i="12"/>
  <c r="Y28" i="12" s="1"/>
  <c r="U28" i="12"/>
  <c r="AE28" i="12" s="1"/>
  <c r="V27" i="12"/>
  <c r="X27" i="12" s="1"/>
  <c r="AB27" i="12" s="1"/>
  <c r="W31" i="12"/>
  <c r="Y31" i="12" s="1"/>
  <c r="AC31" i="12" s="1"/>
  <c r="AA26" i="12"/>
  <c r="V29" i="12"/>
  <c r="X29" i="12" s="1"/>
  <c r="W27" i="12"/>
  <c r="Y27" i="12" s="1"/>
  <c r="AC27" i="12" s="1"/>
  <c r="AA29" i="12"/>
  <c r="U29" i="12"/>
  <c r="AE29" i="12" s="1"/>
  <c r="V30" i="12"/>
  <c r="X30" i="12" s="1"/>
  <c r="W30" i="12"/>
  <c r="Y30" i="12" s="1"/>
  <c r="AA30" i="12"/>
  <c r="W29" i="12"/>
  <c r="Y29" i="12" s="1"/>
  <c r="U31" i="12"/>
  <c r="AE31" i="12" s="1"/>
  <c r="T34" i="12"/>
  <c r="V32" i="12"/>
  <c r="X32" i="12" s="1"/>
  <c r="AA32" i="12"/>
  <c r="U32" i="12"/>
  <c r="AE32" i="12" s="1"/>
  <c r="W32" i="12"/>
  <c r="Y32" i="12" s="1"/>
  <c r="AB31" i="13"/>
  <c r="AC31" i="13"/>
  <c r="AD29" i="13"/>
  <c r="Z33" i="13"/>
  <c r="AA33" i="13"/>
  <c r="T34" i="13"/>
  <c r="AA34" i="13" s="1"/>
  <c r="U33" i="13"/>
  <c r="AE33" i="13" s="1"/>
  <c r="U27" i="13"/>
  <c r="AE27" i="13" s="1"/>
  <c r="V27" i="13"/>
  <c r="X27" i="13" s="1"/>
  <c r="AB27" i="13" s="1"/>
  <c r="W33" i="13"/>
  <c r="Y33" i="13" s="1"/>
  <c r="AB28" i="13"/>
  <c r="AD28" i="13" s="1"/>
  <c r="AD25" i="13"/>
  <c r="AC26" i="13"/>
  <c r="AB26" i="13"/>
  <c r="V32" i="13"/>
  <c r="X32" i="13" s="1"/>
  <c r="AA32" i="13"/>
  <c r="U32" i="13"/>
  <c r="AE32" i="13" s="1"/>
  <c r="W27" i="13"/>
  <c r="Y27" i="13" s="1"/>
  <c r="AC27" i="13" s="1"/>
  <c r="W32" i="13"/>
  <c r="Y32" i="13" s="1"/>
  <c r="Z105" i="6"/>
  <c r="AB105" i="6" s="1"/>
  <c r="Z106" i="6"/>
  <c r="AB106" i="6" s="1"/>
  <c r="Z104" i="6"/>
  <c r="AB104" i="6" s="1"/>
  <c r="Z103" i="6"/>
  <c r="AB103" i="6" s="1"/>
  <c r="C21" i="6"/>
  <c r="C21" i="1"/>
  <c r="Q28" i="8" l="1"/>
  <c r="Q25" i="8"/>
  <c r="Q29" i="8"/>
  <c r="Q32" i="8"/>
  <c r="Q31" i="8"/>
  <c r="Q26" i="8"/>
  <c r="Q27" i="8"/>
  <c r="Q30" i="8"/>
  <c r="S31" i="8"/>
  <c r="S29" i="8"/>
  <c r="S25" i="8"/>
  <c r="S26" i="8"/>
  <c r="S27" i="8"/>
  <c r="S28" i="8"/>
  <c r="S30" i="8"/>
  <c r="F34" i="8"/>
  <c r="F29" i="8"/>
  <c r="F33" i="8"/>
  <c r="F25" i="8"/>
  <c r="F31" i="8"/>
  <c r="F32" i="8"/>
  <c r="F27" i="8"/>
  <c r="F28" i="8"/>
  <c r="F26" i="8"/>
  <c r="F30" i="8"/>
  <c r="U22" i="8"/>
  <c r="I30" i="8"/>
  <c r="I28" i="8"/>
  <c r="I31" i="8"/>
  <c r="I32" i="8"/>
  <c r="I34" i="8"/>
  <c r="I25" i="8"/>
  <c r="I29" i="8"/>
  <c r="I33" i="8"/>
  <c r="N28" i="8"/>
  <c r="N33" i="8"/>
  <c r="N29" i="8"/>
  <c r="N27" i="8"/>
  <c r="N26" i="8"/>
  <c r="N25" i="8"/>
  <c r="N34" i="8"/>
  <c r="N30" i="8"/>
  <c r="N32" i="8"/>
  <c r="O29" i="8"/>
  <c r="O28" i="8"/>
  <c r="O26" i="8"/>
  <c r="O32" i="8"/>
  <c r="O27" i="8"/>
  <c r="O34" i="8"/>
  <c r="O33" i="8"/>
  <c r="O25" i="8"/>
  <c r="M34" i="8"/>
  <c r="M26" i="8"/>
  <c r="M33" i="8"/>
  <c r="M27" i="8"/>
  <c r="M25" i="8"/>
  <c r="M31" i="8"/>
  <c r="M30" i="8"/>
  <c r="M32" i="8"/>
  <c r="P34" i="8"/>
  <c r="P33" i="8"/>
  <c r="P26" i="8"/>
  <c r="P29" i="8"/>
  <c r="P32" i="8"/>
  <c r="P28" i="8"/>
  <c r="P25" i="8"/>
  <c r="P27" i="8"/>
  <c r="T25" i="8"/>
  <c r="T27" i="8"/>
  <c r="T29" i="8"/>
  <c r="T26" i="8"/>
  <c r="T30" i="8"/>
  <c r="T31" i="8"/>
  <c r="T28" i="8"/>
  <c r="H26" i="8"/>
  <c r="H27" i="8" s="1"/>
  <c r="H29" i="8"/>
  <c r="H30" i="8"/>
  <c r="H28" i="8"/>
  <c r="H34" i="8"/>
  <c r="H25" i="8"/>
  <c r="H31" i="8"/>
  <c r="H32" i="8"/>
  <c r="H33" i="8"/>
  <c r="L25" i="8"/>
  <c r="L32" i="8"/>
  <c r="L33" i="8"/>
  <c r="L34" i="8"/>
  <c r="L26" i="8"/>
  <c r="L27" i="8"/>
  <c r="L31" i="8"/>
  <c r="L30" i="8"/>
  <c r="J31" i="8"/>
  <c r="J32" i="8"/>
  <c r="J33" i="8"/>
  <c r="J34" i="8"/>
  <c r="J28" i="8"/>
  <c r="J25" i="8"/>
  <c r="J29" i="8"/>
  <c r="J30" i="8"/>
  <c r="K32" i="8"/>
  <c r="K26" i="8"/>
  <c r="K30" i="8"/>
  <c r="K33" i="8"/>
  <c r="K25" i="8"/>
  <c r="K31" i="8"/>
  <c r="K34" i="8"/>
  <c r="K27" i="8"/>
  <c r="K28" i="8"/>
  <c r="G33" i="8"/>
  <c r="G27" i="8"/>
  <c r="G28" i="8"/>
  <c r="G30" i="8"/>
  <c r="G29" i="8"/>
  <c r="G34" i="8"/>
  <c r="G31" i="8"/>
  <c r="G32" i="8"/>
  <c r="G26" i="8"/>
  <c r="R26" i="8"/>
  <c r="R30" i="8"/>
  <c r="R28" i="8"/>
  <c r="R31" i="8"/>
  <c r="R25" i="8"/>
  <c r="R27" i="8"/>
  <c r="R29" i="8"/>
  <c r="AB34" i="10"/>
  <c r="AC34" i="10"/>
  <c r="AC26" i="11"/>
  <c r="AD33" i="10"/>
  <c r="Z33" i="11"/>
  <c r="V29" i="11"/>
  <c r="X29" i="11" s="1"/>
  <c r="V27" i="11"/>
  <c r="X27" i="11" s="1"/>
  <c r="AB27" i="11" s="1"/>
  <c r="AA31" i="11"/>
  <c r="W27" i="11"/>
  <c r="Y27" i="11" s="1"/>
  <c r="AC27" i="11" s="1"/>
  <c r="AB26" i="11"/>
  <c r="V31" i="11"/>
  <c r="X31" i="11" s="1"/>
  <c r="U27" i="11"/>
  <c r="AE27" i="11" s="1"/>
  <c r="AA29" i="11"/>
  <c r="U33" i="11"/>
  <c r="AE33" i="11" s="1"/>
  <c r="AC28" i="11"/>
  <c r="AB28" i="11"/>
  <c r="W31" i="11"/>
  <c r="Y31" i="11" s="1"/>
  <c r="T34" i="11"/>
  <c r="Z34" i="11" s="1"/>
  <c r="U29" i="11"/>
  <c r="AE29" i="11" s="1"/>
  <c r="W33" i="11"/>
  <c r="Y33" i="11" s="1"/>
  <c r="AB30" i="11"/>
  <c r="AC30" i="11"/>
  <c r="AC32" i="11"/>
  <c r="AB32" i="11"/>
  <c r="V33" i="11"/>
  <c r="X33" i="11" s="1"/>
  <c r="AA34" i="12"/>
  <c r="AD31" i="12"/>
  <c r="AC33" i="12"/>
  <c r="AC30" i="12"/>
  <c r="AB30" i="12"/>
  <c r="Z34" i="12"/>
  <c r="U34" i="12"/>
  <c r="AE34" i="12" s="1"/>
  <c r="W34" i="12"/>
  <c r="Y34" i="12" s="1"/>
  <c r="AB33" i="12"/>
  <c r="AD27" i="12"/>
  <c r="AB29" i="12"/>
  <c r="AC29" i="12"/>
  <c r="AC26" i="12"/>
  <c r="AB26" i="12"/>
  <c r="AC28" i="12"/>
  <c r="AB28" i="12"/>
  <c r="V34" i="12"/>
  <c r="X34" i="12" s="1"/>
  <c r="AB32" i="12"/>
  <c r="AC32" i="12"/>
  <c r="AD31" i="13"/>
  <c r="Z34" i="13"/>
  <c r="V34" i="13"/>
  <c r="X34" i="13" s="1"/>
  <c r="U34" i="13"/>
  <c r="AE34" i="13" s="1"/>
  <c r="W34" i="13"/>
  <c r="Y34" i="13" s="1"/>
  <c r="AB33" i="13"/>
  <c r="AC33" i="13"/>
  <c r="AD26" i="13"/>
  <c r="AC32" i="13"/>
  <c r="AB32" i="13"/>
  <c r="AD27" i="13"/>
  <c r="Z109" i="6"/>
  <c r="AB109" i="6" s="1"/>
  <c r="Z107" i="6"/>
  <c r="AB107" i="6" s="1"/>
  <c r="Z108" i="6"/>
  <c r="AB108" i="6" s="1"/>
  <c r="Z110" i="6"/>
  <c r="AB110" i="6" s="1"/>
  <c r="C22" i="6"/>
  <c r="C22" i="1"/>
  <c r="AB33" i="11" l="1"/>
  <c r="Z27" i="8"/>
  <c r="Z25" i="8"/>
  <c r="Z30" i="8"/>
  <c r="Z26" i="8"/>
  <c r="K29" i="8"/>
  <c r="L28" i="8"/>
  <c r="L29" i="8" s="1"/>
  <c r="AC33" i="11"/>
  <c r="I26" i="8"/>
  <c r="I27" i="8" s="1"/>
  <c r="G25" i="8"/>
  <c r="W25" i="8" s="1"/>
  <c r="Y25" i="8" s="1"/>
  <c r="Z31" i="8"/>
  <c r="N31" i="8"/>
  <c r="O30" i="8"/>
  <c r="O31" i="8" s="1"/>
  <c r="R32" i="8"/>
  <c r="Z32" i="8" s="1"/>
  <c r="AD26" i="11"/>
  <c r="Z29" i="8"/>
  <c r="Q33" i="8"/>
  <c r="Z28" i="8"/>
  <c r="AD34" i="10"/>
  <c r="AD35" i="10" s="1"/>
  <c r="AD32" i="11"/>
  <c r="AD27" i="11"/>
  <c r="AC31" i="11"/>
  <c r="AB31" i="11"/>
  <c r="AD30" i="11"/>
  <c r="AD28" i="11"/>
  <c r="U34" i="11"/>
  <c r="AE34" i="11" s="1"/>
  <c r="AA34" i="11"/>
  <c r="W34" i="11"/>
  <c r="Y34" i="11" s="1"/>
  <c r="AB29" i="11"/>
  <c r="AC29" i="11"/>
  <c r="V34" i="11"/>
  <c r="X34" i="11" s="1"/>
  <c r="AD33" i="12"/>
  <c r="AD30" i="12"/>
  <c r="AD32" i="12"/>
  <c r="AD29" i="12"/>
  <c r="AD28" i="12"/>
  <c r="AD26" i="12"/>
  <c r="AC34" i="12"/>
  <c r="AB34" i="12"/>
  <c r="AB34" i="13"/>
  <c r="AC34" i="13"/>
  <c r="AD33" i="13"/>
  <c r="AD32" i="13"/>
  <c r="Z113" i="6"/>
  <c r="AB113" i="6" s="1"/>
  <c r="Z114" i="6"/>
  <c r="AB114" i="6" s="1"/>
  <c r="Z112" i="6"/>
  <c r="AB112" i="6" s="1"/>
  <c r="Z111" i="6"/>
  <c r="AB111" i="6" s="1"/>
  <c r="C23" i="6"/>
  <c r="C23" i="1"/>
  <c r="AD33" i="11" l="1"/>
  <c r="AA25" i="8"/>
  <c r="AC25" i="8" s="1"/>
  <c r="P31" i="8"/>
  <c r="U31" i="8" s="1"/>
  <c r="AE31" i="8" s="1"/>
  <c r="AI10" i="10" a="1"/>
  <c r="AM10" i="10" s="1"/>
  <c r="J36" i="10" s="1"/>
  <c r="M29" i="8"/>
  <c r="W29" i="8" s="1"/>
  <c r="Y29" i="8" s="1"/>
  <c r="U25" i="8"/>
  <c r="AE25" i="8" s="1"/>
  <c r="V25" i="8"/>
  <c r="X25" i="8" s="1"/>
  <c r="M28" i="8"/>
  <c r="J27" i="8"/>
  <c r="W27" i="8" s="1"/>
  <c r="Y27" i="8" s="1"/>
  <c r="S32" i="8"/>
  <c r="T32" i="8" s="1"/>
  <c r="W32" i="8" s="1"/>
  <c r="Y32" i="8" s="1"/>
  <c r="S33" i="8"/>
  <c r="R33" i="8"/>
  <c r="R34" i="8" s="1"/>
  <c r="P30" i="8"/>
  <c r="J26" i="8"/>
  <c r="AA26" i="8" s="1"/>
  <c r="Q34" i="8"/>
  <c r="G167" i="10"/>
  <c r="AD31" i="11"/>
  <c r="AD29" i="11"/>
  <c r="AB34" i="11"/>
  <c r="AC34" i="11"/>
  <c r="AD34" i="12"/>
  <c r="AI10" i="12" s="1" a="1"/>
  <c r="AD34" i="13"/>
  <c r="AI10" i="13" s="1" a="1"/>
  <c r="AW10" i="13" s="1"/>
  <c r="T36" i="13" s="1"/>
  <c r="Z116" i="6"/>
  <c r="AB116" i="6" s="1"/>
  <c r="Z115" i="6"/>
  <c r="AB115" i="6" s="1"/>
  <c r="Z118" i="6"/>
  <c r="AB118" i="6" s="1"/>
  <c r="Z117" i="6"/>
  <c r="AB117" i="6" s="1"/>
  <c r="C24" i="6"/>
  <c r="C24" i="1"/>
  <c r="AK10" i="10" l="1"/>
  <c r="H36" i="10" s="1"/>
  <c r="AQ10" i="10"/>
  <c r="N36" i="10" s="1"/>
  <c r="AB25" i="8"/>
  <c r="AD25" i="8" s="1"/>
  <c r="AA32" i="8"/>
  <c r="AC32" i="8" s="1"/>
  <c r="V27" i="8"/>
  <c r="X27" i="8" s="1"/>
  <c r="AS10" i="10"/>
  <c r="P36" i="10" s="1"/>
  <c r="AN10" i="10"/>
  <c r="K36" i="10" s="1"/>
  <c r="AI10" i="10"/>
  <c r="F36" i="10" s="1"/>
  <c r="U27" i="8"/>
  <c r="AE27" i="8" s="1"/>
  <c r="AT10" i="10"/>
  <c r="Q36" i="10" s="1"/>
  <c r="AL10" i="10"/>
  <c r="I36" i="10" s="1"/>
  <c r="U29" i="8"/>
  <c r="AE29" i="8" s="1"/>
  <c r="AA27" i="8"/>
  <c r="AC27" i="8" s="1"/>
  <c r="AJ10" i="10"/>
  <c r="G36" i="10" s="1"/>
  <c r="V31" i="8"/>
  <c r="X31" i="8" s="1"/>
  <c r="AO10" i="10"/>
  <c r="L36" i="10" s="1"/>
  <c r="AV10" i="10"/>
  <c r="S36" i="10" s="1"/>
  <c r="AA29" i="8"/>
  <c r="AA31" i="8"/>
  <c r="AW10" i="10"/>
  <c r="T36" i="10" s="1"/>
  <c r="AU10" i="10"/>
  <c r="R36" i="10" s="1"/>
  <c r="AP10" i="10"/>
  <c r="M36" i="10" s="1"/>
  <c r="AR10" i="10"/>
  <c r="O36" i="10" s="1"/>
  <c r="W31" i="8"/>
  <c r="Y31" i="8" s="1"/>
  <c r="V29" i="8"/>
  <c r="X29" i="8" s="1"/>
  <c r="W26" i="8"/>
  <c r="Y26" i="8" s="1"/>
  <c r="AC26" i="8" s="1"/>
  <c r="U26" i="8"/>
  <c r="AE26" i="8" s="1"/>
  <c r="V26" i="8"/>
  <c r="X26" i="8" s="1"/>
  <c r="AB26" i="8" s="1"/>
  <c r="U32" i="8"/>
  <c r="AE32" i="8" s="1"/>
  <c r="W30" i="8"/>
  <c r="Y30" i="8" s="1"/>
  <c r="AA30" i="8"/>
  <c r="U30" i="8"/>
  <c r="AE30" i="8" s="1"/>
  <c r="W28" i="8"/>
  <c r="Y28" i="8" s="1"/>
  <c r="U28" i="8"/>
  <c r="AE28" i="8" s="1"/>
  <c r="V28" i="8"/>
  <c r="X28" i="8" s="1"/>
  <c r="AA28" i="8"/>
  <c r="T33" i="8"/>
  <c r="W33" i="8" s="1"/>
  <c r="Y33" i="8" s="1"/>
  <c r="V30" i="8"/>
  <c r="X30" i="8" s="1"/>
  <c r="S34" i="8"/>
  <c r="V32" i="8"/>
  <c r="X32" i="8" s="1"/>
  <c r="AD34" i="11"/>
  <c r="AD35" i="12"/>
  <c r="G167" i="12" s="1"/>
  <c r="AR10" i="12"/>
  <c r="O36" i="12" s="1"/>
  <c r="AT10" i="12"/>
  <c r="Q36" i="12" s="1"/>
  <c r="AU10" i="12"/>
  <c r="R36" i="12" s="1"/>
  <c r="AQ10" i="12"/>
  <c r="N36" i="12" s="1"/>
  <c r="AO10" i="12"/>
  <c r="L36" i="12" s="1"/>
  <c r="AM10" i="12"/>
  <c r="J36" i="12" s="1"/>
  <c r="AS10" i="12"/>
  <c r="P36" i="12" s="1"/>
  <c r="AJ10" i="12"/>
  <c r="G36" i="12" s="1"/>
  <c r="AL10" i="12"/>
  <c r="I36" i="12" s="1"/>
  <c r="AN10" i="12"/>
  <c r="K36" i="12" s="1"/>
  <c r="AP10" i="12"/>
  <c r="M36" i="12" s="1"/>
  <c r="AV10" i="12"/>
  <c r="S36" i="12" s="1"/>
  <c r="AW10" i="12"/>
  <c r="T36" i="12" s="1"/>
  <c r="AK10" i="12"/>
  <c r="H36" i="12" s="1"/>
  <c r="AI10" i="12"/>
  <c r="AD35" i="13"/>
  <c r="G167" i="13" s="1"/>
  <c r="AS10" i="13"/>
  <c r="P36" i="13" s="1"/>
  <c r="AL10" i="13"/>
  <c r="I36" i="13" s="1"/>
  <c r="AT10" i="13"/>
  <c r="Q36" i="13" s="1"/>
  <c r="AK10" i="13"/>
  <c r="H36" i="13" s="1"/>
  <c r="AN10" i="13"/>
  <c r="K36" i="13" s="1"/>
  <c r="AR10" i="13"/>
  <c r="O36" i="13" s="1"/>
  <c r="AJ10" i="13"/>
  <c r="G36" i="13" s="1"/>
  <c r="AO10" i="13"/>
  <c r="L36" i="13" s="1"/>
  <c r="AQ10" i="13"/>
  <c r="N36" i="13" s="1"/>
  <c r="AV10" i="13"/>
  <c r="S36" i="13" s="1"/>
  <c r="AP10" i="13"/>
  <c r="M36" i="13" s="1"/>
  <c r="AI10" i="13"/>
  <c r="F36" i="13" s="1"/>
  <c r="AM10" i="13"/>
  <c r="J36" i="13" s="1"/>
  <c r="AU10" i="13"/>
  <c r="R36" i="13" s="1"/>
  <c r="Z122" i="6"/>
  <c r="AB122" i="6" s="1"/>
  <c r="Z119" i="6"/>
  <c r="AB119" i="6" s="1"/>
  <c r="Z121" i="6"/>
  <c r="AB121" i="6" s="1"/>
  <c r="Z120" i="6"/>
  <c r="AB120" i="6" s="1"/>
  <c r="C25" i="6"/>
  <c r="C25" i="1"/>
  <c r="AC31" i="8" l="1"/>
  <c r="AB27" i="8"/>
  <c r="AD27" i="8" s="1"/>
  <c r="AB32" i="8"/>
  <c r="AD32" i="8" s="1"/>
  <c r="U36" i="10"/>
  <c r="AB31" i="8"/>
  <c r="AX10" i="10"/>
  <c r="AY10" i="10" s="1"/>
  <c r="E38" i="10" s="1"/>
  <c r="AB29" i="8"/>
  <c r="AC29" i="8"/>
  <c r="V33" i="8"/>
  <c r="X33" i="8" s="1"/>
  <c r="U33" i="8"/>
  <c r="AE33" i="8" s="1"/>
  <c r="AB30" i="8"/>
  <c r="AC30" i="8"/>
  <c r="T34" i="8"/>
  <c r="W34" i="8" s="1"/>
  <c r="Y34" i="8" s="1"/>
  <c r="Z33" i="8"/>
  <c r="AA33" i="8"/>
  <c r="AB28" i="8"/>
  <c r="AC28" i="8"/>
  <c r="AD26" i="8"/>
  <c r="AD35" i="11"/>
  <c r="AI10" i="11" a="1"/>
  <c r="F36" i="12"/>
  <c r="U36" i="12" s="1"/>
  <c r="AX10" i="12"/>
  <c r="U36" i="13"/>
  <c r="AX10" i="13"/>
  <c r="AY10" i="13" s="1"/>
  <c r="E38" i="13" s="1"/>
  <c r="M38" i="13" s="1"/>
  <c r="Z126" i="6"/>
  <c r="AB126" i="6" s="1"/>
  <c r="Z124" i="6"/>
  <c r="AB124" i="6" s="1"/>
  <c r="Z125" i="6"/>
  <c r="AB125" i="6" s="1"/>
  <c r="Z123" i="6"/>
  <c r="AB123" i="6" s="1"/>
  <c r="C26" i="6"/>
  <c r="C26" i="1"/>
  <c r="AD31" i="8" l="1"/>
  <c r="AD29" i="8"/>
  <c r="AD30" i="8"/>
  <c r="AD28" i="8"/>
  <c r="V34" i="8"/>
  <c r="X34" i="8" s="1"/>
  <c r="Z34" i="8"/>
  <c r="AB33" i="8"/>
  <c r="AC33" i="8"/>
  <c r="AA34" i="8"/>
  <c r="U34" i="8"/>
  <c r="AE34" i="8" s="1"/>
  <c r="F38" i="10"/>
  <c r="G38" i="10"/>
  <c r="H38" i="10"/>
  <c r="I38" i="10"/>
  <c r="J38" i="10"/>
  <c r="K38" i="10"/>
  <c r="L38" i="10"/>
  <c r="M38" i="10"/>
  <c r="N38" i="10"/>
  <c r="O38" i="10"/>
  <c r="P38" i="10"/>
  <c r="Q38" i="10"/>
  <c r="R38" i="10"/>
  <c r="S38" i="10"/>
  <c r="T38" i="10"/>
  <c r="AL10" i="11"/>
  <c r="I36" i="11" s="1"/>
  <c r="AM10" i="11"/>
  <c r="J36" i="11" s="1"/>
  <c r="AQ10" i="11"/>
  <c r="N36" i="11" s="1"/>
  <c r="AO10" i="11"/>
  <c r="L36" i="11" s="1"/>
  <c r="AS10" i="11"/>
  <c r="P36" i="11" s="1"/>
  <c r="AN10" i="11"/>
  <c r="K36" i="11" s="1"/>
  <c r="AJ10" i="11"/>
  <c r="G36" i="11" s="1"/>
  <c r="AT10" i="11"/>
  <c r="Q36" i="11" s="1"/>
  <c r="AW10" i="11"/>
  <c r="T36" i="11" s="1"/>
  <c r="AV10" i="11"/>
  <c r="S36" i="11" s="1"/>
  <c r="AR10" i="11"/>
  <c r="O36" i="11" s="1"/>
  <c r="AP10" i="11"/>
  <c r="M36" i="11" s="1"/>
  <c r="AK10" i="11"/>
  <c r="H36" i="11" s="1"/>
  <c r="AU10" i="11"/>
  <c r="R36" i="11" s="1"/>
  <c r="AI10" i="11"/>
  <c r="G167" i="11"/>
  <c r="AY10" i="12"/>
  <c r="E38" i="12" s="1"/>
  <c r="T38" i="13"/>
  <c r="T43" i="13" s="1"/>
  <c r="L38" i="13"/>
  <c r="L42" i="13" s="1"/>
  <c r="S38" i="13"/>
  <c r="S41" i="13" s="1"/>
  <c r="K38" i="13"/>
  <c r="K47" i="13" s="1"/>
  <c r="N38" i="13"/>
  <c r="N41" i="13" s="1"/>
  <c r="I38" i="13"/>
  <c r="I49" i="13" s="1"/>
  <c r="P38" i="13"/>
  <c r="P42" i="13" s="1"/>
  <c r="G38" i="13"/>
  <c r="G45" i="13" s="1"/>
  <c r="F38" i="13"/>
  <c r="F46" i="13" s="1"/>
  <c r="R38" i="13"/>
  <c r="R44" i="13" s="1"/>
  <c r="J38" i="13"/>
  <c r="J45" i="13" s="1"/>
  <c r="Q38" i="13"/>
  <c r="Q44" i="13" s="1"/>
  <c r="O38" i="13"/>
  <c r="O41" i="13" s="1"/>
  <c r="H38" i="13"/>
  <c r="H46" i="13" s="1"/>
  <c r="M41" i="13"/>
  <c r="M46" i="13"/>
  <c r="M43" i="13"/>
  <c r="M48" i="13"/>
  <c r="M50" i="13"/>
  <c r="M42" i="13"/>
  <c r="M47" i="13"/>
  <c r="M49" i="13"/>
  <c r="Z130" i="6"/>
  <c r="AB130" i="6" s="1"/>
  <c r="Z129" i="6"/>
  <c r="AB129" i="6" s="1"/>
  <c r="Z127" i="6"/>
  <c r="AB127" i="6" s="1"/>
  <c r="Z128" i="6"/>
  <c r="AB128" i="6" s="1"/>
  <c r="C27" i="6"/>
  <c r="C27" i="1"/>
  <c r="AD33" i="8" l="1"/>
  <c r="AB34" i="8"/>
  <c r="AC34" i="8"/>
  <c r="M43" i="10"/>
  <c r="M49" i="10"/>
  <c r="M46" i="10"/>
  <c r="M41" i="10"/>
  <c r="M48" i="10"/>
  <c r="M47" i="10"/>
  <c r="M50" i="10"/>
  <c r="M42" i="10"/>
  <c r="U38" i="10"/>
  <c r="T46" i="10"/>
  <c r="T45" i="10"/>
  <c r="T43" i="10"/>
  <c r="T44" i="10"/>
  <c r="T41" i="10"/>
  <c r="T47" i="10"/>
  <c r="T42" i="10"/>
  <c r="L42" i="10"/>
  <c r="L49" i="10"/>
  <c r="L41" i="10"/>
  <c r="L43" i="10"/>
  <c r="L47" i="10"/>
  <c r="L46" i="10"/>
  <c r="L50" i="10"/>
  <c r="L48" i="10"/>
  <c r="S44" i="10"/>
  <c r="S43" i="10"/>
  <c r="S41" i="10"/>
  <c r="S47" i="10"/>
  <c r="S42" i="10"/>
  <c r="S46" i="10"/>
  <c r="S45" i="10"/>
  <c r="K46" i="10"/>
  <c r="K48" i="10"/>
  <c r="K42" i="10"/>
  <c r="K49" i="10"/>
  <c r="K44" i="10"/>
  <c r="K50" i="10"/>
  <c r="K43" i="10"/>
  <c r="K47" i="10"/>
  <c r="K41" i="10"/>
  <c r="R42" i="10"/>
  <c r="R46" i="10"/>
  <c r="R41" i="10"/>
  <c r="R44" i="10"/>
  <c r="R43" i="10"/>
  <c r="R45" i="10"/>
  <c r="R47" i="10"/>
  <c r="J46" i="10"/>
  <c r="J48" i="10"/>
  <c r="J49" i="10"/>
  <c r="J45" i="10"/>
  <c r="J41" i="10"/>
  <c r="J44" i="10"/>
  <c r="J50" i="10"/>
  <c r="J47" i="10"/>
  <c r="Q47" i="10"/>
  <c r="Q48" i="10"/>
  <c r="Q42" i="10"/>
  <c r="Q45" i="10"/>
  <c r="Q44" i="10"/>
  <c r="Q41" i="10"/>
  <c r="Q43" i="10"/>
  <c r="Q46" i="10"/>
  <c r="I44" i="10"/>
  <c r="I41" i="10"/>
  <c r="I47" i="10"/>
  <c r="I49" i="10"/>
  <c r="I45" i="10"/>
  <c r="I50" i="10"/>
  <c r="I48" i="10"/>
  <c r="I46" i="10"/>
  <c r="P43" i="10"/>
  <c r="P50" i="10"/>
  <c r="P49" i="10"/>
  <c r="P44" i="10"/>
  <c r="P41" i="10"/>
  <c r="P45" i="10"/>
  <c r="P42" i="10"/>
  <c r="P48" i="10"/>
  <c r="H50" i="10"/>
  <c r="H46" i="10"/>
  <c r="H42" i="10"/>
  <c r="H48" i="10"/>
  <c r="H41" i="10"/>
  <c r="H45" i="10"/>
  <c r="H49" i="10"/>
  <c r="H47" i="10"/>
  <c r="H44" i="10"/>
  <c r="O44" i="10"/>
  <c r="O41" i="10"/>
  <c r="O48" i="10"/>
  <c r="O43" i="10"/>
  <c r="O50" i="10"/>
  <c r="O49" i="10"/>
  <c r="O42" i="10"/>
  <c r="O45" i="10"/>
  <c r="G47" i="10"/>
  <c r="G48" i="10"/>
  <c r="G44" i="10"/>
  <c r="G50" i="10"/>
  <c r="G43" i="10"/>
  <c r="G46" i="10"/>
  <c r="G45" i="10"/>
  <c r="G42" i="10"/>
  <c r="G49" i="10"/>
  <c r="N46" i="10"/>
  <c r="O46" i="10" s="1"/>
  <c r="P46" i="10" s="1"/>
  <c r="N45" i="10"/>
  <c r="N44" i="10"/>
  <c r="N43" i="10"/>
  <c r="N49" i="10"/>
  <c r="N50" i="10"/>
  <c r="N41" i="10"/>
  <c r="N48" i="10"/>
  <c r="N42" i="10"/>
  <c r="F50" i="10"/>
  <c r="F43" i="10"/>
  <c r="F49" i="10"/>
  <c r="F48" i="10"/>
  <c r="F47" i="10"/>
  <c r="F44" i="10"/>
  <c r="F41" i="10"/>
  <c r="F46" i="10"/>
  <c r="F42" i="10"/>
  <c r="F45" i="10"/>
  <c r="F36" i="11"/>
  <c r="U36" i="11" s="1"/>
  <c r="AX10" i="11"/>
  <c r="H38" i="12"/>
  <c r="F38" i="12"/>
  <c r="G38" i="12"/>
  <c r="I38" i="12"/>
  <c r="J38" i="12"/>
  <c r="K38" i="12"/>
  <c r="L38" i="12"/>
  <c r="M38" i="12"/>
  <c r="N38" i="12"/>
  <c r="O38" i="12"/>
  <c r="P38" i="12"/>
  <c r="Q38" i="12"/>
  <c r="R38" i="12"/>
  <c r="S38" i="12"/>
  <c r="T38" i="12"/>
  <c r="G46" i="13"/>
  <c r="N48" i="13"/>
  <c r="G42" i="13"/>
  <c r="G47" i="13"/>
  <c r="N46" i="13"/>
  <c r="O46" i="13" s="1"/>
  <c r="P46" i="13" s="1"/>
  <c r="N50" i="13"/>
  <c r="G50" i="13"/>
  <c r="I45" i="13"/>
  <c r="N44" i="13"/>
  <c r="N49" i="13"/>
  <c r="L50" i="13"/>
  <c r="O43" i="13"/>
  <c r="N45" i="13"/>
  <c r="G43" i="13"/>
  <c r="L43" i="13"/>
  <c r="F48" i="13"/>
  <c r="H50" i="13"/>
  <c r="G49" i="13"/>
  <c r="T45" i="13"/>
  <c r="O48" i="13"/>
  <c r="G44" i="13"/>
  <c r="O50" i="13"/>
  <c r="N43" i="13"/>
  <c r="G48" i="13"/>
  <c r="P49" i="13"/>
  <c r="L41" i="13"/>
  <c r="N42" i="13"/>
  <c r="H42" i="13"/>
  <c r="H43" i="13" s="1"/>
  <c r="I50" i="13"/>
  <c r="T44" i="13"/>
  <c r="I41" i="13"/>
  <c r="I44" i="13"/>
  <c r="O44" i="13"/>
  <c r="I47" i="13"/>
  <c r="H45" i="13"/>
  <c r="O49" i="13"/>
  <c r="I46" i="13"/>
  <c r="T42" i="13"/>
  <c r="H44" i="13"/>
  <c r="H49" i="13"/>
  <c r="H47" i="13"/>
  <c r="J46" i="13"/>
  <c r="H48" i="13"/>
  <c r="H41" i="13"/>
  <c r="I48" i="13"/>
  <c r="Q45" i="13"/>
  <c r="J49" i="13"/>
  <c r="K50" i="13"/>
  <c r="S43" i="13"/>
  <c r="J41" i="13"/>
  <c r="Q43" i="13"/>
  <c r="J44" i="13"/>
  <c r="K42" i="13"/>
  <c r="S44" i="13"/>
  <c r="Z44" i="13" s="1"/>
  <c r="Q41" i="13"/>
  <c r="J47" i="13"/>
  <c r="K48" i="13"/>
  <c r="S47" i="13"/>
  <c r="K41" i="13"/>
  <c r="U38" i="13"/>
  <c r="J50" i="13"/>
  <c r="R41" i="13"/>
  <c r="K46" i="13"/>
  <c r="S42" i="13"/>
  <c r="Q46" i="13"/>
  <c r="K44" i="13"/>
  <c r="K45" i="13" s="1"/>
  <c r="J48" i="13"/>
  <c r="K49" i="13"/>
  <c r="S45" i="13"/>
  <c r="K43" i="13"/>
  <c r="Q48" i="13"/>
  <c r="R48" i="13" s="1"/>
  <c r="S48" i="13" s="1"/>
  <c r="S46" i="13"/>
  <c r="Q47" i="13"/>
  <c r="F50" i="13"/>
  <c r="F41" i="13"/>
  <c r="G41" i="13" s="1"/>
  <c r="O42" i="13"/>
  <c r="P50" i="13"/>
  <c r="Q42" i="13"/>
  <c r="R47" i="13"/>
  <c r="L46" i="13"/>
  <c r="T47" i="13"/>
  <c r="F49" i="13"/>
  <c r="O45" i="13"/>
  <c r="P48" i="13"/>
  <c r="R45" i="13"/>
  <c r="L49" i="13"/>
  <c r="F47" i="13"/>
  <c r="F44" i="13"/>
  <c r="R42" i="13"/>
  <c r="F43" i="13"/>
  <c r="P43" i="13"/>
  <c r="L47" i="13"/>
  <c r="T46" i="13"/>
  <c r="P41" i="13"/>
  <c r="R43" i="13"/>
  <c r="L48" i="13"/>
  <c r="T41" i="13"/>
  <c r="F45" i="13"/>
  <c r="P45" i="13"/>
  <c r="F42" i="13"/>
  <c r="P44" i="13"/>
  <c r="R46" i="13"/>
  <c r="Z132" i="6"/>
  <c r="AB132" i="6" s="1"/>
  <c r="Z131" i="6"/>
  <c r="AB131" i="6" s="1"/>
  <c r="Z133" i="6"/>
  <c r="AB133" i="6" s="1"/>
  <c r="Z134" i="6"/>
  <c r="AB134" i="6" s="1"/>
  <c r="C28" i="6"/>
  <c r="C28" i="1"/>
  <c r="AD34" i="8" l="1"/>
  <c r="AI10" i="8" s="1" a="1"/>
  <c r="AR10" i="8" s="1"/>
  <c r="O36" i="8" s="1"/>
  <c r="Z47" i="10"/>
  <c r="Z44" i="10"/>
  <c r="G41" i="10"/>
  <c r="U41" i="10" s="1"/>
  <c r="AE41" i="10" s="1"/>
  <c r="H43" i="10"/>
  <c r="I42" i="10"/>
  <c r="I43" i="10" s="1"/>
  <c r="Z42" i="10"/>
  <c r="O47" i="10"/>
  <c r="Z45" i="10"/>
  <c r="K45" i="10"/>
  <c r="L44" i="10"/>
  <c r="Z41" i="10"/>
  <c r="Q49" i="10"/>
  <c r="R48" i="10"/>
  <c r="Z48" i="10"/>
  <c r="Z43" i="10"/>
  <c r="Z46" i="10"/>
  <c r="AA46" i="10"/>
  <c r="V46" i="10"/>
  <c r="X46" i="10" s="1"/>
  <c r="W46" i="10"/>
  <c r="Y46" i="10" s="1"/>
  <c r="N47" i="10"/>
  <c r="U46" i="10"/>
  <c r="AE46" i="10" s="1"/>
  <c r="AY10" i="11"/>
  <c r="E38" i="11" s="1"/>
  <c r="Q48" i="12"/>
  <c r="Q47" i="12"/>
  <c r="Q42" i="12"/>
  <c r="Q43" i="12"/>
  <c r="Q41" i="12"/>
  <c r="Q45" i="12"/>
  <c r="Q46" i="12"/>
  <c r="Q44" i="12"/>
  <c r="M47" i="12"/>
  <c r="M49" i="12"/>
  <c r="M46" i="12"/>
  <c r="M42" i="12"/>
  <c r="M41" i="12"/>
  <c r="M50" i="12"/>
  <c r="M48" i="12"/>
  <c r="M43" i="12"/>
  <c r="I44" i="12"/>
  <c r="I48" i="12"/>
  <c r="I50" i="12"/>
  <c r="I41" i="12"/>
  <c r="I47" i="12"/>
  <c r="I49" i="12"/>
  <c r="I46" i="12"/>
  <c r="I45" i="12"/>
  <c r="U38" i="12"/>
  <c r="T41" i="12"/>
  <c r="T42" i="12"/>
  <c r="T43" i="12"/>
  <c r="T47" i="12"/>
  <c r="T44" i="12"/>
  <c r="T45" i="12"/>
  <c r="T46" i="12"/>
  <c r="L47" i="12"/>
  <c r="L49" i="12"/>
  <c r="L48" i="12"/>
  <c r="L41" i="12"/>
  <c r="L43" i="12"/>
  <c r="L42" i="12"/>
  <c r="L46" i="12"/>
  <c r="L50" i="12"/>
  <c r="S46" i="12"/>
  <c r="S44" i="12"/>
  <c r="S43" i="12"/>
  <c r="S41" i="12"/>
  <c r="S45" i="12"/>
  <c r="S42" i="12"/>
  <c r="S47" i="12"/>
  <c r="K44" i="12"/>
  <c r="K43" i="12"/>
  <c r="K41" i="12"/>
  <c r="K42" i="12"/>
  <c r="K49" i="12"/>
  <c r="K50" i="12"/>
  <c r="K48" i="12"/>
  <c r="K47" i="12"/>
  <c r="K46" i="12"/>
  <c r="R42" i="12"/>
  <c r="R46" i="12"/>
  <c r="R44" i="12"/>
  <c r="R41" i="12"/>
  <c r="R45" i="12"/>
  <c r="R43" i="12"/>
  <c r="R47" i="12"/>
  <c r="J46" i="12"/>
  <c r="J44" i="12"/>
  <c r="J47" i="12"/>
  <c r="J49" i="12"/>
  <c r="J41" i="12"/>
  <c r="J48" i="12"/>
  <c r="J45" i="12"/>
  <c r="J50" i="12"/>
  <c r="P48" i="12"/>
  <c r="P49" i="12"/>
  <c r="P41" i="12"/>
  <c r="P45" i="12"/>
  <c r="P43" i="12"/>
  <c r="P44" i="12"/>
  <c r="P50" i="12"/>
  <c r="P42" i="12"/>
  <c r="O42" i="12"/>
  <c r="O41" i="12"/>
  <c r="O49" i="12"/>
  <c r="O48" i="12"/>
  <c r="O43" i="12"/>
  <c r="O44" i="12"/>
  <c r="O50" i="12"/>
  <c r="O45" i="12"/>
  <c r="F46" i="12"/>
  <c r="F50" i="12"/>
  <c r="F49" i="12"/>
  <c r="F42" i="12"/>
  <c r="F43" i="12"/>
  <c r="F48" i="12"/>
  <c r="F44" i="12"/>
  <c r="F45" i="12"/>
  <c r="F41" i="12"/>
  <c r="F47" i="12"/>
  <c r="G49" i="12"/>
  <c r="G45" i="12"/>
  <c r="G42" i="12"/>
  <c r="G46" i="12"/>
  <c r="G48" i="12"/>
  <c r="G44" i="12"/>
  <c r="G47" i="12"/>
  <c r="G43" i="12"/>
  <c r="G50" i="12"/>
  <c r="N46" i="12"/>
  <c r="N42" i="12"/>
  <c r="N44" i="12"/>
  <c r="N49" i="12"/>
  <c r="N48" i="12"/>
  <c r="N41" i="12"/>
  <c r="N50" i="12"/>
  <c r="N43" i="12"/>
  <c r="N45" i="12"/>
  <c r="H46" i="12"/>
  <c r="H41" i="12"/>
  <c r="H45" i="12"/>
  <c r="H49" i="12"/>
  <c r="H42" i="12"/>
  <c r="H48" i="12"/>
  <c r="H47" i="12"/>
  <c r="H44" i="12"/>
  <c r="H50" i="12"/>
  <c r="Q49" i="13"/>
  <c r="Q50" i="13" s="1"/>
  <c r="N47" i="13"/>
  <c r="O47" i="13"/>
  <c r="L44" i="13"/>
  <c r="M44" i="13" s="1"/>
  <c r="AA44" i="13" s="1"/>
  <c r="I42" i="13"/>
  <c r="J42" i="13" s="1"/>
  <c r="Z43" i="13"/>
  <c r="V46" i="13"/>
  <c r="X46" i="13" s="1"/>
  <c r="Z45" i="13"/>
  <c r="Z41" i="13"/>
  <c r="Z42" i="13"/>
  <c r="Z47" i="13"/>
  <c r="U46" i="13"/>
  <c r="AE46" i="13" s="1"/>
  <c r="AA46" i="13"/>
  <c r="AA41" i="13"/>
  <c r="W46" i="13"/>
  <c r="Y46" i="13" s="1"/>
  <c r="Z46" i="13"/>
  <c r="V41" i="13"/>
  <c r="X41" i="13" s="1"/>
  <c r="W41" i="13"/>
  <c r="Y41" i="13" s="1"/>
  <c r="U41" i="13"/>
  <c r="AE41" i="13" s="1"/>
  <c r="T48" i="13"/>
  <c r="U48" i="13" s="1"/>
  <c r="AE48" i="13" s="1"/>
  <c r="Z48" i="13"/>
  <c r="R49" i="13"/>
  <c r="S49" i="13"/>
  <c r="S50" i="13" s="1"/>
  <c r="Z137" i="6"/>
  <c r="AB137" i="6" s="1"/>
  <c r="Z138" i="6"/>
  <c r="AB138" i="6" s="1"/>
  <c r="Z135" i="6"/>
  <c r="AB135" i="6" s="1"/>
  <c r="Z136" i="6"/>
  <c r="AB136" i="6" s="1"/>
  <c r="C29" i="6"/>
  <c r="C29" i="1"/>
  <c r="AJ10" i="8" l="1"/>
  <c r="G36" i="8" s="1"/>
  <c r="AO10" i="8"/>
  <c r="L36" i="8" s="1"/>
  <c r="AD35" i="8"/>
  <c r="G167" i="8" s="1"/>
  <c r="AV10" i="8"/>
  <c r="S36" i="8" s="1"/>
  <c r="AM10" i="8"/>
  <c r="J36" i="8" s="1"/>
  <c r="AN10" i="8"/>
  <c r="K36" i="8" s="1"/>
  <c r="AI10" i="8"/>
  <c r="AK10" i="8"/>
  <c r="H36" i="8" s="1"/>
  <c r="AP10" i="8"/>
  <c r="M36" i="8" s="1"/>
  <c r="AQ10" i="8"/>
  <c r="N36" i="8" s="1"/>
  <c r="AS10" i="8"/>
  <c r="P36" i="8" s="1"/>
  <c r="AW10" i="8"/>
  <c r="T36" i="8" s="1"/>
  <c r="AU10" i="8"/>
  <c r="R36" i="8" s="1"/>
  <c r="AL10" i="8"/>
  <c r="I36" i="8" s="1"/>
  <c r="AT10" i="8"/>
  <c r="Q36" i="8" s="1"/>
  <c r="J42" i="10"/>
  <c r="W42" i="10" s="1"/>
  <c r="Y42" i="10" s="1"/>
  <c r="J43" i="10"/>
  <c r="AA43" i="10" s="1"/>
  <c r="P47" i="10"/>
  <c r="W47" i="10" s="1"/>
  <c r="Y47" i="10" s="1"/>
  <c r="AA41" i="10"/>
  <c r="W41" i="10"/>
  <c r="Y41" i="10" s="1"/>
  <c r="V41" i="10"/>
  <c r="X41" i="10" s="1"/>
  <c r="M44" i="10"/>
  <c r="U44" i="10" s="1"/>
  <c r="AE44" i="10" s="1"/>
  <c r="L45" i="10"/>
  <c r="M45" i="10" s="1"/>
  <c r="Q50" i="10"/>
  <c r="S48" i="10"/>
  <c r="T48" i="10" s="1"/>
  <c r="U48" i="10" s="1"/>
  <c r="AE48" i="10" s="1"/>
  <c r="R49" i="10"/>
  <c r="R50" i="10" s="1"/>
  <c r="S49" i="10"/>
  <c r="AC46" i="10"/>
  <c r="AB46" i="10"/>
  <c r="F38" i="11"/>
  <c r="G38" i="11"/>
  <c r="H38" i="11"/>
  <c r="I38" i="11"/>
  <c r="J38" i="11"/>
  <c r="K38" i="11"/>
  <c r="L38" i="11"/>
  <c r="M38" i="11"/>
  <c r="N38" i="11"/>
  <c r="O38" i="11"/>
  <c r="P38" i="11"/>
  <c r="Q38" i="11"/>
  <c r="R38" i="11"/>
  <c r="S38" i="11"/>
  <c r="T38" i="11"/>
  <c r="Z46" i="12"/>
  <c r="H43" i="12"/>
  <c r="I42" i="12"/>
  <c r="G41" i="12"/>
  <c r="V41" i="12" s="1"/>
  <c r="X41" i="12" s="1"/>
  <c r="Z47" i="12"/>
  <c r="Z43" i="12"/>
  <c r="K45" i="12"/>
  <c r="L44" i="12"/>
  <c r="Z42" i="12"/>
  <c r="Z45" i="12"/>
  <c r="Z41" i="12"/>
  <c r="N47" i="12"/>
  <c r="O46" i="12"/>
  <c r="Z44" i="12"/>
  <c r="Q49" i="12"/>
  <c r="R48" i="12"/>
  <c r="Z48" i="12"/>
  <c r="P47" i="13"/>
  <c r="AA47" i="13" s="1"/>
  <c r="L45" i="13"/>
  <c r="M45" i="13" s="1"/>
  <c r="U45" i="13" s="1"/>
  <c r="AE45" i="13" s="1"/>
  <c r="I43" i="13"/>
  <c r="J43" i="13" s="1"/>
  <c r="V43" i="13" s="1"/>
  <c r="X43" i="13" s="1"/>
  <c r="AB41" i="13"/>
  <c r="AC41" i="13"/>
  <c r="AC46" i="13"/>
  <c r="AB46" i="13"/>
  <c r="V48" i="13"/>
  <c r="X48" i="13" s="1"/>
  <c r="W44" i="13"/>
  <c r="Y44" i="13" s="1"/>
  <c r="AC44" i="13" s="1"/>
  <c r="AA48" i="13"/>
  <c r="R50" i="13"/>
  <c r="V44" i="13"/>
  <c r="X44" i="13" s="1"/>
  <c r="AB44" i="13" s="1"/>
  <c r="V42" i="13"/>
  <c r="X42" i="13" s="1"/>
  <c r="W42" i="13"/>
  <c r="Y42" i="13" s="1"/>
  <c r="AA42" i="13"/>
  <c r="U42" i="13"/>
  <c r="AE42" i="13" s="1"/>
  <c r="T49" i="13"/>
  <c r="U49" i="13" s="1"/>
  <c r="AE49" i="13" s="1"/>
  <c r="U44" i="13"/>
  <c r="AE44" i="13" s="1"/>
  <c r="W48" i="13"/>
  <c r="Y48" i="13" s="1"/>
  <c r="Z140" i="6"/>
  <c r="AB140" i="6" s="1"/>
  <c r="Z139" i="6"/>
  <c r="AB139" i="6" s="1"/>
  <c r="Z142" i="6"/>
  <c r="AB142" i="6" s="1"/>
  <c r="Z141" i="6"/>
  <c r="AB141" i="6" s="1"/>
  <c r="C30" i="6"/>
  <c r="C30" i="1"/>
  <c r="AB41" i="10" l="1"/>
  <c r="AX10" i="8"/>
  <c r="U43" i="10"/>
  <c r="AE43" i="10" s="1"/>
  <c r="W43" i="10"/>
  <c r="Y43" i="10" s="1"/>
  <c r="AC43" i="10" s="1"/>
  <c r="F36" i="8"/>
  <c r="U36" i="8" s="1"/>
  <c r="U42" i="10"/>
  <c r="AE42" i="10" s="1"/>
  <c r="V43" i="10"/>
  <c r="X43" i="10" s="1"/>
  <c r="AB43" i="10" s="1"/>
  <c r="AA42" i="10"/>
  <c r="AC42" i="10" s="1"/>
  <c r="V42" i="10"/>
  <c r="X42" i="10" s="1"/>
  <c r="AY10" i="8"/>
  <c r="E38" i="8" s="1"/>
  <c r="U47" i="10"/>
  <c r="AE47" i="10" s="1"/>
  <c r="AA47" i="10"/>
  <c r="AC47" i="10" s="1"/>
  <c r="V44" i="10"/>
  <c r="X44" i="10" s="1"/>
  <c r="AA44" i="10"/>
  <c r="V47" i="10"/>
  <c r="X47" i="10" s="1"/>
  <c r="V45" i="10"/>
  <c r="X45" i="10" s="1"/>
  <c r="AD46" i="10"/>
  <c r="U45" i="10"/>
  <c r="AE45" i="10" s="1"/>
  <c r="AA45" i="10"/>
  <c r="AC41" i="10"/>
  <c r="W44" i="10"/>
  <c r="Y44" i="10" s="1"/>
  <c r="W48" i="10"/>
  <c r="Y48" i="10" s="1"/>
  <c r="V48" i="10"/>
  <c r="X48" i="10" s="1"/>
  <c r="Z50" i="10"/>
  <c r="S50" i="10"/>
  <c r="T49" i="10"/>
  <c r="Z49" i="10" s="1"/>
  <c r="AA48" i="10"/>
  <c r="W45" i="10"/>
  <c r="Y45" i="10" s="1"/>
  <c r="M47" i="11"/>
  <c r="M46" i="11"/>
  <c r="M43" i="11"/>
  <c r="M42" i="11"/>
  <c r="M41" i="11"/>
  <c r="M48" i="11"/>
  <c r="M49" i="11"/>
  <c r="M50" i="11"/>
  <c r="U38" i="11"/>
  <c r="T44" i="11"/>
  <c r="T41" i="11"/>
  <c r="T46" i="11"/>
  <c r="T47" i="11"/>
  <c r="T43" i="11"/>
  <c r="T45" i="11"/>
  <c r="T42" i="11"/>
  <c r="L48" i="11"/>
  <c r="L49" i="11"/>
  <c r="L41" i="11"/>
  <c r="L46" i="11"/>
  <c r="L47" i="11"/>
  <c r="L50" i="11"/>
  <c r="L43" i="11"/>
  <c r="L42" i="11"/>
  <c r="S45" i="11"/>
  <c r="S41" i="11"/>
  <c r="S42" i="11"/>
  <c r="S46" i="11"/>
  <c r="S47" i="11"/>
  <c r="S43" i="11"/>
  <c r="S44" i="11"/>
  <c r="K47" i="11"/>
  <c r="K46" i="11"/>
  <c r="K44" i="11"/>
  <c r="K49" i="11"/>
  <c r="K50" i="11"/>
  <c r="K48" i="11"/>
  <c r="K43" i="11"/>
  <c r="K42" i="11"/>
  <c r="K41" i="11"/>
  <c r="R46" i="11"/>
  <c r="R45" i="11"/>
  <c r="R42" i="11"/>
  <c r="R41" i="11"/>
  <c r="R47" i="11"/>
  <c r="R44" i="11"/>
  <c r="R43" i="11"/>
  <c r="J49" i="11"/>
  <c r="J46" i="11"/>
  <c r="J41" i="11"/>
  <c r="J45" i="11"/>
  <c r="J44" i="11"/>
  <c r="J50" i="11"/>
  <c r="J47" i="11"/>
  <c r="J48" i="11"/>
  <c r="Q48" i="11"/>
  <c r="Q49" i="11" s="1"/>
  <c r="Q50" i="11" s="1"/>
  <c r="Q44" i="11"/>
  <c r="Q43" i="11"/>
  <c r="Q42" i="11"/>
  <c r="Q47" i="11"/>
  <c r="Q46" i="11"/>
  <c r="Q41" i="11"/>
  <c r="Q45" i="11"/>
  <c r="I47" i="11"/>
  <c r="I46" i="11"/>
  <c r="I48" i="11"/>
  <c r="I44" i="11"/>
  <c r="I45" i="11"/>
  <c r="I49" i="11"/>
  <c r="I41" i="11"/>
  <c r="I50" i="11"/>
  <c r="P45" i="11"/>
  <c r="P50" i="11"/>
  <c r="P41" i="11"/>
  <c r="P49" i="11"/>
  <c r="P44" i="11"/>
  <c r="P43" i="11"/>
  <c r="P42" i="11"/>
  <c r="P48" i="11"/>
  <c r="H47" i="11"/>
  <c r="H44" i="11"/>
  <c r="H48" i="11"/>
  <c r="H46" i="11"/>
  <c r="H45" i="11"/>
  <c r="H42" i="11"/>
  <c r="H43" i="11" s="1"/>
  <c r="H50" i="11"/>
  <c r="H49" i="11"/>
  <c r="H41" i="11"/>
  <c r="O45" i="11"/>
  <c r="O48" i="11"/>
  <c r="O49" i="11"/>
  <c r="O42" i="11"/>
  <c r="O41" i="11"/>
  <c r="O44" i="11"/>
  <c r="O50" i="11"/>
  <c r="O43" i="11"/>
  <c r="G45" i="11"/>
  <c r="G48" i="11"/>
  <c r="G42" i="11"/>
  <c r="G49" i="11"/>
  <c r="G46" i="11"/>
  <c r="G47" i="11"/>
  <c r="G50" i="11"/>
  <c r="G44" i="11"/>
  <c r="G43" i="11"/>
  <c r="N41" i="11"/>
  <c r="N46" i="11"/>
  <c r="O46" i="11" s="1"/>
  <c r="P46" i="11" s="1"/>
  <c r="N44" i="11"/>
  <c r="N43" i="11"/>
  <c r="N45" i="11"/>
  <c r="N48" i="11"/>
  <c r="N50" i="11"/>
  <c r="N49" i="11"/>
  <c r="N42" i="11"/>
  <c r="F41" i="11"/>
  <c r="F50" i="11"/>
  <c r="F44" i="11"/>
  <c r="F42" i="11"/>
  <c r="F45" i="11"/>
  <c r="F47" i="11"/>
  <c r="F43" i="11"/>
  <c r="F49" i="11"/>
  <c r="F48" i="11"/>
  <c r="F46" i="11"/>
  <c r="Q50" i="12"/>
  <c r="U41" i="12"/>
  <c r="AE41" i="12" s="1"/>
  <c r="M44" i="12"/>
  <c r="AA44" i="12" s="1"/>
  <c r="L45" i="12"/>
  <c r="AA41" i="12"/>
  <c r="AB41" i="12" s="1"/>
  <c r="W41" i="12"/>
  <c r="Y41" i="12" s="1"/>
  <c r="J42" i="12"/>
  <c r="I43" i="12"/>
  <c r="P46" i="12"/>
  <c r="AA46" i="12" s="1"/>
  <c r="O47" i="12"/>
  <c r="S48" i="12"/>
  <c r="S49" i="12"/>
  <c r="R49" i="12"/>
  <c r="R50" i="12" s="1"/>
  <c r="V47" i="13"/>
  <c r="X47" i="13" s="1"/>
  <c r="AB47" i="13" s="1"/>
  <c r="W47" i="13"/>
  <c r="Y47" i="13" s="1"/>
  <c r="AC47" i="13" s="1"/>
  <c r="U47" i="13"/>
  <c r="AE47" i="13" s="1"/>
  <c r="AD46" i="13"/>
  <c r="AD41" i="13"/>
  <c r="Z49" i="13"/>
  <c r="W43" i="13"/>
  <c r="Y43" i="13" s="1"/>
  <c r="V45" i="13"/>
  <c r="X45" i="13" s="1"/>
  <c r="AD44" i="13"/>
  <c r="AA45" i="13"/>
  <c r="U43" i="13"/>
  <c r="AE43" i="13" s="1"/>
  <c r="AA43" i="13"/>
  <c r="AB43" i="13" s="1"/>
  <c r="AC48" i="13"/>
  <c r="T50" i="13"/>
  <c r="AB48" i="13"/>
  <c r="V49" i="13"/>
  <c r="X49" i="13" s="1"/>
  <c r="AA49" i="13"/>
  <c r="W49" i="13"/>
  <c r="Y49" i="13" s="1"/>
  <c r="W45" i="13"/>
  <c r="Y45" i="13" s="1"/>
  <c r="AC42" i="13"/>
  <c r="AB42" i="13"/>
  <c r="Z144" i="6"/>
  <c r="AB144" i="6" s="1"/>
  <c r="Z143" i="6"/>
  <c r="AB143" i="6" s="1"/>
  <c r="Z145" i="6"/>
  <c r="AB145" i="6" s="1"/>
  <c r="Z146" i="6"/>
  <c r="AB146" i="6" s="1"/>
  <c r="C31" i="6"/>
  <c r="C31" i="1"/>
  <c r="AD41" i="10" l="1"/>
  <c r="AB42" i="10"/>
  <c r="AD42" i="10" s="1"/>
  <c r="AD43" i="10"/>
  <c r="G38" i="8"/>
  <c r="J38" i="8"/>
  <c r="O38" i="8"/>
  <c r="R38" i="8"/>
  <c r="S38" i="8"/>
  <c r="L38" i="8"/>
  <c r="M38" i="8"/>
  <c r="I38" i="8"/>
  <c r="N38" i="8"/>
  <c r="F38" i="8"/>
  <c r="K38" i="8"/>
  <c r="H38" i="8"/>
  <c r="Q38" i="8"/>
  <c r="T38" i="8"/>
  <c r="P38" i="8"/>
  <c r="AB44" i="10"/>
  <c r="AB47" i="10"/>
  <c r="AD47" i="10" s="1"/>
  <c r="AC45" i="10"/>
  <c r="AC44" i="10"/>
  <c r="AB45" i="10"/>
  <c r="V49" i="10"/>
  <c r="X49" i="10" s="1"/>
  <c r="AA49" i="10"/>
  <c r="AC48" i="10"/>
  <c r="AB48" i="10"/>
  <c r="T50" i="10"/>
  <c r="U49" i="10"/>
  <c r="AE49" i="10" s="1"/>
  <c r="W49" i="10"/>
  <c r="Y49" i="10" s="1"/>
  <c r="N47" i="11"/>
  <c r="Z45" i="11"/>
  <c r="Z42" i="11"/>
  <c r="U46" i="11"/>
  <c r="AE46" i="11" s="1"/>
  <c r="W46" i="11"/>
  <c r="Y46" i="11" s="1"/>
  <c r="AA46" i="11"/>
  <c r="V46" i="11"/>
  <c r="X46" i="11" s="1"/>
  <c r="Z43" i="11"/>
  <c r="G41" i="11"/>
  <c r="W41" i="11" s="1"/>
  <c r="Y41" i="11" s="1"/>
  <c r="K45" i="11"/>
  <c r="L44" i="11"/>
  <c r="Z47" i="11"/>
  <c r="I42" i="11"/>
  <c r="I43" i="11" s="1"/>
  <c r="J43" i="11" s="1"/>
  <c r="W43" i="11" s="1"/>
  <c r="Y43" i="11" s="1"/>
  <c r="R48" i="11"/>
  <c r="S48" i="11" s="1"/>
  <c r="Z46" i="11"/>
  <c r="Z41" i="11"/>
  <c r="Z44" i="11"/>
  <c r="O47" i="11"/>
  <c r="T49" i="12"/>
  <c r="Z49" i="12" s="1"/>
  <c r="AC41" i="12"/>
  <c r="AD41" i="12" s="1"/>
  <c r="M45" i="12"/>
  <c r="W45" i="12" s="1"/>
  <c r="Y45" i="12" s="1"/>
  <c r="V44" i="12"/>
  <c r="X44" i="12" s="1"/>
  <c r="AB44" i="12" s="1"/>
  <c r="W44" i="12"/>
  <c r="Y44" i="12" s="1"/>
  <c r="AC44" i="12" s="1"/>
  <c r="T48" i="12"/>
  <c r="V48" i="12" s="1"/>
  <c r="X48" i="12" s="1"/>
  <c r="S50" i="12"/>
  <c r="U46" i="12"/>
  <c r="AE46" i="12" s="1"/>
  <c r="V46" i="12"/>
  <c r="X46" i="12" s="1"/>
  <c r="AB46" i="12" s="1"/>
  <c r="P47" i="12"/>
  <c r="AA47" i="12" s="1"/>
  <c r="W46" i="12"/>
  <c r="Y46" i="12" s="1"/>
  <c r="AC46" i="12" s="1"/>
  <c r="U42" i="12"/>
  <c r="AE42" i="12" s="1"/>
  <c r="AA42" i="12"/>
  <c r="W42" i="12"/>
  <c r="Y42" i="12" s="1"/>
  <c r="V42" i="12"/>
  <c r="X42" i="12" s="1"/>
  <c r="J43" i="12"/>
  <c r="AA43" i="12" s="1"/>
  <c r="U44" i="12"/>
  <c r="AE44" i="12" s="1"/>
  <c r="AD47" i="13"/>
  <c r="AC45" i="13"/>
  <c r="AC49" i="13"/>
  <c r="AB45" i="13"/>
  <c r="AB49" i="13"/>
  <c r="AD48" i="13"/>
  <c r="AC43" i="13"/>
  <c r="AD43" i="13" s="1"/>
  <c r="AD42" i="13"/>
  <c r="Z50" i="13"/>
  <c r="U50" i="13"/>
  <c r="AE50" i="13" s="1"/>
  <c r="AA50" i="13"/>
  <c r="V50" i="13"/>
  <c r="X50" i="13" s="1"/>
  <c r="W50" i="13"/>
  <c r="Y50" i="13" s="1"/>
  <c r="Z148" i="6"/>
  <c r="AB148" i="6" s="1"/>
  <c r="Z150" i="6"/>
  <c r="AB150" i="6" s="1"/>
  <c r="Z147" i="6"/>
  <c r="AB147" i="6" s="1"/>
  <c r="Z149" i="6"/>
  <c r="AB149" i="6" s="1"/>
  <c r="C32" i="6"/>
  <c r="C32" i="1"/>
  <c r="AD44" i="10" l="1"/>
  <c r="I44" i="8"/>
  <c r="I50" i="8"/>
  <c r="I47" i="8"/>
  <c r="I45" i="8"/>
  <c r="I46" i="8"/>
  <c r="I49" i="8"/>
  <c r="I48" i="8"/>
  <c r="I41" i="8"/>
  <c r="P42" i="8"/>
  <c r="P49" i="8"/>
  <c r="P41" i="8"/>
  <c r="P48" i="8"/>
  <c r="P43" i="8"/>
  <c r="P44" i="8"/>
  <c r="P45" i="8"/>
  <c r="P50" i="8"/>
  <c r="T43" i="8"/>
  <c r="T46" i="8"/>
  <c r="T41" i="8"/>
  <c r="T47" i="8"/>
  <c r="T44" i="8"/>
  <c r="T42" i="8"/>
  <c r="T45" i="8"/>
  <c r="L46" i="8"/>
  <c r="L47" i="8"/>
  <c r="L43" i="8"/>
  <c r="L48" i="8"/>
  <c r="L49" i="8"/>
  <c r="L41" i="8"/>
  <c r="L50" i="8"/>
  <c r="L42" i="8"/>
  <c r="M50" i="8"/>
  <c r="M42" i="8"/>
  <c r="M43" i="8"/>
  <c r="M46" i="8"/>
  <c r="M49" i="8"/>
  <c r="M47" i="8"/>
  <c r="M41" i="8"/>
  <c r="M48" i="8"/>
  <c r="Q44" i="8"/>
  <c r="Q42" i="8"/>
  <c r="Q46" i="8"/>
  <c r="Q43" i="8"/>
  <c r="Q47" i="8"/>
  <c r="Q45" i="8"/>
  <c r="Q48" i="8"/>
  <c r="Q49" i="8" s="1"/>
  <c r="Q41" i="8"/>
  <c r="S42" i="8"/>
  <c r="S43" i="8"/>
  <c r="S46" i="8"/>
  <c r="S44" i="8"/>
  <c r="S45" i="8"/>
  <c r="S47" i="8"/>
  <c r="S41" i="8"/>
  <c r="H49" i="8"/>
  <c r="H41" i="8"/>
  <c r="H46" i="8"/>
  <c r="H50" i="8"/>
  <c r="H42" i="8"/>
  <c r="H43" i="8" s="1"/>
  <c r="H44" i="8"/>
  <c r="H47" i="8"/>
  <c r="H48" i="8"/>
  <c r="H45" i="8"/>
  <c r="R41" i="8"/>
  <c r="R43" i="8"/>
  <c r="R44" i="8"/>
  <c r="R46" i="8"/>
  <c r="R47" i="8"/>
  <c r="R45" i="8"/>
  <c r="R42" i="8"/>
  <c r="K42" i="8"/>
  <c r="K48" i="8"/>
  <c r="K49" i="8"/>
  <c r="K46" i="8"/>
  <c r="K41" i="8"/>
  <c r="K50" i="8"/>
  <c r="K43" i="8"/>
  <c r="K44" i="8"/>
  <c r="K45" i="8" s="1"/>
  <c r="K47" i="8"/>
  <c r="O41" i="8"/>
  <c r="O49" i="8"/>
  <c r="O42" i="8"/>
  <c r="O43" i="8"/>
  <c r="O44" i="8"/>
  <c r="O45" i="8"/>
  <c r="O50" i="8"/>
  <c r="O48" i="8"/>
  <c r="F45" i="8"/>
  <c r="F43" i="8"/>
  <c r="F46" i="8"/>
  <c r="F50" i="8"/>
  <c r="F48" i="8"/>
  <c r="F49" i="8"/>
  <c r="F41" i="8"/>
  <c r="F47" i="8"/>
  <c r="F44" i="8"/>
  <c r="F42" i="8"/>
  <c r="U38" i="8"/>
  <c r="J44" i="8"/>
  <c r="J49" i="8"/>
  <c r="J45" i="8"/>
  <c r="J41" i="8"/>
  <c r="J46" i="8"/>
  <c r="J48" i="8"/>
  <c r="J47" i="8"/>
  <c r="J50" i="8"/>
  <c r="N48" i="8"/>
  <c r="N43" i="8"/>
  <c r="N45" i="8"/>
  <c r="N41" i="8"/>
  <c r="N49" i="8"/>
  <c r="N50" i="8"/>
  <c r="N42" i="8"/>
  <c r="N46" i="8"/>
  <c r="N44" i="8"/>
  <c r="G49" i="8"/>
  <c r="G48" i="8"/>
  <c r="G45" i="8"/>
  <c r="G50" i="8"/>
  <c r="G42" i="8"/>
  <c r="G43" i="8"/>
  <c r="G44" i="8"/>
  <c r="G46" i="8"/>
  <c r="G47" i="8"/>
  <c r="AB49" i="10"/>
  <c r="AD45" i="10"/>
  <c r="AC49" i="10"/>
  <c r="U50" i="10"/>
  <c r="AE50" i="10" s="1"/>
  <c r="AA50" i="10"/>
  <c r="V50" i="10"/>
  <c r="X50" i="10" s="1"/>
  <c r="AD48" i="10"/>
  <c r="W50" i="10"/>
  <c r="Y50" i="10" s="1"/>
  <c r="P47" i="11"/>
  <c r="V47" i="11" s="1"/>
  <c r="X47" i="11" s="1"/>
  <c r="V49" i="12"/>
  <c r="X49" i="12" s="1"/>
  <c r="U41" i="11"/>
  <c r="AE41" i="11" s="1"/>
  <c r="AA41" i="11"/>
  <c r="AC41" i="11" s="1"/>
  <c r="V41" i="11"/>
  <c r="X41" i="11" s="1"/>
  <c r="T48" i="11"/>
  <c r="V48" i="11" s="1"/>
  <c r="X48" i="11" s="1"/>
  <c r="AA43" i="11"/>
  <c r="AC43" i="11" s="1"/>
  <c r="AB46" i="11"/>
  <c r="AC46" i="11"/>
  <c r="Z48" i="11"/>
  <c r="R49" i="11"/>
  <c r="S49" i="11"/>
  <c r="S50" i="11" s="1"/>
  <c r="M44" i="11"/>
  <c r="L45" i="11"/>
  <c r="U43" i="11"/>
  <c r="AE43" i="11" s="1"/>
  <c r="V43" i="11"/>
  <c r="X43" i="11" s="1"/>
  <c r="J42" i="11"/>
  <c r="V42" i="11" s="1"/>
  <c r="X42" i="11" s="1"/>
  <c r="W49" i="12"/>
  <c r="Y49" i="12" s="1"/>
  <c r="V43" i="12"/>
  <c r="X43" i="12" s="1"/>
  <c r="AB43" i="12" s="1"/>
  <c r="AA45" i="12"/>
  <c r="AC45" i="12" s="1"/>
  <c r="U47" i="12"/>
  <c r="AE47" i="12" s="1"/>
  <c r="T50" i="12"/>
  <c r="AA50" i="12" s="1"/>
  <c r="V45" i="12"/>
  <c r="X45" i="12" s="1"/>
  <c r="W47" i="12"/>
  <c r="Y47" i="12" s="1"/>
  <c r="AC47" i="12" s="1"/>
  <c r="U49" i="12"/>
  <c r="AE49" i="12" s="1"/>
  <c r="V47" i="12"/>
  <c r="X47" i="12" s="1"/>
  <c r="AB47" i="12" s="1"/>
  <c r="AA49" i="12"/>
  <c r="U43" i="12"/>
  <c r="AE43" i="12" s="1"/>
  <c r="AD46" i="12"/>
  <c r="AD44" i="12"/>
  <c r="U45" i="12"/>
  <c r="AE45" i="12" s="1"/>
  <c r="W43" i="12"/>
  <c r="Y43" i="12" s="1"/>
  <c r="AC43" i="12" s="1"/>
  <c r="AB42" i="12"/>
  <c r="AC42" i="12"/>
  <c r="AA48" i="12"/>
  <c r="W48" i="12"/>
  <c r="Y48" i="12" s="1"/>
  <c r="U48" i="12"/>
  <c r="AE48" i="12" s="1"/>
  <c r="AD45" i="13"/>
  <c r="AD49" i="13"/>
  <c r="AC50" i="13"/>
  <c r="AB50" i="13"/>
  <c r="Z153" i="6"/>
  <c r="AB153" i="6" s="1"/>
  <c r="Z151" i="6"/>
  <c r="AB151" i="6" s="1"/>
  <c r="Z154" i="6"/>
  <c r="AB154" i="6" s="1"/>
  <c r="Z152" i="6"/>
  <c r="AB152" i="6" s="1"/>
  <c r="C33" i="6"/>
  <c r="C33" i="1"/>
  <c r="Z44" i="8" l="1"/>
  <c r="Z41" i="8"/>
  <c r="Z45" i="8"/>
  <c r="I42" i="8"/>
  <c r="I43" i="8" s="1"/>
  <c r="J43" i="8" s="1"/>
  <c r="W43" i="8" s="1"/>
  <c r="Y43" i="8" s="1"/>
  <c r="R48" i="8"/>
  <c r="S49" i="8" s="1"/>
  <c r="Z48" i="8"/>
  <c r="G41" i="8"/>
  <c r="W41" i="8" s="1"/>
  <c r="Y41" i="8" s="1"/>
  <c r="L44" i="8"/>
  <c r="L45" i="8" s="1"/>
  <c r="Z47" i="8"/>
  <c r="Z43" i="8"/>
  <c r="Z46" i="8"/>
  <c r="N47" i="8"/>
  <c r="O46" i="8"/>
  <c r="O47" i="8" s="1"/>
  <c r="Q50" i="8"/>
  <c r="Z42" i="8"/>
  <c r="AD49" i="10"/>
  <c r="U47" i="11"/>
  <c r="AE47" i="11" s="1"/>
  <c r="W47" i="11"/>
  <c r="Y47" i="11" s="1"/>
  <c r="AB50" i="10"/>
  <c r="AC50" i="10"/>
  <c r="AA47" i="11"/>
  <c r="AB43" i="11"/>
  <c r="AD43" i="11" s="1"/>
  <c r="W48" i="11"/>
  <c r="Y48" i="11" s="1"/>
  <c r="AA48" i="11"/>
  <c r="AB48" i="11" s="1"/>
  <c r="AB41" i="11"/>
  <c r="AD41" i="11" s="1"/>
  <c r="U48" i="11"/>
  <c r="AE48" i="11" s="1"/>
  <c r="U42" i="11"/>
  <c r="AE42" i="11" s="1"/>
  <c r="M45" i="11"/>
  <c r="AA45" i="11" s="1"/>
  <c r="V44" i="11"/>
  <c r="X44" i="11" s="1"/>
  <c r="W44" i="11"/>
  <c r="Y44" i="11" s="1"/>
  <c r="U44" i="11"/>
  <c r="AE44" i="11" s="1"/>
  <c r="AA44" i="11"/>
  <c r="AA42" i="11"/>
  <c r="AD46" i="11"/>
  <c r="W42" i="11"/>
  <c r="Y42" i="11" s="1"/>
  <c r="R50" i="11"/>
  <c r="T49" i="11"/>
  <c r="U49" i="11" s="1"/>
  <c r="AE49" i="11" s="1"/>
  <c r="U50" i="12"/>
  <c r="AE50" i="12" s="1"/>
  <c r="AB45" i="12"/>
  <c r="AD45" i="12" s="1"/>
  <c r="W50" i="12"/>
  <c r="Y50" i="12" s="1"/>
  <c r="AC49" i="12"/>
  <c r="AD42" i="12"/>
  <c r="AB49" i="12"/>
  <c r="Z50" i="12"/>
  <c r="V50" i="12"/>
  <c r="X50" i="12" s="1"/>
  <c r="AD43" i="12"/>
  <c r="AB48" i="12"/>
  <c r="AC48" i="12"/>
  <c r="AD47" i="12"/>
  <c r="AD50" i="13"/>
  <c r="AD51" i="13" s="1"/>
  <c r="H167" i="13" s="1"/>
  <c r="Z157" i="6"/>
  <c r="AB157" i="6" s="1"/>
  <c r="Z155" i="6"/>
  <c r="AB155" i="6" s="1"/>
  <c r="Z156" i="6"/>
  <c r="AB156" i="6" s="1"/>
  <c r="Z158" i="6"/>
  <c r="AB158" i="6" s="1"/>
  <c r="C34" i="6"/>
  <c r="C34" i="1"/>
  <c r="Z49" i="11" l="1"/>
  <c r="P47" i="8"/>
  <c r="AA47" i="8" s="1"/>
  <c r="P46" i="8"/>
  <c r="W46" i="8" s="1"/>
  <c r="Y46" i="8" s="1"/>
  <c r="U43" i="8"/>
  <c r="AE43" i="8" s="1"/>
  <c r="AA41" i="8"/>
  <c r="M45" i="8"/>
  <c r="W45" i="8" s="1"/>
  <c r="Y45" i="8" s="1"/>
  <c r="U41" i="8"/>
  <c r="AE41" i="8" s="1"/>
  <c r="V41" i="8"/>
  <c r="X41" i="8" s="1"/>
  <c r="AA43" i="8"/>
  <c r="AC43" i="8" s="1"/>
  <c r="V43" i="8"/>
  <c r="X43" i="8" s="1"/>
  <c r="M44" i="8"/>
  <c r="W44" i="8" s="1"/>
  <c r="Y44" i="8" s="1"/>
  <c r="AC47" i="11"/>
  <c r="S48" i="8"/>
  <c r="S50" i="8" s="1"/>
  <c r="R49" i="8"/>
  <c r="R50" i="8" s="1"/>
  <c r="J42" i="8"/>
  <c r="W42" i="8" s="1"/>
  <c r="Y42" i="8" s="1"/>
  <c r="AC48" i="11"/>
  <c r="AD48" i="11" s="1"/>
  <c r="AD50" i="10"/>
  <c r="AI11" i="10" s="1" a="1"/>
  <c r="AB47" i="11"/>
  <c r="AA49" i="11"/>
  <c r="V49" i="11"/>
  <c r="X49" i="11" s="1"/>
  <c r="T50" i="11"/>
  <c r="AA50" i="11" s="1"/>
  <c r="Z50" i="11"/>
  <c r="W49" i="11"/>
  <c r="Y49" i="11" s="1"/>
  <c r="U45" i="11"/>
  <c r="AE45" i="11" s="1"/>
  <c r="V45" i="11"/>
  <c r="X45" i="11" s="1"/>
  <c r="AB45" i="11" s="1"/>
  <c r="W45" i="11"/>
  <c r="Y45" i="11" s="1"/>
  <c r="AC45" i="11" s="1"/>
  <c r="AC42" i="11"/>
  <c r="AB42" i="11"/>
  <c r="AB44" i="11"/>
  <c r="AC44" i="11"/>
  <c r="AD49" i="12"/>
  <c r="AB50" i="12"/>
  <c r="AC50" i="12"/>
  <c r="AD48" i="12"/>
  <c r="AI11" i="13" a="1"/>
  <c r="AT11" i="13" s="1"/>
  <c r="Q52" i="13" s="1"/>
  <c r="Z162" i="6"/>
  <c r="AB162" i="6" s="1"/>
  <c r="Z160" i="6"/>
  <c r="AB160" i="6" s="1"/>
  <c r="Z159" i="6"/>
  <c r="AB159" i="6" s="1"/>
  <c r="Z161" i="6"/>
  <c r="AB161" i="6" s="1"/>
  <c r="C35" i="6"/>
  <c r="C35" i="1"/>
  <c r="AA46" i="8" l="1"/>
  <c r="AC46" i="8" s="1"/>
  <c r="U45" i="8"/>
  <c r="AE45" i="8" s="1"/>
  <c r="U47" i="8"/>
  <c r="AE47" i="8" s="1"/>
  <c r="AA45" i="8"/>
  <c r="AC45" i="8" s="1"/>
  <c r="V47" i="8"/>
  <c r="X47" i="8" s="1"/>
  <c r="AB47" i="8" s="1"/>
  <c r="W47" i="8"/>
  <c r="Y47" i="8" s="1"/>
  <c r="AC47" i="8" s="1"/>
  <c r="U46" i="8"/>
  <c r="AE46" i="8" s="1"/>
  <c r="AB43" i="8"/>
  <c r="AD43" i="8" s="1"/>
  <c r="AD47" i="11"/>
  <c r="V45" i="8"/>
  <c r="X45" i="8" s="1"/>
  <c r="V46" i="8"/>
  <c r="X46" i="8" s="1"/>
  <c r="AA44" i="8"/>
  <c r="AC44" i="8" s="1"/>
  <c r="AC41" i="8"/>
  <c r="AB41" i="8"/>
  <c r="AA42" i="8"/>
  <c r="U44" i="8"/>
  <c r="AE44" i="8" s="1"/>
  <c r="U42" i="8"/>
  <c r="AE42" i="8" s="1"/>
  <c r="T49" i="8"/>
  <c r="U49" i="8" s="1"/>
  <c r="AE49" i="8" s="1"/>
  <c r="T48" i="8"/>
  <c r="W48" i="8" s="1"/>
  <c r="Y48" i="8" s="1"/>
  <c r="V42" i="8"/>
  <c r="X42" i="8" s="1"/>
  <c r="V44" i="8"/>
  <c r="X44" i="8" s="1"/>
  <c r="AB49" i="11"/>
  <c r="AD51" i="10"/>
  <c r="H167" i="10" s="1"/>
  <c r="AU11" i="10"/>
  <c r="R52" i="10" s="1"/>
  <c r="AI11" i="10"/>
  <c r="AM11" i="10"/>
  <c r="J52" i="10" s="1"/>
  <c r="AS11" i="10"/>
  <c r="P52" i="10" s="1"/>
  <c r="AT11" i="10"/>
  <c r="Q52" i="10" s="1"/>
  <c r="AQ11" i="10"/>
  <c r="N52" i="10" s="1"/>
  <c r="AN11" i="10"/>
  <c r="K52" i="10" s="1"/>
  <c r="AR11" i="10"/>
  <c r="O52" i="10" s="1"/>
  <c r="AW11" i="10"/>
  <c r="T52" i="10" s="1"/>
  <c r="AJ11" i="10"/>
  <c r="G52" i="10" s="1"/>
  <c r="AO11" i="10"/>
  <c r="L52" i="10" s="1"/>
  <c r="AP11" i="10"/>
  <c r="M52" i="10" s="1"/>
  <c r="AV11" i="10"/>
  <c r="S52" i="10" s="1"/>
  <c r="AL11" i="10"/>
  <c r="I52" i="10" s="1"/>
  <c r="AK11" i="10"/>
  <c r="H52" i="10" s="1"/>
  <c r="AC49" i="11"/>
  <c r="V50" i="11"/>
  <c r="X50" i="11" s="1"/>
  <c r="AB50" i="11" s="1"/>
  <c r="W50" i="11"/>
  <c r="Y50" i="11" s="1"/>
  <c r="AC50" i="11" s="1"/>
  <c r="U50" i="11"/>
  <c r="AE50" i="11" s="1"/>
  <c r="AD45" i="11"/>
  <c r="AD44" i="11"/>
  <c r="AD42" i="11"/>
  <c r="AD50" i="12"/>
  <c r="AD51" i="12" s="1"/>
  <c r="H167" i="12" s="1"/>
  <c r="AK11" i="13"/>
  <c r="H52" i="13" s="1"/>
  <c r="AJ11" i="13"/>
  <c r="G52" i="13" s="1"/>
  <c r="AP11" i="13"/>
  <c r="M52" i="13" s="1"/>
  <c r="AU11" i="13"/>
  <c r="R52" i="13" s="1"/>
  <c r="AW11" i="13"/>
  <c r="T52" i="13" s="1"/>
  <c r="AS11" i="13"/>
  <c r="P52" i="13" s="1"/>
  <c r="AV11" i="13"/>
  <c r="S52" i="13" s="1"/>
  <c r="AN11" i="13"/>
  <c r="K52" i="13" s="1"/>
  <c r="AM11" i="13"/>
  <c r="J52" i="13" s="1"/>
  <c r="AL11" i="13"/>
  <c r="I52" i="13" s="1"/>
  <c r="AQ11" i="13"/>
  <c r="N52" i="13" s="1"/>
  <c r="AO11" i="13"/>
  <c r="L52" i="13" s="1"/>
  <c r="AR11" i="13"/>
  <c r="O52" i="13" s="1"/>
  <c r="AI11" i="13"/>
  <c r="F52" i="13" s="1"/>
  <c r="Z165" i="6"/>
  <c r="AB165" i="6" s="1"/>
  <c r="Z163" i="6"/>
  <c r="AB163" i="6" s="1"/>
  <c r="Z164" i="6"/>
  <c r="AB164" i="6" s="1"/>
  <c r="Z166" i="6"/>
  <c r="AB166" i="6" s="1"/>
  <c r="C36" i="6"/>
  <c r="C36" i="1"/>
  <c r="Z49" i="8" l="1"/>
  <c r="AB46" i="8"/>
  <c r="AD46" i="8" s="1"/>
  <c r="AB45" i="8"/>
  <c r="AD45" i="8" s="1"/>
  <c r="AD47" i="8"/>
  <c r="AD41" i="8"/>
  <c r="AB44" i="8"/>
  <c r="AD44" i="8" s="1"/>
  <c r="AA49" i="8"/>
  <c r="V48" i="8"/>
  <c r="X48" i="8" s="1"/>
  <c r="W49" i="8"/>
  <c r="Y49" i="8" s="1"/>
  <c r="U48" i="8"/>
  <c r="AE48" i="8" s="1"/>
  <c r="AA48" i="8"/>
  <c r="T50" i="8"/>
  <c r="AB42" i="8"/>
  <c r="AC42" i="8"/>
  <c r="V49" i="8"/>
  <c r="X49" i="8" s="1"/>
  <c r="AD49" i="11"/>
  <c r="F52" i="10"/>
  <c r="U52" i="10" s="1"/>
  <c r="AX11" i="10"/>
  <c r="AD50" i="11"/>
  <c r="AI11" i="12" a="1"/>
  <c r="AX11" i="13"/>
  <c r="AY11" i="13" s="1"/>
  <c r="E54" i="13" s="1"/>
  <c r="U52" i="13"/>
  <c r="Z169" i="6"/>
  <c r="AB169" i="6" s="1"/>
  <c r="Z170" i="6"/>
  <c r="AB170" i="6" s="1"/>
  <c r="Z168" i="6"/>
  <c r="AB168" i="6" s="1"/>
  <c r="Z167" i="6"/>
  <c r="AB167" i="6" s="1"/>
  <c r="C37" i="6"/>
  <c r="C37" i="1"/>
  <c r="AC49" i="8" l="1"/>
  <c r="AB49" i="8"/>
  <c r="AI11" i="11" a="1"/>
  <c r="AN11" i="11" s="1"/>
  <c r="K52" i="11" s="1"/>
  <c r="AD42" i="8"/>
  <c r="U50" i="8"/>
  <c r="AE50" i="8" s="1"/>
  <c r="V50" i="8"/>
  <c r="X50" i="8" s="1"/>
  <c r="W50" i="8"/>
  <c r="Y50" i="8" s="1"/>
  <c r="Z50" i="8"/>
  <c r="AA50" i="8"/>
  <c r="AB48" i="8"/>
  <c r="AC48" i="8"/>
  <c r="AY11" i="10"/>
  <c r="E54" i="10" s="1"/>
  <c r="AD51" i="11"/>
  <c r="H167" i="11" s="1"/>
  <c r="AK11" i="12"/>
  <c r="H52" i="12" s="1"/>
  <c r="AW11" i="12"/>
  <c r="T52" i="12" s="1"/>
  <c r="AP11" i="12"/>
  <c r="M52" i="12" s="1"/>
  <c r="AR11" i="12"/>
  <c r="O52" i="12" s="1"/>
  <c r="AS11" i="12"/>
  <c r="P52" i="12" s="1"/>
  <c r="AT11" i="12"/>
  <c r="Q52" i="12" s="1"/>
  <c r="AU11" i="12"/>
  <c r="R52" i="12" s="1"/>
  <c r="AI11" i="12"/>
  <c r="AO11" i="12"/>
  <c r="L52" i="12" s="1"/>
  <c r="AJ11" i="12"/>
  <c r="G52" i="12" s="1"/>
  <c r="AL11" i="12"/>
  <c r="I52" i="12" s="1"/>
  <c r="AN11" i="12"/>
  <c r="K52" i="12" s="1"/>
  <c r="AM11" i="12"/>
  <c r="J52" i="12" s="1"/>
  <c r="AV11" i="12"/>
  <c r="S52" i="12" s="1"/>
  <c r="AQ11" i="12"/>
  <c r="N52" i="12" s="1"/>
  <c r="F54" i="13"/>
  <c r="G54" i="13"/>
  <c r="H54" i="13"/>
  <c r="I54" i="13"/>
  <c r="J54" i="13"/>
  <c r="K54" i="13"/>
  <c r="L54" i="13"/>
  <c r="M54" i="13"/>
  <c r="N54" i="13"/>
  <c r="O54" i="13"/>
  <c r="P54" i="13"/>
  <c r="Q54" i="13"/>
  <c r="R54" i="13"/>
  <c r="S54" i="13"/>
  <c r="T54" i="13"/>
  <c r="Z172" i="6"/>
  <c r="AB172" i="6" s="1"/>
  <c r="Z171" i="6"/>
  <c r="AB171" i="6" s="1"/>
  <c r="Z174" i="6"/>
  <c r="AB174" i="6" s="1"/>
  <c r="Z173" i="6"/>
  <c r="AB173" i="6" s="1"/>
  <c r="C38" i="6"/>
  <c r="C38" i="1"/>
  <c r="AD49" i="8" l="1"/>
  <c r="AS11" i="11"/>
  <c r="P52" i="11" s="1"/>
  <c r="AO11" i="11"/>
  <c r="L52" i="11" s="1"/>
  <c r="AL11" i="11"/>
  <c r="I52" i="11" s="1"/>
  <c r="AP11" i="11"/>
  <c r="M52" i="11" s="1"/>
  <c r="AM11" i="11"/>
  <c r="J52" i="11" s="1"/>
  <c r="AJ11" i="11"/>
  <c r="G52" i="11" s="1"/>
  <c r="AR11" i="11"/>
  <c r="O52" i="11" s="1"/>
  <c r="AQ11" i="11"/>
  <c r="N52" i="11" s="1"/>
  <c r="AU11" i="11"/>
  <c r="R52" i="11" s="1"/>
  <c r="AI11" i="11"/>
  <c r="F52" i="11" s="1"/>
  <c r="AT11" i="11"/>
  <c r="Q52" i="11" s="1"/>
  <c r="AV11" i="11"/>
  <c r="S52" i="11" s="1"/>
  <c r="AW11" i="11"/>
  <c r="T52" i="11" s="1"/>
  <c r="AK11" i="11"/>
  <c r="H52" i="11" s="1"/>
  <c r="AB50" i="8"/>
  <c r="AC50" i="8"/>
  <c r="AD48" i="8"/>
  <c r="H54" i="10"/>
  <c r="F54" i="10"/>
  <c r="G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F52" i="12"/>
  <c r="U52" i="12" s="1"/>
  <c r="AX11" i="12"/>
  <c r="AY11" i="12" s="1"/>
  <c r="E54" i="12" s="1"/>
  <c r="L54" i="12" s="1"/>
  <c r="M66" i="13"/>
  <c r="M57" i="13"/>
  <c r="M65" i="13"/>
  <c r="M59" i="13"/>
  <c r="M63" i="13"/>
  <c r="M62" i="13"/>
  <c r="M58" i="13"/>
  <c r="M64" i="13"/>
  <c r="T59" i="13"/>
  <c r="T58" i="13"/>
  <c r="T61" i="13"/>
  <c r="T60" i="13"/>
  <c r="T62" i="13"/>
  <c r="T63" i="13"/>
  <c r="T57" i="13"/>
  <c r="L64" i="13"/>
  <c r="L57" i="13"/>
  <c r="L65" i="13"/>
  <c r="L59" i="13"/>
  <c r="L66" i="13"/>
  <c r="L63" i="13"/>
  <c r="L58" i="13"/>
  <c r="L62" i="13"/>
  <c r="S63" i="13"/>
  <c r="S57" i="13"/>
  <c r="S61" i="13"/>
  <c r="S58" i="13"/>
  <c r="S59" i="13"/>
  <c r="S60" i="13"/>
  <c r="S62" i="13"/>
  <c r="K60" i="13"/>
  <c r="K61" i="13" s="1"/>
  <c r="K57" i="13"/>
  <c r="K66" i="13"/>
  <c r="K63" i="13"/>
  <c r="K58" i="13"/>
  <c r="K65" i="13"/>
  <c r="K59" i="13"/>
  <c r="K62" i="13"/>
  <c r="K64" i="13"/>
  <c r="R62" i="13"/>
  <c r="R60" i="13"/>
  <c r="R58" i="13"/>
  <c r="R63" i="13"/>
  <c r="R57" i="13"/>
  <c r="R59" i="13"/>
  <c r="R61" i="13"/>
  <c r="J65" i="13"/>
  <c r="J62" i="13"/>
  <c r="J64" i="13"/>
  <c r="J61" i="13"/>
  <c r="J63" i="13"/>
  <c r="J57" i="13"/>
  <c r="J66" i="13"/>
  <c r="J60" i="13"/>
  <c r="Q59" i="13"/>
  <c r="Q61" i="13"/>
  <c r="Q57" i="13"/>
  <c r="Q63" i="13"/>
  <c r="Q58" i="13"/>
  <c r="Q62" i="13"/>
  <c r="Q64" i="13"/>
  <c r="Q60" i="13"/>
  <c r="I65" i="13"/>
  <c r="I62" i="13"/>
  <c r="I64" i="13"/>
  <c r="I63" i="13"/>
  <c r="I61" i="13"/>
  <c r="I60" i="13"/>
  <c r="I57" i="13"/>
  <c r="I66" i="13"/>
  <c r="P66" i="13"/>
  <c r="P65" i="13"/>
  <c r="P59" i="13"/>
  <c r="P61" i="13"/>
  <c r="P58" i="13"/>
  <c r="P57" i="13"/>
  <c r="P64" i="13"/>
  <c r="P60" i="13"/>
  <c r="H57" i="13"/>
  <c r="H58" i="13"/>
  <c r="H66" i="13"/>
  <c r="H61" i="13"/>
  <c r="H63" i="13"/>
  <c r="H65" i="13"/>
  <c r="H62" i="13"/>
  <c r="H64" i="13"/>
  <c r="H60" i="13"/>
  <c r="O64" i="13"/>
  <c r="O60" i="13"/>
  <c r="O61" i="13"/>
  <c r="O66" i="13"/>
  <c r="O58" i="13"/>
  <c r="O65" i="13"/>
  <c r="O59" i="13"/>
  <c r="O57" i="13"/>
  <c r="G58" i="13"/>
  <c r="G60" i="13"/>
  <c r="G61" i="13"/>
  <c r="G65" i="13"/>
  <c r="G66" i="13"/>
  <c r="G63" i="13"/>
  <c r="G62" i="13"/>
  <c r="G59" i="13"/>
  <c r="G64" i="13"/>
  <c r="N65" i="13"/>
  <c r="N61" i="13"/>
  <c r="N59" i="13"/>
  <c r="N62" i="13"/>
  <c r="N57" i="13"/>
  <c r="N66" i="13"/>
  <c r="N64" i="13"/>
  <c r="N58" i="13"/>
  <c r="N60" i="13"/>
  <c r="F60" i="13"/>
  <c r="F61" i="13"/>
  <c r="F64" i="13"/>
  <c r="F57" i="13"/>
  <c r="F66" i="13"/>
  <c r="F58" i="13"/>
  <c r="F62" i="13"/>
  <c r="F63" i="13"/>
  <c r="F59" i="13"/>
  <c r="F65" i="13"/>
  <c r="U54" i="13"/>
  <c r="Z178" i="6"/>
  <c r="AB178" i="6" s="1"/>
  <c r="Z177" i="6"/>
  <c r="AB177" i="6" s="1"/>
  <c r="Z175" i="6"/>
  <c r="AB175" i="6" s="1"/>
  <c r="Z176" i="6"/>
  <c r="AB176" i="6" s="1"/>
  <c r="C39" i="6"/>
  <c r="C39" i="1"/>
  <c r="U52" i="11" l="1"/>
  <c r="AX11" i="11"/>
  <c r="AY11" i="11" s="1"/>
  <c r="E54" i="11" s="1"/>
  <c r="AD50" i="8"/>
  <c r="AD51" i="8" s="1"/>
  <c r="H167" i="8" s="1"/>
  <c r="M62" i="10"/>
  <c r="M64" i="10"/>
  <c r="M66" i="10"/>
  <c r="M59" i="10"/>
  <c r="M58" i="10"/>
  <c r="M63" i="10"/>
  <c r="M65" i="10"/>
  <c r="M57" i="10"/>
  <c r="U54" i="10"/>
  <c r="T61" i="10"/>
  <c r="T63" i="10"/>
  <c r="T62" i="10"/>
  <c r="T59" i="10"/>
  <c r="T58" i="10"/>
  <c r="T60" i="10"/>
  <c r="T57" i="10"/>
  <c r="L62" i="10"/>
  <c r="L66" i="10"/>
  <c r="L58" i="10"/>
  <c r="L65" i="10"/>
  <c r="L57" i="10"/>
  <c r="L59" i="10"/>
  <c r="L64" i="10"/>
  <c r="L63" i="10"/>
  <c r="S62" i="10"/>
  <c r="S58" i="10"/>
  <c r="S57" i="10"/>
  <c r="S59" i="10"/>
  <c r="S61" i="10"/>
  <c r="S60" i="10"/>
  <c r="S63" i="10"/>
  <c r="K57" i="10"/>
  <c r="K63" i="10"/>
  <c r="K64" i="10"/>
  <c r="K59" i="10"/>
  <c r="K60" i="10"/>
  <c r="K62" i="10"/>
  <c r="K66" i="10"/>
  <c r="K65" i="10"/>
  <c r="K58" i="10"/>
  <c r="R61" i="10"/>
  <c r="R58" i="10"/>
  <c r="R59" i="10"/>
  <c r="R60" i="10"/>
  <c r="R63" i="10"/>
  <c r="R62" i="10"/>
  <c r="R57" i="10"/>
  <c r="J64" i="10"/>
  <c r="J66" i="10"/>
  <c r="J63" i="10"/>
  <c r="J65" i="10"/>
  <c r="J62" i="10"/>
  <c r="J57" i="10"/>
  <c r="J60" i="10"/>
  <c r="J61" i="10"/>
  <c r="Q63" i="10"/>
  <c r="Q59" i="10"/>
  <c r="Q64" i="10"/>
  <c r="Q61" i="10"/>
  <c r="Q58" i="10"/>
  <c r="Q60" i="10"/>
  <c r="Q62" i="10"/>
  <c r="Q57" i="10"/>
  <c r="I66" i="10"/>
  <c r="I64" i="10"/>
  <c r="I60" i="10"/>
  <c r="I65" i="10"/>
  <c r="I57" i="10"/>
  <c r="I63" i="10"/>
  <c r="I62" i="10"/>
  <c r="I61" i="10"/>
  <c r="P60" i="10"/>
  <c r="P64" i="10"/>
  <c r="P61" i="10"/>
  <c r="P57" i="10"/>
  <c r="P66" i="10"/>
  <c r="P58" i="10"/>
  <c r="P65" i="10"/>
  <c r="P59" i="10"/>
  <c r="G60" i="10"/>
  <c r="G62" i="10"/>
  <c r="G58" i="10"/>
  <c r="G65" i="10"/>
  <c r="G61" i="10"/>
  <c r="G66" i="10"/>
  <c r="G63" i="10"/>
  <c r="G59" i="10"/>
  <c r="G64" i="10"/>
  <c r="O66" i="10"/>
  <c r="O58" i="10"/>
  <c r="O61" i="10"/>
  <c r="O57" i="10"/>
  <c r="O59" i="10"/>
  <c r="O60" i="10"/>
  <c r="O65" i="10"/>
  <c r="O64" i="10"/>
  <c r="F63" i="10"/>
  <c r="F58" i="10"/>
  <c r="F60" i="10"/>
  <c r="F65" i="10"/>
  <c r="F57" i="10"/>
  <c r="F62" i="10"/>
  <c r="F66" i="10"/>
  <c r="F59" i="10"/>
  <c r="F64" i="10"/>
  <c r="F61" i="10"/>
  <c r="N64" i="10"/>
  <c r="N60" i="10"/>
  <c r="N57" i="10"/>
  <c r="N62" i="10"/>
  <c r="N59" i="10"/>
  <c r="N61" i="10"/>
  <c r="N66" i="10"/>
  <c r="N58" i="10"/>
  <c r="N65" i="10"/>
  <c r="H64" i="10"/>
  <c r="H61" i="10"/>
  <c r="H63" i="10"/>
  <c r="H57" i="10"/>
  <c r="H60" i="10"/>
  <c r="H66" i="10"/>
  <c r="H65" i="10"/>
  <c r="H62" i="10"/>
  <c r="H58" i="10"/>
  <c r="I58" i="10" s="1"/>
  <c r="J58" i="10" s="1"/>
  <c r="R54" i="12"/>
  <c r="R57" i="12" s="1"/>
  <c r="S54" i="12"/>
  <c r="S58" i="12" s="1"/>
  <c r="K54" i="12"/>
  <c r="K59" i="12" s="1"/>
  <c r="Q54" i="12"/>
  <c r="Q60" i="12" s="1"/>
  <c r="I54" i="12"/>
  <c r="I63" i="12" s="1"/>
  <c r="P54" i="12"/>
  <c r="P61" i="12" s="1"/>
  <c r="F54" i="12"/>
  <c r="F63" i="12" s="1"/>
  <c r="J54" i="12"/>
  <c r="J64" i="12" s="1"/>
  <c r="O54" i="12"/>
  <c r="O66" i="12" s="1"/>
  <c r="H54" i="12"/>
  <c r="H61" i="12" s="1"/>
  <c r="N54" i="12"/>
  <c r="N57" i="12" s="1"/>
  <c r="G54" i="12"/>
  <c r="G60" i="12" s="1"/>
  <c r="M54" i="12"/>
  <c r="M57" i="12" s="1"/>
  <c r="T54" i="12"/>
  <c r="T58" i="12" s="1"/>
  <c r="L59" i="12"/>
  <c r="L64" i="12"/>
  <c r="L66" i="12"/>
  <c r="L58" i="12"/>
  <c r="L63" i="12"/>
  <c r="L62" i="12"/>
  <c r="L65" i="12"/>
  <c r="L57" i="12"/>
  <c r="N63" i="13"/>
  <c r="O62" i="13"/>
  <c r="Z57" i="13"/>
  <c r="Z63" i="13"/>
  <c r="H59" i="13"/>
  <c r="I58" i="13"/>
  <c r="I59" i="13" s="1"/>
  <c r="Z62" i="13"/>
  <c r="Z60" i="13"/>
  <c r="G57" i="13"/>
  <c r="U57" i="13" s="1"/>
  <c r="AE57" i="13" s="1"/>
  <c r="Z59" i="13"/>
  <c r="Z61" i="13"/>
  <c r="Z58" i="13"/>
  <c r="Q65" i="13"/>
  <c r="R64" i="13"/>
  <c r="L60" i="13"/>
  <c r="L61" i="13" s="1"/>
  <c r="Z180" i="6"/>
  <c r="AB180" i="6" s="1"/>
  <c r="Z181" i="6"/>
  <c r="AB181" i="6" s="1"/>
  <c r="Z179" i="6"/>
  <c r="AB179" i="6" s="1"/>
  <c r="Z182" i="6"/>
  <c r="AB182" i="6" s="1"/>
  <c r="C40" i="6"/>
  <c r="C40" i="1"/>
  <c r="AI11" i="8" l="1" a="1"/>
  <c r="Z62" i="10"/>
  <c r="Z58" i="10"/>
  <c r="Z61" i="10"/>
  <c r="U58" i="10"/>
  <c r="AE58" i="10" s="1"/>
  <c r="W58" i="10"/>
  <c r="Y58" i="10" s="1"/>
  <c r="V58" i="10"/>
  <c r="X58" i="10" s="1"/>
  <c r="AA58" i="10"/>
  <c r="Z60" i="10"/>
  <c r="K61" i="10"/>
  <c r="L60" i="10"/>
  <c r="L61" i="10" s="1"/>
  <c r="I59" i="10"/>
  <c r="Q65" i="10"/>
  <c r="Q66" i="10" s="1"/>
  <c r="R64" i="10"/>
  <c r="S65" i="10" s="1"/>
  <c r="Z64" i="10"/>
  <c r="N63" i="10"/>
  <c r="O62" i="10"/>
  <c r="O63" i="10" s="1"/>
  <c r="Z59" i="10"/>
  <c r="H59" i="10"/>
  <c r="G57" i="10"/>
  <c r="U57" i="10" s="1"/>
  <c r="AE57" i="10" s="1"/>
  <c r="Z63" i="10"/>
  <c r="Z57" i="10"/>
  <c r="F54" i="11"/>
  <c r="G54" i="11"/>
  <c r="H54" i="11"/>
  <c r="I54" i="11"/>
  <c r="J54" i="11"/>
  <c r="K54" i="11"/>
  <c r="L54" i="11"/>
  <c r="M54" i="11"/>
  <c r="N54" i="11"/>
  <c r="O54" i="11"/>
  <c r="P54" i="11"/>
  <c r="Q54" i="11"/>
  <c r="R54" i="11"/>
  <c r="S54" i="11"/>
  <c r="T54" i="11"/>
  <c r="Q64" i="12"/>
  <c r="Q65" i="12" s="1"/>
  <c r="Q59" i="12"/>
  <c r="S57" i="12"/>
  <c r="S63" i="12"/>
  <c r="S61" i="12"/>
  <c r="S59" i="12"/>
  <c r="P64" i="12"/>
  <c r="G63" i="12"/>
  <c r="Q63" i="12"/>
  <c r="Q61" i="12"/>
  <c r="P65" i="12"/>
  <c r="T63" i="12"/>
  <c r="K65" i="12"/>
  <c r="G58" i="12"/>
  <c r="Q62" i="12"/>
  <c r="G65" i="12"/>
  <c r="Q57" i="12"/>
  <c r="G66" i="12"/>
  <c r="G59" i="12"/>
  <c r="Q58" i="12"/>
  <c r="G61" i="12"/>
  <c r="H62" i="12"/>
  <c r="G64" i="12"/>
  <c r="H66" i="12"/>
  <c r="G62" i="12"/>
  <c r="P58" i="12"/>
  <c r="T59" i="12"/>
  <c r="P57" i="12"/>
  <c r="K63" i="12"/>
  <c r="T62" i="12"/>
  <c r="K57" i="12"/>
  <c r="N62" i="12"/>
  <c r="O62" i="12" s="1"/>
  <c r="O63" i="12" s="1"/>
  <c r="K64" i="12"/>
  <c r="K62" i="12"/>
  <c r="K60" i="12"/>
  <c r="K61" i="12" s="1"/>
  <c r="K58" i="12"/>
  <c r="S62" i="12"/>
  <c r="H63" i="12"/>
  <c r="H64" i="12"/>
  <c r="H57" i="12"/>
  <c r="K66" i="12"/>
  <c r="S60" i="12"/>
  <c r="H65" i="12"/>
  <c r="N60" i="12"/>
  <c r="N58" i="12"/>
  <c r="H58" i="12"/>
  <c r="H59" i="12" s="1"/>
  <c r="N61" i="12"/>
  <c r="H60" i="12"/>
  <c r="N66" i="12"/>
  <c r="O61" i="12"/>
  <c r="I61" i="12"/>
  <c r="R62" i="12"/>
  <c r="T57" i="12"/>
  <c r="O57" i="12"/>
  <c r="P59" i="12"/>
  <c r="I64" i="12"/>
  <c r="R60" i="12"/>
  <c r="T60" i="12"/>
  <c r="O64" i="12"/>
  <c r="P60" i="12"/>
  <c r="I62" i="12"/>
  <c r="I57" i="12"/>
  <c r="R59" i="12"/>
  <c r="O59" i="12"/>
  <c r="I60" i="12"/>
  <c r="R63" i="12"/>
  <c r="O65" i="12"/>
  <c r="I66" i="12"/>
  <c r="R58" i="12"/>
  <c r="O60" i="12"/>
  <c r="I65" i="12"/>
  <c r="R61" i="12"/>
  <c r="O58" i="12"/>
  <c r="P66" i="12"/>
  <c r="F57" i="12"/>
  <c r="G57" i="12" s="1"/>
  <c r="F62" i="12"/>
  <c r="F58" i="12"/>
  <c r="M62" i="12"/>
  <c r="N59" i="12"/>
  <c r="F64" i="12"/>
  <c r="F65" i="12"/>
  <c r="F61" i="12"/>
  <c r="F66" i="12"/>
  <c r="F60" i="12"/>
  <c r="M66" i="12"/>
  <c r="N65" i="12"/>
  <c r="M63" i="12"/>
  <c r="F59" i="12"/>
  <c r="M59" i="12"/>
  <c r="N64" i="12"/>
  <c r="J65" i="12"/>
  <c r="U54" i="12"/>
  <c r="M65" i="12"/>
  <c r="J62" i="12"/>
  <c r="T61" i="12"/>
  <c r="M58" i="12"/>
  <c r="J57" i="12"/>
  <c r="J60" i="12"/>
  <c r="J63" i="12"/>
  <c r="J66" i="12"/>
  <c r="J61" i="12"/>
  <c r="M64" i="12"/>
  <c r="V57" i="13"/>
  <c r="X57" i="13" s="1"/>
  <c r="AA57" i="13"/>
  <c r="W57" i="13"/>
  <c r="Y57" i="13" s="1"/>
  <c r="J58" i="13"/>
  <c r="W58" i="13" s="1"/>
  <c r="Y58" i="13" s="1"/>
  <c r="J59" i="13"/>
  <c r="U59" i="13" s="1"/>
  <c r="AE59" i="13" s="1"/>
  <c r="S64" i="13"/>
  <c r="Q66" i="13"/>
  <c r="M61" i="13"/>
  <c r="AA61" i="13" s="1"/>
  <c r="Z64" i="13"/>
  <c r="R65" i="13"/>
  <c r="R66" i="13" s="1"/>
  <c r="S65" i="13"/>
  <c r="M60" i="13"/>
  <c r="U60" i="13" s="1"/>
  <c r="AE60" i="13" s="1"/>
  <c r="P62" i="13"/>
  <c r="O63" i="13"/>
  <c r="Z186" i="6"/>
  <c r="AB186" i="6" s="1"/>
  <c r="Z183" i="6"/>
  <c r="AB183" i="6" s="1"/>
  <c r="Z185" i="6"/>
  <c r="AB185" i="6" s="1"/>
  <c r="Z184" i="6"/>
  <c r="AB184" i="6" s="1"/>
  <c r="C41" i="6"/>
  <c r="C41" i="1"/>
  <c r="S64" i="10" l="1"/>
  <c r="S66" i="10" s="1"/>
  <c r="AC58" i="10"/>
  <c r="AJ11" i="8"/>
  <c r="G52" i="8" s="1"/>
  <c r="AU11" i="8"/>
  <c r="R52" i="8" s="1"/>
  <c r="AO11" i="8"/>
  <c r="L52" i="8" s="1"/>
  <c r="AT11" i="8"/>
  <c r="Q52" i="8" s="1"/>
  <c r="AW11" i="8"/>
  <c r="T52" i="8" s="1"/>
  <c r="AN11" i="8"/>
  <c r="K52" i="8" s="1"/>
  <c r="AP11" i="8"/>
  <c r="M52" i="8" s="1"/>
  <c r="AM11" i="8"/>
  <c r="J52" i="8" s="1"/>
  <c r="AR11" i="8"/>
  <c r="O52" i="8" s="1"/>
  <c r="AV11" i="8"/>
  <c r="S52" i="8" s="1"/>
  <c r="AS11" i="8"/>
  <c r="P52" i="8" s="1"/>
  <c r="AQ11" i="8"/>
  <c r="N52" i="8" s="1"/>
  <c r="AI11" i="8"/>
  <c r="AK11" i="8"/>
  <c r="H52" i="8" s="1"/>
  <c r="AL11" i="8"/>
  <c r="I52" i="8" s="1"/>
  <c r="AA57" i="10"/>
  <c r="AB58" i="10"/>
  <c r="P63" i="10"/>
  <c r="V63" i="10" s="1"/>
  <c r="X63" i="10" s="1"/>
  <c r="P62" i="10"/>
  <c r="AA62" i="10" s="1"/>
  <c r="J59" i="10"/>
  <c r="U59" i="10" s="1"/>
  <c r="AE59" i="10" s="1"/>
  <c r="V57" i="10"/>
  <c r="X57" i="10" s="1"/>
  <c r="M60" i="10"/>
  <c r="R65" i="10"/>
  <c r="T65" i="10" s="1"/>
  <c r="U65" i="10" s="1"/>
  <c r="AE65" i="10" s="1"/>
  <c r="W57" i="10"/>
  <c r="Y57" i="10" s="1"/>
  <c r="M61" i="10"/>
  <c r="U61" i="10" s="1"/>
  <c r="AE61" i="10" s="1"/>
  <c r="M63" i="11"/>
  <c r="M57" i="11"/>
  <c r="M64" i="11"/>
  <c r="M62" i="11"/>
  <c r="M59" i="11"/>
  <c r="M65" i="11"/>
  <c r="M58" i="11"/>
  <c r="M66" i="11"/>
  <c r="U54" i="11"/>
  <c r="T57" i="11"/>
  <c r="T59" i="11"/>
  <c r="T61" i="11"/>
  <c r="T58" i="11"/>
  <c r="T63" i="11"/>
  <c r="T60" i="11"/>
  <c r="T62" i="11"/>
  <c r="L57" i="11"/>
  <c r="L62" i="11"/>
  <c r="L66" i="11"/>
  <c r="L59" i="11"/>
  <c r="L58" i="11"/>
  <c r="L63" i="11"/>
  <c r="L65" i="11"/>
  <c r="L64" i="11"/>
  <c r="S60" i="11"/>
  <c r="S58" i="11"/>
  <c r="S57" i="11"/>
  <c r="S61" i="11"/>
  <c r="S59" i="11"/>
  <c r="S62" i="11"/>
  <c r="S63" i="11"/>
  <c r="K64" i="11"/>
  <c r="K57" i="11"/>
  <c r="K62" i="11"/>
  <c r="K65" i="11"/>
  <c r="K59" i="11"/>
  <c r="K66" i="11"/>
  <c r="K58" i="11"/>
  <c r="K63" i="11"/>
  <c r="K60" i="11"/>
  <c r="J61" i="11"/>
  <c r="J62" i="11"/>
  <c r="J66" i="11"/>
  <c r="J63" i="11"/>
  <c r="J65" i="11"/>
  <c r="J64" i="11"/>
  <c r="J60" i="11"/>
  <c r="J57" i="11"/>
  <c r="R61" i="11"/>
  <c r="R63" i="11"/>
  <c r="R57" i="11"/>
  <c r="R58" i="11"/>
  <c r="R59" i="11"/>
  <c r="R60" i="11"/>
  <c r="R62" i="11"/>
  <c r="Q59" i="11"/>
  <c r="Q57" i="11"/>
  <c r="Q64" i="11"/>
  <c r="Q63" i="11"/>
  <c r="Q61" i="11"/>
  <c r="Q60" i="11"/>
  <c r="Q58" i="11"/>
  <c r="Q62" i="11"/>
  <c r="I57" i="11"/>
  <c r="I64" i="11"/>
  <c r="I60" i="11"/>
  <c r="I66" i="11"/>
  <c r="I63" i="11"/>
  <c r="I65" i="11"/>
  <c r="I61" i="11"/>
  <c r="I62" i="11"/>
  <c r="P65" i="11"/>
  <c r="P61" i="11"/>
  <c r="P58" i="11"/>
  <c r="P64" i="11"/>
  <c r="P57" i="11"/>
  <c r="P59" i="11"/>
  <c r="P60" i="11"/>
  <c r="P66" i="11"/>
  <c r="H62" i="11"/>
  <c r="H64" i="11"/>
  <c r="H60" i="11"/>
  <c r="H66" i="11"/>
  <c r="H57" i="11"/>
  <c r="H65" i="11"/>
  <c r="H61" i="11"/>
  <c r="H63" i="11"/>
  <c r="H58" i="11"/>
  <c r="I58" i="11" s="1"/>
  <c r="J58" i="11" s="1"/>
  <c r="O61" i="11"/>
  <c r="O60" i="11"/>
  <c r="O57" i="11"/>
  <c r="O58" i="11"/>
  <c r="O65" i="11"/>
  <c r="O64" i="11"/>
  <c r="O59" i="11"/>
  <c r="O66" i="11"/>
  <c r="G60" i="11"/>
  <c r="G62" i="11"/>
  <c r="G58" i="11"/>
  <c r="G66" i="11"/>
  <c r="G59" i="11"/>
  <c r="G64" i="11"/>
  <c r="G61" i="11"/>
  <c r="G65" i="11"/>
  <c r="G63" i="11"/>
  <c r="N60" i="11"/>
  <c r="N57" i="11"/>
  <c r="N65" i="11"/>
  <c r="N58" i="11"/>
  <c r="N61" i="11"/>
  <c r="N64" i="11"/>
  <c r="N66" i="11"/>
  <c r="N62" i="11"/>
  <c r="N59" i="11"/>
  <c r="F62" i="11"/>
  <c r="F64" i="11"/>
  <c r="F59" i="11"/>
  <c r="F60" i="11"/>
  <c r="F63" i="11"/>
  <c r="F61" i="11"/>
  <c r="F57" i="11"/>
  <c r="F66" i="11"/>
  <c r="F58" i="11"/>
  <c r="F65" i="11"/>
  <c r="N63" i="12"/>
  <c r="P63" i="12" s="1"/>
  <c r="AA63" i="12" s="1"/>
  <c r="Z64" i="12"/>
  <c r="R64" i="12"/>
  <c r="R65" i="12" s="1"/>
  <c r="R66" i="12" s="1"/>
  <c r="Q66" i="12"/>
  <c r="Z58" i="12"/>
  <c r="Z57" i="12"/>
  <c r="I58" i="12"/>
  <c r="I59" i="12" s="1"/>
  <c r="J59" i="12" s="1"/>
  <c r="Z63" i="12"/>
  <c r="Z62" i="12"/>
  <c r="Z59" i="12"/>
  <c r="Z61" i="12"/>
  <c r="AA57" i="12"/>
  <c r="L60" i="12"/>
  <c r="L61" i="12" s="1"/>
  <c r="M61" i="12" s="1"/>
  <c r="Z60" i="12"/>
  <c r="U57" i="12"/>
  <c r="AE57" i="12" s="1"/>
  <c r="V57" i="12"/>
  <c r="X57" i="12" s="1"/>
  <c r="W57" i="12"/>
  <c r="Y57" i="12" s="1"/>
  <c r="P62" i="12"/>
  <c r="W62" i="12" s="1"/>
  <c r="Y62" i="12" s="1"/>
  <c r="AB57" i="13"/>
  <c r="AC57" i="13"/>
  <c r="AA58" i="13"/>
  <c r="U58" i="13"/>
  <c r="AE58" i="13" s="1"/>
  <c r="V58" i="13"/>
  <c r="X58" i="13" s="1"/>
  <c r="AA59" i="13"/>
  <c r="V59" i="13"/>
  <c r="X59" i="13" s="1"/>
  <c r="W59" i="13"/>
  <c r="Y59" i="13" s="1"/>
  <c r="T65" i="13"/>
  <c r="U65" i="13" s="1"/>
  <c r="AE65" i="13" s="1"/>
  <c r="W61" i="13"/>
  <c r="Y61" i="13" s="1"/>
  <c r="AC61" i="13" s="1"/>
  <c r="W60" i="13"/>
  <c r="Y60" i="13" s="1"/>
  <c r="V61" i="13"/>
  <c r="X61" i="13" s="1"/>
  <c r="AB61" i="13" s="1"/>
  <c r="AA60" i="13"/>
  <c r="U61" i="13"/>
  <c r="AE61" i="13" s="1"/>
  <c r="V60" i="13"/>
  <c r="X60" i="13" s="1"/>
  <c r="AA62" i="13"/>
  <c r="U62" i="13"/>
  <c r="AE62" i="13" s="1"/>
  <c r="V62" i="13"/>
  <c r="X62" i="13" s="1"/>
  <c r="W62" i="13"/>
  <c r="Y62" i="13" s="1"/>
  <c r="P63" i="13"/>
  <c r="U63" i="13" s="1"/>
  <c r="AE63" i="13" s="1"/>
  <c r="T64" i="13"/>
  <c r="S66" i="13"/>
  <c r="Z188" i="6"/>
  <c r="AB188" i="6" s="1"/>
  <c r="Z189" i="6"/>
  <c r="AB189" i="6" s="1"/>
  <c r="Z187" i="6"/>
  <c r="AB187" i="6" s="1"/>
  <c r="Z190" i="6"/>
  <c r="AB190" i="6" s="1"/>
  <c r="C42" i="6"/>
  <c r="C42" i="1"/>
  <c r="T64" i="10" l="1"/>
  <c r="AA64" i="10" s="1"/>
  <c r="AD58" i="10"/>
  <c r="AB57" i="10"/>
  <c r="U63" i="10"/>
  <c r="AE63" i="10" s="1"/>
  <c r="AA63" i="10"/>
  <c r="AB63" i="10" s="1"/>
  <c r="AC57" i="10"/>
  <c r="F52" i="8"/>
  <c r="U52" i="8" s="1"/>
  <c r="AX11" i="8"/>
  <c r="V62" i="10"/>
  <c r="X62" i="10" s="1"/>
  <c r="AB62" i="10" s="1"/>
  <c r="W63" i="10"/>
  <c r="Y63" i="10" s="1"/>
  <c r="Z65" i="10"/>
  <c r="V61" i="10"/>
  <c r="X61" i="10" s="1"/>
  <c r="AA61" i="10"/>
  <c r="AA65" i="10"/>
  <c r="V65" i="10"/>
  <c r="X65" i="10" s="1"/>
  <c r="W65" i="10"/>
  <c r="Y65" i="10" s="1"/>
  <c r="T66" i="10"/>
  <c r="AA60" i="10"/>
  <c r="W60" i="10"/>
  <c r="Y60" i="10" s="1"/>
  <c r="V60" i="10"/>
  <c r="X60" i="10" s="1"/>
  <c r="U60" i="10"/>
  <c r="AE60" i="10" s="1"/>
  <c r="AA59" i="10"/>
  <c r="W59" i="10"/>
  <c r="Y59" i="10" s="1"/>
  <c r="W62" i="10"/>
  <c r="Y62" i="10" s="1"/>
  <c r="AC62" i="10" s="1"/>
  <c r="U62" i="10"/>
  <c r="AE62" i="10" s="1"/>
  <c r="V59" i="10"/>
  <c r="X59" i="10" s="1"/>
  <c r="R66" i="10"/>
  <c r="W61" i="10"/>
  <c r="Y61" i="10" s="1"/>
  <c r="Z57" i="11"/>
  <c r="G57" i="11"/>
  <c r="W57" i="11" s="1"/>
  <c r="Y57" i="11" s="1"/>
  <c r="N63" i="11"/>
  <c r="O62" i="11"/>
  <c r="Z62" i="11"/>
  <c r="H59" i="11"/>
  <c r="Z63" i="11"/>
  <c r="Z58" i="11"/>
  <c r="I59" i="11"/>
  <c r="Q65" i="11"/>
  <c r="R64" i="11"/>
  <c r="S65" i="11" s="1"/>
  <c r="Z64" i="11"/>
  <c r="Z61" i="11"/>
  <c r="Z60" i="11"/>
  <c r="Z59" i="11"/>
  <c r="V58" i="11"/>
  <c r="X58" i="11" s="1"/>
  <c r="W58" i="11"/>
  <c r="Y58" i="11" s="1"/>
  <c r="U58" i="11"/>
  <c r="AE58" i="11" s="1"/>
  <c r="AA58" i="11"/>
  <c r="K61" i="11"/>
  <c r="L60" i="11"/>
  <c r="Z66" i="12"/>
  <c r="S65" i="12"/>
  <c r="Z65" i="12" s="1"/>
  <c r="S64" i="12"/>
  <c r="T64" i="12" s="1"/>
  <c r="AA64" i="12" s="1"/>
  <c r="J58" i="12"/>
  <c r="U58" i="12" s="1"/>
  <c r="AE58" i="12" s="1"/>
  <c r="AC57" i="12"/>
  <c r="AB57" i="12"/>
  <c r="W63" i="12"/>
  <c r="Y63" i="12" s="1"/>
  <c r="AC63" i="12" s="1"/>
  <c r="AA62" i="12"/>
  <c r="AC62" i="12" s="1"/>
  <c r="W61" i="12"/>
  <c r="Y61" i="12" s="1"/>
  <c r="U63" i="12"/>
  <c r="AE63" i="12" s="1"/>
  <c r="U61" i="12"/>
  <c r="AE61" i="12" s="1"/>
  <c r="U62" i="12"/>
  <c r="AE62" i="12" s="1"/>
  <c r="M60" i="12"/>
  <c r="W60" i="12" s="1"/>
  <c r="Y60" i="12" s="1"/>
  <c r="V61" i="12"/>
  <c r="X61" i="12" s="1"/>
  <c r="V63" i="12"/>
  <c r="X63" i="12" s="1"/>
  <c r="AB63" i="12" s="1"/>
  <c r="AA61" i="12"/>
  <c r="V62" i="12"/>
  <c r="X62" i="12" s="1"/>
  <c r="V59" i="12"/>
  <c r="X59" i="12" s="1"/>
  <c r="AA59" i="12"/>
  <c r="U59" i="12"/>
  <c r="AE59" i="12" s="1"/>
  <c r="W59" i="12"/>
  <c r="Y59" i="12" s="1"/>
  <c r="Z65" i="13"/>
  <c r="AD57" i="13"/>
  <c r="AC59" i="13"/>
  <c r="AB59" i="13"/>
  <c r="AB58" i="13"/>
  <c r="AC58" i="13"/>
  <c r="AC60" i="13"/>
  <c r="W63" i="13"/>
  <c r="Y63" i="13" s="1"/>
  <c r="W65" i="13"/>
  <c r="Y65" i="13" s="1"/>
  <c r="V65" i="13"/>
  <c r="X65" i="13" s="1"/>
  <c r="AA65" i="13"/>
  <c r="AD61" i="13"/>
  <c r="AB60" i="13"/>
  <c r="AB62" i="13"/>
  <c r="AC62" i="13"/>
  <c r="T66" i="13"/>
  <c r="Z66" i="13" s="1"/>
  <c r="U64" i="13"/>
  <c r="AE64" i="13" s="1"/>
  <c r="V64" i="13"/>
  <c r="X64" i="13" s="1"/>
  <c r="W64" i="13"/>
  <c r="Y64" i="13" s="1"/>
  <c r="AA64" i="13"/>
  <c r="V63" i="13"/>
  <c r="X63" i="13" s="1"/>
  <c r="AA63" i="13"/>
  <c r="Z193" i="6"/>
  <c r="AB193" i="6" s="1"/>
  <c r="Z194" i="6"/>
  <c r="AB194" i="6" s="1"/>
  <c r="Z191" i="6"/>
  <c r="AB191" i="6" s="1"/>
  <c r="Z192" i="6"/>
  <c r="AB192" i="6" s="1"/>
  <c r="C43" i="6"/>
  <c r="C43" i="1"/>
  <c r="V64" i="10" l="1"/>
  <c r="X64" i="10" s="1"/>
  <c r="AB64" i="10" s="1"/>
  <c r="U64" i="10"/>
  <c r="AE64" i="10" s="1"/>
  <c r="AD57" i="10"/>
  <c r="W64" i="10"/>
  <c r="Y64" i="10" s="1"/>
  <c r="AC64" i="10" s="1"/>
  <c r="AC63" i="10"/>
  <c r="AD63" i="10" s="1"/>
  <c r="AB61" i="10"/>
  <c r="AY11" i="8"/>
  <c r="E54" i="8" s="1"/>
  <c r="AC61" i="10"/>
  <c r="AB65" i="10"/>
  <c r="AC60" i="10"/>
  <c r="AB60" i="10"/>
  <c r="AC65" i="10"/>
  <c r="AD62" i="10"/>
  <c r="W66" i="10"/>
  <c r="Y66" i="10" s="1"/>
  <c r="V66" i="10"/>
  <c r="X66" i="10" s="1"/>
  <c r="U66" i="10"/>
  <c r="AE66" i="10" s="1"/>
  <c r="AA66" i="10"/>
  <c r="AC59" i="10"/>
  <c r="AB59" i="10"/>
  <c r="Z66" i="10"/>
  <c r="J59" i="11"/>
  <c r="U59" i="11" s="1"/>
  <c r="AE59" i="11" s="1"/>
  <c r="U57" i="11"/>
  <c r="AE57" i="11" s="1"/>
  <c r="V57" i="11"/>
  <c r="X57" i="11" s="1"/>
  <c r="M60" i="11"/>
  <c r="U60" i="11" s="1"/>
  <c r="AE60" i="11" s="1"/>
  <c r="L61" i="11"/>
  <c r="AB58" i="11"/>
  <c r="AC58" i="11"/>
  <c r="AA57" i="11"/>
  <c r="S64" i="11"/>
  <c r="R65" i="11"/>
  <c r="T65" i="11" s="1"/>
  <c r="P62" i="11"/>
  <c r="W62" i="11" s="1"/>
  <c r="Y62" i="11" s="1"/>
  <c r="O63" i="11"/>
  <c r="Q66" i="11"/>
  <c r="T65" i="12"/>
  <c r="V65" i="12" s="1"/>
  <c r="X65" i="12" s="1"/>
  <c r="V58" i="12"/>
  <c r="X58" i="12" s="1"/>
  <c r="W58" i="12"/>
  <c r="Y58" i="12" s="1"/>
  <c r="S66" i="12"/>
  <c r="AB62" i="12"/>
  <c r="AD62" i="12" s="1"/>
  <c r="AA58" i="12"/>
  <c r="AD57" i="12"/>
  <c r="AC61" i="12"/>
  <c r="AB61" i="12"/>
  <c r="V60" i="12"/>
  <c r="X60" i="12" s="1"/>
  <c r="AA60" i="12"/>
  <c r="AC60" i="12" s="1"/>
  <c r="U60" i="12"/>
  <c r="AE60" i="12" s="1"/>
  <c r="V64" i="12"/>
  <c r="X64" i="12" s="1"/>
  <c r="AB64" i="12" s="1"/>
  <c r="AD63" i="12"/>
  <c r="W64" i="12"/>
  <c r="Y64" i="12" s="1"/>
  <c r="AC64" i="12" s="1"/>
  <c r="AB59" i="12"/>
  <c r="AC59" i="12"/>
  <c r="U64" i="12"/>
  <c r="AE64" i="12" s="1"/>
  <c r="AD58" i="13"/>
  <c r="AD59" i="13"/>
  <c r="AB65" i="13"/>
  <c r="AC65" i="13"/>
  <c r="AD60" i="13"/>
  <c r="U66" i="13"/>
  <c r="AE66" i="13" s="1"/>
  <c r="V66" i="13"/>
  <c r="X66" i="13" s="1"/>
  <c r="AD62" i="13"/>
  <c r="AA66" i="13"/>
  <c r="AB63" i="13"/>
  <c r="AC63" i="13"/>
  <c r="AC64" i="13"/>
  <c r="AB64" i="13"/>
  <c r="W66" i="13"/>
  <c r="Y66" i="13" s="1"/>
  <c r="Z196" i="6"/>
  <c r="AB196" i="6" s="1"/>
  <c r="Z195" i="6"/>
  <c r="AB195" i="6" s="1"/>
  <c r="Z198" i="6"/>
  <c r="AB198" i="6" s="1"/>
  <c r="Z197" i="6"/>
  <c r="AB197" i="6" s="1"/>
  <c r="C44" i="6"/>
  <c r="C44" i="1"/>
  <c r="AD61" i="10" l="1"/>
  <c r="AD64" i="10"/>
  <c r="L54" i="8"/>
  <c r="P54" i="8"/>
  <c r="S54" i="8"/>
  <c r="T54" i="8"/>
  <c r="I54" i="8"/>
  <c r="N54" i="8"/>
  <c r="J54" i="8"/>
  <c r="F54" i="8"/>
  <c r="Q54" i="8"/>
  <c r="O54" i="8"/>
  <c r="K54" i="8"/>
  <c r="G54" i="8"/>
  <c r="R54" i="8"/>
  <c r="H54" i="8"/>
  <c r="M54" i="8"/>
  <c r="AD59" i="10"/>
  <c r="AB66" i="10"/>
  <c r="AD65" i="10"/>
  <c r="AC66" i="10"/>
  <c r="AD60" i="10"/>
  <c r="AA59" i="11"/>
  <c r="V59" i="11"/>
  <c r="X59" i="11" s="1"/>
  <c r="W59" i="11"/>
  <c r="Y59" i="11" s="1"/>
  <c r="V60" i="11"/>
  <c r="X60" i="11" s="1"/>
  <c r="Z65" i="11"/>
  <c r="AD58" i="11"/>
  <c r="U62" i="11"/>
  <c r="AE62" i="11" s="1"/>
  <c r="R66" i="11"/>
  <c r="U65" i="11"/>
  <c r="AE65" i="11" s="1"/>
  <c r="AA65" i="11"/>
  <c r="W65" i="11"/>
  <c r="Y65" i="11" s="1"/>
  <c r="T64" i="11"/>
  <c r="W64" i="11" s="1"/>
  <c r="Y64" i="11" s="1"/>
  <c r="S66" i="11"/>
  <c r="AA62" i="11"/>
  <c r="AC57" i="11"/>
  <c r="AB57" i="11"/>
  <c r="M61" i="11"/>
  <c r="U61" i="11" s="1"/>
  <c r="AE61" i="11" s="1"/>
  <c r="V62" i="11"/>
  <c r="X62" i="11" s="1"/>
  <c r="AA60" i="11"/>
  <c r="W60" i="11"/>
  <c r="Y60" i="11" s="1"/>
  <c r="V65" i="11"/>
  <c r="X65" i="11" s="1"/>
  <c r="P63" i="11"/>
  <c r="V63" i="11" s="1"/>
  <c r="X63" i="11" s="1"/>
  <c r="W65" i="12"/>
  <c r="Y65" i="12" s="1"/>
  <c r="U65" i="12"/>
  <c r="AE65" i="12" s="1"/>
  <c r="AC58" i="12"/>
  <c r="T66" i="12"/>
  <c r="V66" i="12" s="1"/>
  <c r="X66" i="12" s="1"/>
  <c r="AA65" i="12"/>
  <c r="AB58" i="12"/>
  <c r="AD61" i="12"/>
  <c r="AB60" i="12"/>
  <c r="AD60" i="12" s="1"/>
  <c r="AD64" i="12"/>
  <c r="AD59" i="12"/>
  <c r="AD65" i="13"/>
  <c r="AB66" i="13"/>
  <c r="AC66" i="13"/>
  <c r="AD64" i="13"/>
  <c r="AD63" i="13"/>
  <c r="Z201" i="6"/>
  <c r="AB201" i="6" s="1"/>
  <c r="Z199" i="6"/>
  <c r="AB199" i="6" s="1"/>
  <c r="Z202" i="6"/>
  <c r="AB202" i="6" s="1"/>
  <c r="Z200" i="6"/>
  <c r="AB200" i="6" s="1"/>
  <c r="C45" i="6"/>
  <c r="C45" i="1"/>
  <c r="F65" i="8" l="1"/>
  <c r="F62" i="8"/>
  <c r="F57" i="8"/>
  <c r="F61" i="8"/>
  <c r="F66" i="8"/>
  <c r="F64" i="8"/>
  <c r="F58" i="8"/>
  <c r="F60" i="8"/>
  <c r="F63" i="8"/>
  <c r="F59" i="8"/>
  <c r="U54" i="8"/>
  <c r="AC59" i="11"/>
  <c r="M57" i="8"/>
  <c r="M63" i="8"/>
  <c r="M64" i="8"/>
  <c r="M66" i="8"/>
  <c r="M62" i="8"/>
  <c r="M58" i="8"/>
  <c r="M59" i="8"/>
  <c r="M65" i="8"/>
  <c r="J61" i="8"/>
  <c r="J65" i="8"/>
  <c r="J62" i="8"/>
  <c r="J57" i="8"/>
  <c r="J63" i="8"/>
  <c r="J64" i="8"/>
  <c r="J66" i="8"/>
  <c r="J60" i="8"/>
  <c r="H66" i="8"/>
  <c r="H58" i="8"/>
  <c r="H65" i="8"/>
  <c r="H60" i="8"/>
  <c r="H64" i="8"/>
  <c r="H63" i="8"/>
  <c r="H62" i="8"/>
  <c r="H61" i="8"/>
  <c r="H57" i="8"/>
  <c r="N58" i="8"/>
  <c r="N60" i="8"/>
  <c r="N64" i="8"/>
  <c r="N65" i="8"/>
  <c r="N61" i="8"/>
  <c r="N66" i="8"/>
  <c r="N57" i="8"/>
  <c r="N59" i="8"/>
  <c r="N62" i="8"/>
  <c r="G60" i="8"/>
  <c r="G65" i="8"/>
  <c r="G61" i="8"/>
  <c r="G58" i="8"/>
  <c r="G59" i="8"/>
  <c r="G62" i="8"/>
  <c r="G63" i="8"/>
  <c r="G64" i="8"/>
  <c r="G66" i="8"/>
  <c r="T61" i="8"/>
  <c r="T59" i="8"/>
  <c r="T63" i="8"/>
  <c r="T62" i="8"/>
  <c r="T58" i="8"/>
  <c r="T57" i="8"/>
  <c r="T60" i="8"/>
  <c r="I61" i="8"/>
  <c r="I66" i="8"/>
  <c r="I57" i="8"/>
  <c r="I64" i="8"/>
  <c r="I62" i="8"/>
  <c r="I63" i="8"/>
  <c r="I65" i="8"/>
  <c r="I60" i="8"/>
  <c r="K62" i="8"/>
  <c r="K65" i="8"/>
  <c r="K57" i="8"/>
  <c r="K63" i="8"/>
  <c r="K66" i="8"/>
  <c r="K58" i="8"/>
  <c r="K64" i="8"/>
  <c r="K59" i="8"/>
  <c r="K60" i="8"/>
  <c r="S58" i="8"/>
  <c r="S60" i="8"/>
  <c r="S57" i="8"/>
  <c r="S63" i="8"/>
  <c r="S62" i="8"/>
  <c r="S61" i="8"/>
  <c r="S59" i="8"/>
  <c r="R61" i="8"/>
  <c r="R62" i="8"/>
  <c r="R60" i="8"/>
  <c r="R58" i="8"/>
  <c r="R63" i="8"/>
  <c r="R57" i="8"/>
  <c r="R59" i="8"/>
  <c r="O58" i="8"/>
  <c r="O59" i="8"/>
  <c r="O65" i="8"/>
  <c r="O61" i="8"/>
  <c r="O57" i="8"/>
  <c r="O66" i="8"/>
  <c r="O64" i="8"/>
  <c r="O60" i="8"/>
  <c r="P66" i="8"/>
  <c r="P65" i="8"/>
  <c r="P58" i="8"/>
  <c r="P61" i="8"/>
  <c r="P64" i="8"/>
  <c r="P59" i="8"/>
  <c r="P60" i="8"/>
  <c r="P57" i="8"/>
  <c r="Q58" i="8"/>
  <c r="Q60" i="8"/>
  <c r="Q61" i="8"/>
  <c r="Q62" i="8"/>
  <c r="Q63" i="8"/>
  <c r="Q59" i="8"/>
  <c r="Q64" i="8"/>
  <c r="Q65" i="8" s="1"/>
  <c r="Q57" i="8"/>
  <c r="L59" i="8"/>
  <c r="L58" i="8"/>
  <c r="L65" i="8"/>
  <c r="L62" i="8"/>
  <c r="L63" i="8"/>
  <c r="L64" i="8"/>
  <c r="L57" i="8"/>
  <c r="L66" i="8"/>
  <c r="AD66" i="10"/>
  <c r="AI12" i="10" s="1" a="1"/>
  <c r="AB59" i="11"/>
  <c r="AA64" i="11"/>
  <c r="AC64" i="11" s="1"/>
  <c r="T66" i="11"/>
  <c r="AA66" i="11" s="1"/>
  <c r="AD57" i="11"/>
  <c r="Z66" i="11"/>
  <c r="AB65" i="11"/>
  <c r="W63" i="11"/>
  <c r="Y63" i="11" s="1"/>
  <c r="AA61" i="11"/>
  <c r="AC65" i="11"/>
  <c r="AA63" i="11"/>
  <c r="AB63" i="11" s="1"/>
  <c r="U63" i="11"/>
  <c r="AE63" i="11" s="1"/>
  <c r="W61" i="11"/>
  <c r="Y61" i="11" s="1"/>
  <c r="U64" i="11"/>
  <c r="AE64" i="11" s="1"/>
  <c r="V64" i="11"/>
  <c r="X64" i="11" s="1"/>
  <c r="V61" i="11"/>
  <c r="X61" i="11" s="1"/>
  <c r="AC60" i="11"/>
  <c r="AB60" i="11"/>
  <c r="AC62" i="11"/>
  <c r="AB62" i="11"/>
  <c r="AC65" i="12"/>
  <c r="AD58" i="12"/>
  <c r="AB65" i="12"/>
  <c r="U66" i="12"/>
  <c r="AE66" i="12" s="1"/>
  <c r="AA66" i="12"/>
  <c r="AB66" i="12" s="1"/>
  <c r="W66" i="12"/>
  <c r="Y66" i="12" s="1"/>
  <c r="AD66" i="13"/>
  <c r="AI12" i="13" s="1" a="1"/>
  <c r="AP12" i="13" s="1"/>
  <c r="M68" i="13" s="1"/>
  <c r="Z204" i="6"/>
  <c r="AB204" i="6" s="1"/>
  <c r="Z206" i="6"/>
  <c r="AB206" i="6" s="1"/>
  <c r="Z203" i="6"/>
  <c r="AB203" i="6" s="1"/>
  <c r="Z205" i="6"/>
  <c r="AB205" i="6" s="1"/>
  <c r="C46" i="6"/>
  <c r="C46" i="1"/>
  <c r="AD67" i="10" l="1"/>
  <c r="I167" i="10" s="1"/>
  <c r="AD59" i="11"/>
  <c r="Z60" i="8"/>
  <c r="Z61" i="8"/>
  <c r="Q66" i="8"/>
  <c r="H59" i="8"/>
  <c r="I58" i="8"/>
  <c r="I59" i="8" s="1"/>
  <c r="Z62" i="8"/>
  <c r="Z58" i="8"/>
  <c r="N63" i="8"/>
  <c r="O62" i="8"/>
  <c r="O63" i="8" s="1"/>
  <c r="Z57" i="8"/>
  <c r="R64" i="8"/>
  <c r="G57" i="8"/>
  <c r="W57" i="8" s="1"/>
  <c r="Y57" i="8" s="1"/>
  <c r="AB61" i="11"/>
  <c r="Z59" i="8"/>
  <c r="K61" i="8"/>
  <c r="L60" i="8"/>
  <c r="L61" i="8" s="1"/>
  <c r="Z63" i="8"/>
  <c r="AB64" i="11"/>
  <c r="AD64" i="11" s="1"/>
  <c r="AJ12" i="10"/>
  <c r="G68" i="10" s="1"/>
  <c r="AP12" i="10"/>
  <c r="M68" i="10" s="1"/>
  <c r="AQ12" i="10"/>
  <c r="N68" i="10" s="1"/>
  <c r="AM12" i="10"/>
  <c r="J68" i="10" s="1"/>
  <c r="AI12" i="10"/>
  <c r="AT12" i="10"/>
  <c r="Q68" i="10" s="1"/>
  <c r="AW12" i="10"/>
  <c r="T68" i="10" s="1"/>
  <c r="AN12" i="10"/>
  <c r="K68" i="10" s="1"/>
  <c r="AL12" i="10"/>
  <c r="I68" i="10" s="1"/>
  <c r="AO12" i="10"/>
  <c r="L68" i="10" s="1"/>
  <c r="AK12" i="10"/>
  <c r="H68" i="10" s="1"/>
  <c r="AS12" i="10"/>
  <c r="P68" i="10" s="1"/>
  <c r="AV12" i="10"/>
  <c r="S68" i="10" s="1"/>
  <c r="AR12" i="10"/>
  <c r="O68" i="10" s="1"/>
  <c r="AU12" i="10"/>
  <c r="R68" i="10" s="1"/>
  <c r="AD65" i="11"/>
  <c r="V66" i="11"/>
  <c r="X66" i="11" s="1"/>
  <c r="AB66" i="11" s="1"/>
  <c r="W66" i="11"/>
  <c r="Y66" i="11" s="1"/>
  <c r="AC66" i="11" s="1"/>
  <c r="U66" i="11"/>
  <c r="AE66" i="11" s="1"/>
  <c r="AC61" i="11"/>
  <c r="AC63" i="11"/>
  <c r="AD63" i="11" s="1"/>
  <c r="AD62" i="11"/>
  <c r="AD60" i="11"/>
  <c r="AD65" i="12"/>
  <c r="AC66" i="12"/>
  <c r="AD66" i="12" s="1"/>
  <c r="AD67" i="13"/>
  <c r="I167" i="13" s="1"/>
  <c r="AU12" i="13"/>
  <c r="R68" i="13" s="1"/>
  <c r="AI12" i="13"/>
  <c r="F68" i="13" s="1"/>
  <c r="AT12" i="13"/>
  <c r="Q68" i="13" s="1"/>
  <c r="AV12" i="13"/>
  <c r="S68" i="13" s="1"/>
  <c r="AN12" i="13"/>
  <c r="K68" i="13" s="1"/>
  <c r="AQ12" i="13"/>
  <c r="N68" i="13" s="1"/>
  <c r="AS12" i="13"/>
  <c r="P68" i="13" s="1"/>
  <c r="AM12" i="13"/>
  <c r="J68" i="13" s="1"/>
  <c r="AO12" i="13"/>
  <c r="L68" i="13" s="1"/>
  <c r="AR12" i="13"/>
  <c r="O68" i="13" s="1"/>
  <c r="AJ12" i="13"/>
  <c r="G68" i="13" s="1"/>
  <c r="AW12" i="13"/>
  <c r="T68" i="13" s="1"/>
  <c r="AK12" i="13"/>
  <c r="H68" i="13" s="1"/>
  <c r="AL12" i="13"/>
  <c r="I68" i="13" s="1"/>
  <c r="Z207" i="6"/>
  <c r="AB207" i="6" s="1"/>
  <c r="Z209" i="6"/>
  <c r="AB209" i="6" s="1"/>
  <c r="Z210" i="6"/>
  <c r="AB210" i="6" s="1"/>
  <c r="Z208" i="6"/>
  <c r="AB208" i="6" s="1"/>
  <c r="C47" i="6"/>
  <c r="C47" i="1"/>
  <c r="V57" i="8" l="1"/>
  <c r="X57" i="8" s="1"/>
  <c r="U57" i="8"/>
  <c r="AE57" i="8" s="1"/>
  <c r="J58" i="8"/>
  <c r="U58" i="8" s="1"/>
  <c r="AE58" i="8" s="1"/>
  <c r="M60" i="8"/>
  <c r="W60" i="8" s="1"/>
  <c r="Y60" i="8" s="1"/>
  <c r="AD61" i="11"/>
  <c r="AA57" i="8"/>
  <c r="AC57" i="8" s="1"/>
  <c r="M61" i="8"/>
  <c r="U61" i="8" s="1"/>
  <c r="AE61" i="8" s="1"/>
  <c r="J59" i="8"/>
  <c r="P62" i="8"/>
  <c r="S64" i="8"/>
  <c r="P63" i="8"/>
  <c r="U63" i="8" s="1"/>
  <c r="AE63" i="8" s="1"/>
  <c r="Z64" i="8"/>
  <c r="R65" i="8"/>
  <c r="R66" i="8" s="1"/>
  <c r="S65" i="8"/>
  <c r="F68" i="10"/>
  <c r="U68" i="10" s="1"/>
  <c r="AX12" i="10"/>
  <c r="AD66" i="11"/>
  <c r="AI12" i="12" a="1"/>
  <c r="AW12" i="12" s="1"/>
  <c r="T68" i="12" s="1"/>
  <c r="AD67" i="12"/>
  <c r="I167" i="12" s="1"/>
  <c r="AX12" i="13"/>
  <c r="AY12" i="13" s="1"/>
  <c r="E70" i="13" s="1"/>
  <c r="U68" i="13"/>
  <c r="Z212" i="6"/>
  <c r="AB212" i="6" s="1"/>
  <c r="Z214" i="6"/>
  <c r="AB214" i="6" s="1"/>
  <c r="Z213" i="6"/>
  <c r="AB213" i="6" s="1"/>
  <c r="Z211" i="6"/>
  <c r="AB211" i="6" s="1"/>
  <c r="C48" i="6"/>
  <c r="C48" i="1"/>
  <c r="AA60" i="8" l="1"/>
  <c r="AC60" i="8" s="1"/>
  <c r="AA58" i="8"/>
  <c r="AI12" i="11" a="1"/>
  <c r="AT12" i="11" s="1"/>
  <c r="Q68" i="11" s="1"/>
  <c r="V60" i="8"/>
  <c r="X60" i="8" s="1"/>
  <c r="U60" i="8"/>
  <c r="AE60" i="8" s="1"/>
  <c r="W61" i="8"/>
  <c r="Y61" i="8" s="1"/>
  <c r="V61" i="8"/>
  <c r="X61" i="8" s="1"/>
  <c r="AA61" i="8"/>
  <c r="AB57" i="8"/>
  <c r="AD57" i="8" s="1"/>
  <c r="W58" i="8"/>
  <c r="Y58" i="8" s="1"/>
  <c r="V58" i="8"/>
  <c r="X58" i="8" s="1"/>
  <c r="U59" i="8"/>
  <c r="AE59" i="8" s="1"/>
  <c r="V59" i="8"/>
  <c r="X59" i="8" s="1"/>
  <c r="W59" i="8"/>
  <c r="Y59" i="8" s="1"/>
  <c r="AA59" i="8"/>
  <c r="W62" i="8"/>
  <c r="Y62" i="8" s="1"/>
  <c r="V62" i="8"/>
  <c r="X62" i="8" s="1"/>
  <c r="U62" i="8"/>
  <c r="AE62" i="8" s="1"/>
  <c r="AA62" i="8"/>
  <c r="V63" i="8"/>
  <c r="X63" i="8" s="1"/>
  <c r="AA63" i="8"/>
  <c r="T64" i="8"/>
  <c r="S66" i="8"/>
  <c r="T65" i="8"/>
  <c r="Z65" i="8" s="1"/>
  <c r="W63" i="8"/>
  <c r="Y63" i="8" s="1"/>
  <c r="AD67" i="11"/>
  <c r="I167" i="11" s="1"/>
  <c r="AY12" i="10"/>
  <c r="E70" i="10" s="1"/>
  <c r="AS12" i="12"/>
  <c r="P68" i="12" s="1"/>
  <c r="AK12" i="12"/>
  <c r="H68" i="12" s="1"/>
  <c r="AU12" i="12"/>
  <c r="R68" i="12" s="1"/>
  <c r="AL12" i="12"/>
  <c r="I68" i="12" s="1"/>
  <c r="AI12" i="12"/>
  <c r="F68" i="12" s="1"/>
  <c r="AO12" i="12"/>
  <c r="L68" i="12" s="1"/>
  <c r="AR12" i="12"/>
  <c r="O68" i="12" s="1"/>
  <c r="AJ12" i="12"/>
  <c r="G68" i="12" s="1"/>
  <c r="AN12" i="12"/>
  <c r="K68" i="12" s="1"/>
  <c r="AP12" i="12"/>
  <c r="M68" i="12" s="1"/>
  <c r="AQ12" i="12"/>
  <c r="N68" i="12" s="1"/>
  <c r="AT12" i="12"/>
  <c r="Q68" i="12" s="1"/>
  <c r="AV12" i="12"/>
  <c r="S68" i="12" s="1"/>
  <c r="AM12" i="12"/>
  <c r="J68" i="12" s="1"/>
  <c r="H70" i="13"/>
  <c r="I70" i="13"/>
  <c r="F70" i="13"/>
  <c r="G70" i="13"/>
  <c r="J70" i="13"/>
  <c r="K70" i="13"/>
  <c r="L70" i="13"/>
  <c r="M70" i="13"/>
  <c r="N70" i="13"/>
  <c r="O70" i="13"/>
  <c r="P70" i="13"/>
  <c r="Q70" i="13"/>
  <c r="R70" i="13"/>
  <c r="S70" i="13"/>
  <c r="T70" i="13"/>
  <c r="Z217" i="6"/>
  <c r="AB217" i="6" s="1"/>
  <c r="Z215" i="6"/>
  <c r="AB215" i="6" s="1"/>
  <c r="Z218" i="6"/>
  <c r="AB218" i="6" s="1"/>
  <c r="Z216" i="6"/>
  <c r="AB216" i="6" s="1"/>
  <c r="C49" i="6"/>
  <c r="C49" i="1"/>
  <c r="AC58" i="8" l="1"/>
  <c r="AB60" i="8"/>
  <c r="AD60" i="8" s="1"/>
  <c r="AB58" i="8"/>
  <c r="AU12" i="11"/>
  <c r="R68" i="11" s="1"/>
  <c r="AI12" i="11"/>
  <c r="F68" i="11" s="1"/>
  <c r="AS12" i="11"/>
  <c r="P68" i="11" s="1"/>
  <c r="AQ12" i="11"/>
  <c r="N68" i="11" s="1"/>
  <c r="AN12" i="11"/>
  <c r="K68" i="11" s="1"/>
  <c r="AW12" i="11"/>
  <c r="T68" i="11" s="1"/>
  <c r="AP12" i="11"/>
  <c r="M68" i="11" s="1"/>
  <c r="AL12" i="11"/>
  <c r="I68" i="11" s="1"/>
  <c r="AV12" i="11"/>
  <c r="S68" i="11" s="1"/>
  <c r="AJ12" i="11"/>
  <c r="G68" i="11" s="1"/>
  <c r="AK12" i="11"/>
  <c r="H68" i="11" s="1"/>
  <c r="AM12" i="11"/>
  <c r="J68" i="11" s="1"/>
  <c r="AO12" i="11"/>
  <c r="L68" i="11" s="1"/>
  <c r="AR12" i="11"/>
  <c r="O68" i="11" s="1"/>
  <c r="AC61" i="8"/>
  <c r="AB61" i="8"/>
  <c r="AC59" i="8"/>
  <c r="AB59" i="8"/>
  <c r="AB62" i="8"/>
  <c r="AC62" i="8"/>
  <c r="U65" i="8"/>
  <c r="AE65" i="8" s="1"/>
  <c r="W64" i="8"/>
  <c r="Y64" i="8" s="1"/>
  <c r="T66" i="8"/>
  <c r="V66" i="8" s="1"/>
  <c r="X66" i="8" s="1"/>
  <c r="U64" i="8"/>
  <c r="AE64" i="8" s="1"/>
  <c r="AA64" i="8"/>
  <c r="V64" i="8"/>
  <c r="X64" i="8" s="1"/>
  <c r="V65" i="8"/>
  <c r="X65" i="8" s="1"/>
  <c r="AA65" i="8"/>
  <c r="AB63" i="8"/>
  <c r="AC63" i="8"/>
  <c r="W65" i="8"/>
  <c r="Y65" i="8" s="1"/>
  <c r="G70" i="10"/>
  <c r="F70" i="10"/>
  <c r="H70" i="10"/>
  <c r="I70" i="10"/>
  <c r="J70" i="10"/>
  <c r="K70" i="10"/>
  <c r="L70" i="10"/>
  <c r="M70" i="10"/>
  <c r="N70" i="10"/>
  <c r="O70" i="10"/>
  <c r="P70" i="10"/>
  <c r="Q70" i="10"/>
  <c r="R70" i="10"/>
  <c r="S70" i="10"/>
  <c r="T70" i="10"/>
  <c r="U68" i="12"/>
  <c r="AX12" i="12"/>
  <c r="AY12" i="12" s="1"/>
  <c r="E70" i="12" s="1"/>
  <c r="M82" i="13"/>
  <c r="M74" i="13"/>
  <c r="M79" i="13"/>
  <c r="M78" i="13"/>
  <c r="M80" i="13"/>
  <c r="M81" i="13"/>
  <c r="M73" i="13"/>
  <c r="M75" i="13"/>
  <c r="U70" i="13"/>
  <c r="T77" i="13"/>
  <c r="T74" i="13"/>
  <c r="T79" i="13"/>
  <c r="T73" i="13"/>
  <c r="T76" i="13"/>
  <c r="T78" i="13"/>
  <c r="T75" i="13"/>
  <c r="L74" i="13"/>
  <c r="L79" i="13"/>
  <c r="L80" i="13"/>
  <c r="L81" i="13"/>
  <c r="L82" i="13"/>
  <c r="L73" i="13"/>
  <c r="L78" i="13"/>
  <c r="L75" i="13"/>
  <c r="S79" i="13"/>
  <c r="S76" i="13"/>
  <c r="S75" i="13"/>
  <c r="S74" i="13"/>
  <c r="S78" i="13"/>
  <c r="S73" i="13"/>
  <c r="S77" i="13"/>
  <c r="K74" i="13"/>
  <c r="K81" i="13"/>
  <c r="K79" i="13"/>
  <c r="K73" i="13"/>
  <c r="K78" i="13"/>
  <c r="K75" i="13"/>
  <c r="K80" i="13"/>
  <c r="K76" i="13"/>
  <c r="K82" i="13"/>
  <c r="R76" i="13"/>
  <c r="R79" i="13"/>
  <c r="R73" i="13"/>
  <c r="R78" i="13"/>
  <c r="R75" i="13"/>
  <c r="R77" i="13"/>
  <c r="R74" i="13"/>
  <c r="J80" i="13"/>
  <c r="J77" i="13"/>
  <c r="J76" i="13"/>
  <c r="J79" i="13"/>
  <c r="J82" i="13"/>
  <c r="J81" i="13"/>
  <c r="J73" i="13"/>
  <c r="J78" i="13"/>
  <c r="Q79" i="13"/>
  <c r="Q76" i="13"/>
  <c r="Q73" i="13"/>
  <c r="Q78" i="13"/>
  <c r="Q75" i="13"/>
  <c r="Q80" i="13"/>
  <c r="Q81" i="13" s="1"/>
  <c r="Q74" i="13"/>
  <c r="Q77" i="13"/>
  <c r="G74" i="13"/>
  <c r="G79" i="13"/>
  <c r="G76" i="13"/>
  <c r="G81" i="13"/>
  <c r="G78" i="13"/>
  <c r="G82" i="13"/>
  <c r="G75" i="13"/>
  <c r="G77" i="13"/>
  <c r="G80" i="13"/>
  <c r="F81" i="13"/>
  <c r="F73" i="13"/>
  <c r="F80" i="13"/>
  <c r="F75" i="13"/>
  <c r="F77" i="13"/>
  <c r="F78" i="13"/>
  <c r="F82" i="13"/>
  <c r="F74" i="13"/>
  <c r="F79" i="13"/>
  <c r="F76" i="13"/>
  <c r="O82" i="13"/>
  <c r="O74" i="13"/>
  <c r="O76" i="13"/>
  <c r="O75" i="13"/>
  <c r="O81" i="13"/>
  <c r="O73" i="13"/>
  <c r="O80" i="13"/>
  <c r="O77" i="13"/>
  <c r="I82" i="13"/>
  <c r="I80" i="13"/>
  <c r="I77" i="13"/>
  <c r="I79" i="13"/>
  <c r="I76" i="13"/>
  <c r="I81" i="13"/>
  <c r="I73" i="13"/>
  <c r="I78" i="13"/>
  <c r="P77" i="13"/>
  <c r="P80" i="13"/>
  <c r="P75" i="13"/>
  <c r="P82" i="13"/>
  <c r="P74" i="13"/>
  <c r="P76" i="13"/>
  <c r="P81" i="13"/>
  <c r="P73" i="13"/>
  <c r="N73" i="13"/>
  <c r="N81" i="13"/>
  <c r="N80" i="13"/>
  <c r="N75" i="13"/>
  <c r="N77" i="13"/>
  <c r="N82" i="13"/>
  <c r="N74" i="13"/>
  <c r="N76" i="13"/>
  <c r="N78" i="13"/>
  <c r="H74" i="13"/>
  <c r="H79" i="13"/>
  <c r="H76" i="13"/>
  <c r="H82" i="13"/>
  <c r="H81" i="13"/>
  <c r="H73" i="13"/>
  <c r="H78" i="13"/>
  <c r="H80" i="13"/>
  <c r="H77" i="13"/>
  <c r="Z219" i="6"/>
  <c r="AB219" i="6" s="1"/>
  <c r="Z220" i="6"/>
  <c r="AB220" i="6" s="1"/>
  <c r="Z221" i="6"/>
  <c r="C50" i="6"/>
  <c r="C50" i="1"/>
  <c r="AD58" i="8" l="1"/>
  <c r="AX12" i="11"/>
  <c r="AY12" i="11" s="1"/>
  <c r="E70" i="11" s="1"/>
  <c r="U68" i="11"/>
  <c r="AB65" i="8"/>
  <c r="AD61" i="8"/>
  <c r="AD62" i="8"/>
  <c r="AD59" i="8"/>
  <c r="AD63" i="8"/>
  <c r="AC65" i="8"/>
  <c r="Z66" i="8"/>
  <c r="W66" i="8"/>
  <c r="Y66" i="8" s="1"/>
  <c r="U66" i="8"/>
  <c r="AE66" i="8" s="1"/>
  <c r="AB64" i="8"/>
  <c r="AC64" i="8"/>
  <c r="AA66" i="8"/>
  <c r="U70" i="10"/>
  <c r="T79" i="10"/>
  <c r="T78" i="10"/>
  <c r="T76" i="10"/>
  <c r="T74" i="10"/>
  <c r="T73" i="10"/>
  <c r="T75" i="10"/>
  <c r="T77" i="10"/>
  <c r="L82" i="10"/>
  <c r="L74" i="10"/>
  <c r="L80" i="10"/>
  <c r="L73" i="10"/>
  <c r="L81" i="10"/>
  <c r="L75" i="10"/>
  <c r="L79" i="10"/>
  <c r="L78" i="10"/>
  <c r="M74" i="10"/>
  <c r="M80" i="10"/>
  <c r="M82" i="10"/>
  <c r="M79" i="10"/>
  <c r="M78" i="10"/>
  <c r="M73" i="10"/>
  <c r="M75" i="10"/>
  <c r="M81" i="10"/>
  <c r="S73" i="10"/>
  <c r="S78" i="10"/>
  <c r="S77" i="10"/>
  <c r="S79" i="10"/>
  <c r="S76" i="10"/>
  <c r="S75" i="10"/>
  <c r="S74" i="10"/>
  <c r="K78" i="10"/>
  <c r="K74" i="10"/>
  <c r="K76" i="10"/>
  <c r="L76" i="10" s="1"/>
  <c r="M76" i="10" s="1"/>
  <c r="K81" i="10"/>
  <c r="K75" i="10"/>
  <c r="K82" i="10"/>
  <c r="K80" i="10"/>
  <c r="K73" i="10"/>
  <c r="K79" i="10"/>
  <c r="R74" i="10"/>
  <c r="R77" i="10"/>
  <c r="R73" i="10"/>
  <c r="R79" i="10"/>
  <c r="R76" i="10"/>
  <c r="R75" i="10"/>
  <c r="R78" i="10"/>
  <c r="J76" i="10"/>
  <c r="J77" i="10"/>
  <c r="J80" i="10"/>
  <c r="J79" i="10"/>
  <c r="J78" i="10"/>
  <c r="J82" i="10"/>
  <c r="J73" i="10"/>
  <c r="J81" i="10"/>
  <c r="Q76" i="10"/>
  <c r="Q73" i="10"/>
  <c r="Q77" i="10"/>
  <c r="Q78" i="10"/>
  <c r="Q75" i="10"/>
  <c r="Q74" i="10"/>
  <c r="Q80" i="10"/>
  <c r="Q79" i="10"/>
  <c r="I77" i="10"/>
  <c r="I76" i="10"/>
  <c r="I73" i="10"/>
  <c r="I80" i="10"/>
  <c r="I82" i="10"/>
  <c r="I79" i="10"/>
  <c r="I81" i="10"/>
  <c r="I78" i="10"/>
  <c r="P81" i="10"/>
  <c r="P82" i="10"/>
  <c r="P77" i="10"/>
  <c r="P74" i="10"/>
  <c r="P80" i="10"/>
  <c r="P76" i="10"/>
  <c r="P73" i="10"/>
  <c r="P75" i="10"/>
  <c r="H76" i="10"/>
  <c r="H79" i="10"/>
  <c r="H74" i="10"/>
  <c r="H78" i="10"/>
  <c r="H77" i="10"/>
  <c r="H81" i="10"/>
  <c r="H73" i="10"/>
  <c r="H82" i="10"/>
  <c r="H80" i="10"/>
  <c r="O75" i="10"/>
  <c r="O74" i="10"/>
  <c r="O77" i="10"/>
  <c r="O76" i="10"/>
  <c r="O80" i="10"/>
  <c r="O81" i="10"/>
  <c r="O82" i="10"/>
  <c r="O73" i="10"/>
  <c r="F81" i="10"/>
  <c r="F79" i="10"/>
  <c r="F80" i="10"/>
  <c r="F82" i="10"/>
  <c r="F73" i="10"/>
  <c r="F74" i="10"/>
  <c r="F76" i="10"/>
  <c r="F75" i="10"/>
  <c r="F77" i="10"/>
  <c r="F78" i="10"/>
  <c r="N80" i="10"/>
  <c r="N73" i="10"/>
  <c r="N76" i="10"/>
  <c r="N82" i="10"/>
  <c r="N81" i="10"/>
  <c r="N75" i="10"/>
  <c r="N74" i="10"/>
  <c r="N77" i="10"/>
  <c r="N78" i="10"/>
  <c r="G80" i="10"/>
  <c r="G79" i="10"/>
  <c r="G82" i="10"/>
  <c r="G81" i="10"/>
  <c r="G76" i="10"/>
  <c r="G75" i="10"/>
  <c r="G77" i="10"/>
  <c r="G74" i="10"/>
  <c r="G78" i="10"/>
  <c r="F70" i="12"/>
  <c r="G70" i="12"/>
  <c r="H70" i="12"/>
  <c r="I70" i="12"/>
  <c r="J70" i="12"/>
  <c r="K70" i="12"/>
  <c r="L70" i="12"/>
  <c r="M70" i="12"/>
  <c r="N70" i="12"/>
  <c r="O70" i="12"/>
  <c r="P70" i="12"/>
  <c r="Q70" i="12"/>
  <c r="R70" i="12"/>
  <c r="S70" i="12"/>
  <c r="T70" i="12"/>
  <c r="Z77" i="13"/>
  <c r="Z74" i="13"/>
  <c r="Z76" i="13"/>
  <c r="Z78" i="13"/>
  <c r="Z75" i="13"/>
  <c r="Q82" i="13"/>
  <c r="Z73" i="13"/>
  <c r="G73" i="13"/>
  <c r="U73" i="13" s="1"/>
  <c r="AE73" i="13" s="1"/>
  <c r="H75" i="13"/>
  <c r="I74" i="13"/>
  <c r="I75" i="13" s="1"/>
  <c r="Z79" i="13"/>
  <c r="R80" i="13"/>
  <c r="R81" i="13" s="1"/>
  <c r="R82" i="13" s="1"/>
  <c r="Z80" i="13"/>
  <c r="N79" i="13"/>
  <c r="O78" i="13"/>
  <c r="K77" i="13"/>
  <c r="L76" i="13"/>
  <c r="L77" i="13" s="1"/>
  <c r="AG3" i="6"/>
  <c r="AB221" i="6"/>
  <c r="C51" i="6"/>
  <c r="C51" i="1"/>
  <c r="AD65" i="8" l="1"/>
  <c r="AD64" i="8"/>
  <c r="AC66" i="8"/>
  <c r="AB66" i="8"/>
  <c r="Z76" i="10"/>
  <c r="Z73" i="10"/>
  <c r="Z77" i="10"/>
  <c r="Z75" i="10"/>
  <c r="G73" i="10"/>
  <c r="W73" i="10" s="1"/>
  <c r="Y73" i="10" s="1"/>
  <c r="AA76" i="10"/>
  <c r="V76" i="10"/>
  <c r="X76" i="10" s="1"/>
  <c r="W76" i="10"/>
  <c r="Y76" i="10" s="1"/>
  <c r="Z74" i="10"/>
  <c r="N79" i="10"/>
  <c r="O78" i="10"/>
  <c r="Z79" i="10"/>
  <c r="K77" i="10"/>
  <c r="U76" i="10"/>
  <c r="AE76" i="10" s="1"/>
  <c r="Q81" i="10"/>
  <c r="R80" i="10"/>
  <c r="Z80" i="10"/>
  <c r="Z78" i="10"/>
  <c r="H75" i="10"/>
  <c r="I74" i="10"/>
  <c r="L77" i="10"/>
  <c r="F70" i="11"/>
  <c r="G70" i="11"/>
  <c r="H70" i="11"/>
  <c r="I70" i="11"/>
  <c r="J70" i="11"/>
  <c r="K70" i="11"/>
  <c r="L70" i="11"/>
  <c r="M70" i="11"/>
  <c r="N70" i="11"/>
  <c r="O70" i="11"/>
  <c r="P70" i="11"/>
  <c r="Q70" i="11"/>
  <c r="R70" i="11"/>
  <c r="S70" i="11"/>
  <c r="T70" i="11"/>
  <c r="U70" i="12"/>
  <c r="T73" i="12"/>
  <c r="T78" i="12"/>
  <c r="T75" i="12"/>
  <c r="T77" i="12"/>
  <c r="T79" i="12"/>
  <c r="T74" i="12"/>
  <c r="T76" i="12"/>
  <c r="L73" i="12"/>
  <c r="L78" i="12"/>
  <c r="L75" i="12"/>
  <c r="L80" i="12"/>
  <c r="L74" i="12"/>
  <c r="L82" i="12"/>
  <c r="L79" i="12"/>
  <c r="L81" i="12"/>
  <c r="S73" i="12"/>
  <c r="S78" i="12"/>
  <c r="S77" i="12"/>
  <c r="S79" i="12"/>
  <c r="S75" i="12"/>
  <c r="S74" i="12"/>
  <c r="S76" i="12"/>
  <c r="K81" i="12"/>
  <c r="K73" i="12"/>
  <c r="K78" i="12"/>
  <c r="K80" i="12"/>
  <c r="K74" i="12"/>
  <c r="K75" i="12"/>
  <c r="K82" i="12"/>
  <c r="K79" i="12"/>
  <c r="K76" i="12"/>
  <c r="R74" i="12"/>
  <c r="R79" i="12"/>
  <c r="R76" i="12"/>
  <c r="R75" i="12"/>
  <c r="R73" i="12"/>
  <c r="R77" i="12"/>
  <c r="R78" i="12"/>
  <c r="J73" i="12"/>
  <c r="J77" i="12"/>
  <c r="J82" i="12"/>
  <c r="J79" i="12"/>
  <c r="J76" i="12"/>
  <c r="J81" i="12"/>
  <c r="J80" i="12"/>
  <c r="J78" i="12"/>
  <c r="Q74" i="12"/>
  <c r="Q79" i="12"/>
  <c r="Q76" i="12"/>
  <c r="Q78" i="12"/>
  <c r="Q75" i="12"/>
  <c r="Q73" i="12"/>
  <c r="Q77" i="12"/>
  <c r="Q80" i="12"/>
  <c r="Q81" i="12" s="1"/>
  <c r="Q82" i="12" s="1"/>
  <c r="I78" i="12"/>
  <c r="I76" i="12"/>
  <c r="I80" i="12"/>
  <c r="I73" i="12"/>
  <c r="I77" i="12"/>
  <c r="I82" i="12"/>
  <c r="I79" i="12"/>
  <c r="I81" i="12"/>
  <c r="M81" i="12"/>
  <c r="M78" i="12"/>
  <c r="M73" i="12"/>
  <c r="M75" i="12"/>
  <c r="M80" i="12"/>
  <c r="M82" i="12"/>
  <c r="M74" i="12"/>
  <c r="M79" i="12"/>
  <c r="P75" i="12"/>
  <c r="P73" i="12"/>
  <c r="P80" i="12"/>
  <c r="P77" i="12"/>
  <c r="P82" i="12"/>
  <c r="P74" i="12"/>
  <c r="P81" i="12"/>
  <c r="P76" i="12"/>
  <c r="H77" i="12"/>
  <c r="H82" i="12"/>
  <c r="H74" i="12"/>
  <c r="H79" i="12"/>
  <c r="H81" i="12"/>
  <c r="H73" i="12"/>
  <c r="H78" i="12"/>
  <c r="H80" i="12"/>
  <c r="H76" i="12"/>
  <c r="O76" i="12"/>
  <c r="O81" i="12"/>
  <c r="O73" i="12"/>
  <c r="O75" i="12"/>
  <c r="O80" i="12"/>
  <c r="O77" i="12"/>
  <c r="O82" i="12"/>
  <c r="O74" i="12"/>
  <c r="G82" i="12"/>
  <c r="G74" i="12"/>
  <c r="G76" i="12"/>
  <c r="G79" i="12"/>
  <c r="G78" i="12"/>
  <c r="G80" i="12"/>
  <c r="G81" i="12"/>
  <c r="G75" i="12"/>
  <c r="G77" i="12"/>
  <c r="N81" i="12"/>
  <c r="N76" i="12"/>
  <c r="N78" i="12"/>
  <c r="N73" i="12"/>
  <c r="N75" i="12"/>
  <c r="N80" i="12"/>
  <c r="N77" i="12"/>
  <c r="N74" i="12"/>
  <c r="N82" i="12"/>
  <c r="F78" i="12"/>
  <c r="F73" i="12"/>
  <c r="F79" i="12"/>
  <c r="F75" i="12"/>
  <c r="F76" i="12"/>
  <c r="F80" i="12"/>
  <c r="F77" i="12"/>
  <c r="F82" i="12"/>
  <c r="F74" i="12"/>
  <c r="F81" i="12"/>
  <c r="M76" i="13"/>
  <c r="W76" i="13" s="1"/>
  <c r="Y76" i="13" s="1"/>
  <c r="J74" i="13"/>
  <c r="V74" i="13" s="1"/>
  <c r="X74" i="13" s="1"/>
  <c r="M77" i="13"/>
  <c r="W77" i="13" s="1"/>
  <c r="Y77" i="13" s="1"/>
  <c r="AA73" i="13"/>
  <c r="P78" i="13"/>
  <c r="AA78" i="13" s="1"/>
  <c r="O79" i="13"/>
  <c r="P79" i="13" s="1"/>
  <c r="S80" i="13"/>
  <c r="Z82" i="13"/>
  <c r="J75" i="13"/>
  <c r="AA75" i="13" s="1"/>
  <c r="S81" i="13"/>
  <c r="T81" i="13" s="1"/>
  <c r="U81" i="13" s="1"/>
  <c r="AE81" i="13" s="1"/>
  <c r="W73" i="13"/>
  <c r="Y73" i="13" s="1"/>
  <c r="V73" i="13"/>
  <c r="X73" i="13" s="1"/>
  <c r="C52" i="6"/>
  <c r="C52" i="1"/>
  <c r="M77" i="10" l="1"/>
  <c r="W77" i="10" s="1"/>
  <c r="Y77" i="10" s="1"/>
  <c r="AD66" i="8"/>
  <c r="AD67" i="8" s="1"/>
  <c r="I167" i="8" s="1"/>
  <c r="AB76" i="10"/>
  <c r="AC76" i="10"/>
  <c r="R81" i="10"/>
  <c r="S81" i="10"/>
  <c r="P78" i="10"/>
  <c r="U78" i="10" s="1"/>
  <c r="AE78" i="10" s="1"/>
  <c r="O79" i="10"/>
  <c r="P79" i="10" s="1"/>
  <c r="AA73" i="10"/>
  <c r="Q82" i="10"/>
  <c r="U73" i="10"/>
  <c r="AE73" i="10" s="1"/>
  <c r="J74" i="10"/>
  <c r="U74" i="10" s="1"/>
  <c r="AE74" i="10" s="1"/>
  <c r="I75" i="10"/>
  <c r="S80" i="10"/>
  <c r="V73" i="10"/>
  <c r="X73" i="10" s="1"/>
  <c r="M78" i="11"/>
  <c r="M82" i="11"/>
  <c r="M80" i="11"/>
  <c r="M81" i="11"/>
  <c r="M75" i="11"/>
  <c r="M74" i="11"/>
  <c r="M73" i="11"/>
  <c r="M79" i="11"/>
  <c r="S79" i="11"/>
  <c r="S76" i="11"/>
  <c r="S75" i="11"/>
  <c r="S74" i="11"/>
  <c r="S78" i="11"/>
  <c r="S77" i="11"/>
  <c r="S73" i="11"/>
  <c r="K74" i="11"/>
  <c r="K76" i="11"/>
  <c r="K75" i="11"/>
  <c r="K78" i="11"/>
  <c r="K81" i="11"/>
  <c r="K82" i="11"/>
  <c r="K80" i="11"/>
  <c r="K79" i="11"/>
  <c r="K73" i="11"/>
  <c r="R76" i="11"/>
  <c r="R79" i="11"/>
  <c r="R75" i="11"/>
  <c r="R74" i="11"/>
  <c r="R78" i="11"/>
  <c r="R77" i="11"/>
  <c r="R73" i="11"/>
  <c r="J78" i="11"/>
  <c r="J77" i="11"/>
  <c r="J81" i="11"/>
  <c r="J80" i="11"/>
  <c r="J82" i="11"/>
  <c r="J73" i="11"/>
  <c r="J76" i="11"/>
  <c r="J79" i="11"/>
  <c r="Q73" i="11"/>
  <c r="Q76" i="11"/>
  <c r="Q80" i="11"/>
  <c r="Q81" i="11" s="1"/>
  <c r="Q82" i="11" s="1"/>
  <c r="Q75" i="11"/>
  <c r="Q79" i="11"/>
  <c r="Q78" i="11"/>
  <c r="Q77" i="11"/>
  <c r="Q74" i="11"/>
  <c r="I73" i="11"/>
  <c r="I76" i="11"/>
  <c r="I79" i="11"/>
  <c r="I78" i="11"/>
  <c r="I77" i="11"/>
  <c r="I81" i="11"/>
  <c r="I80" i="11"/>
  <c r="I82" i="11"/>
  <c r="L81" i="11"/>
  <c r="L73" i="11"/>
  <c r="L80" i="11"/>
  <c r="L79" i="11"/>
  <c r="L82" i="11"/>
  <c r="L75" i="11"/>
  <c r="L74" i="11"/>
  <c r="L78" i="11"/>
  <c r="P76" i="11"/>
  <c r="P75" i="11"/>
  <c r="P82" i="11"/>
  <c r="P81" i="11"/>
  <c r="P80" i="11"/>
  <c r="P77" i="11"/>
  <c r="P74" i="11"/>
  <c r="P73" i="11"/>
  <c r="H79" i="11"/>
  <c r="H78" i="11"/>
  <c r="H80" i="11"/>
  <c r="H81" i="11"/>
  <c r="H77" i="11"/>
  <c r="H82" i="11"/>
  <c r="H73" i="11"/>
  <c r="H74" i="11"/>
  <c r="H76" i="11"/>
  <c r="O82" i="11"/>
  <c r="O81" i="11"/>
  <c r="O76" i="11"/>
  <c r="O77" i="11"/>
  <c r="O75" i="11"/>
  <c r="O80" i="11"/>
  <c r="O74" i="11"/>
  <c r="O73" i="11"/>
  <c r="G77" i="11"/>
  <c r="G76" i="11"/>
  <c r="G82" i="11"/>
  <c r="G78" i="11"/>
  <c r="G81" i="11"/>
  <c r="G80" i="11"/>
  <c r="G79" i="11"/>
  <c r="G74" i="11"/>
  <c r="G75" i="11"/>
  <c r="U70" i="11"/>
  <c r="T74" i="11"/>
  <c r="T75" i="11"/>
  <c r="T76" i="11"/>
  <c r="T73" i="11"/>
  <c r="T78" i="11"/>
  <c r="T79" i="11"/>
  <c r="T77" i="11"/>
  <c r="N73" i="11"/>
  <c r="N81" i="11"/>
  <c r="N74" i="11"/>
  <c r="N76" i="11"/>
  <c r="N75" i="11"/>
  <c r="N82" i="11"/>
  <c r="N77" i="11"/>
  <c r="N78" i="11"/>
  <c r="N80" i="11"/>
  <c r="F75" i="11"/>
  <c r="F78" i="11"/>
  <c r="F74" i="11"/>
  <c r="F79" i="11"/>
  <c r="F80" i="11"/>
  <c r="F76" i="11"/>
  <c r="F73" i="11"/>
  <c r="F77" i="11"/>
  <c r="F82" i="11"/>
  <c r="F81" i="11"/>
  <c r="Z74" i="12"/>
  <c r="Z76" i="12"/>
  <c r="H75" i="12"/>
  <c r="I74" i="12"/>
  <c r="I75" i="12" s="1"/>
  <c r="Z79" i="12"/>
  <c r="Z77" i="12"/>
  <c r="Z75" i="12"/>
  <c r="Z78" i="12"/>
  <c r="G73" i="12"/>
  <c r="W73" i="12" s="1"/>
  <c r="Y73" i="12" s="1"/>
  <c r="N79" i="12"/>
  <c r="O78" i="12"/>
  <c r="O79" i="12" s="1"/>
  <c r="R80" i="12"/>
  <c r="Z80" i="12"/>
  <c r="K77" i="12"/>
  <c r="L76" i="12"/>
  <c r="L77" i="12" s="1"/>
  <c r="Z73" i="12"/>
  <c r="U78" i="13"/>
  <c r="AE78" i="13" s="1"/>
  <c r="U76" i="13"/>
  <c r="AE76" i="13" s="1"/>
  <c r="W78" i="13"/>
  <c r="Y78" i="13" s="1"/>
  <c r="AC78" i="13" s="1"/>
  <c r="V76" i="13"/>
  <c r="X76" i="13" s="1"/>
  <c r="AB73" i="13"/>
  <c r="AC73" i="13"/>
  <c r="AA76" i="13"/>
  <c r="AC76" i="13" s="1"/>
  <c r="W74" i="13"/>
  <c r="Y74" i="13" s="1"/>
  <c r="V77" i="13"/>
  <c r="X77" i="13" s="1"/>
  <c r="AA74" i="13"/>
  <c r="AB74" i="13" s="1"/>
  <c r="U74" i="13"/>
  <c r="AE74" i="13" s="1"/>
  <c r="AA79" i="13"/>
  <c r="V79" i="13"/>
  <c r="X79" i="13" s="1"/>
  <c r="V81" i="13"/>
  <c r="X81" i="13" s="1"/>
  <c r="W81" i="13"/>
  <c r="Y81" i="13" s="1"/>
  <c r="Z81" i="13"/>
  <c r="AA77" i="13"/>
  <c r="AC77" i="13" s="1"/>
  <c r="U77" i="13"/>
  <c r="AE77" i="13" s="1"/>
  <c r="W75" i="13"/>
  <c r="Y75" i="13" s="1"/>
  <c r="AC75" i="13" s="1"/>
  <c r="T80" i="13"/>
  <c r="V80" i="13" s="1"/>
  <c r="X80" i="13" s="1"/>
  <c r="S82" i="13"/>
  <c r="V78" i="13"/>
  <c r="X78" i="13" s="1"/>
  <c r="AB78" i="13" s="1"/>
  <c r="V75" i="13"/>
  <c r="X75" i="13" s="1"/>
  <c r="AB75" i="13" s="1"/>
  <c r="U75" i="13"/>
  <c r="AE75" i="13" s="1"/>
  <c r="AA81" i="13"/>
  <c r="U79" i="13"/>
  <c r="AE79" i="13" s="1"/>
  <c r="W79" i="13"/>
  <c r="Y79" i="13" s="1"/>
  <c r="C53" i="6"/>
  <c r="C53" i="1"/>
  <c r="AA77" i="10" l="1"/>
  <c r="AC77" i="10" s="1"/>
  <c r="V77" i="10"/>
  <c r="X77" i="10" s="1"/>
  <c r="U77" i="10"/>
  <c r="AE77" i="10" s="1"/>
  <c r="AI12" i="8" a="1"/>
  <c r="AQ12" i="8" s="1"/>
  <c r="N68" i="8" s="1"/>
  <c r="AD76" i="10"/>
  <c r="V78" i="10"/>
  <c r="X78" i="10" s="1"/>
  <c r="AA74" i="10"/>
  <c r="W79" i="10"/>
  <c r="Y79" i="10" s="1"/>
  <c r="AA78" i="10"/>
  <c r="U79" i="10"/>
  <c r="AE79" i="10" s="1"/>
  <c r="AA79" i="10"/>
  <c r="W78" i="10"/>
  <c r="Y78" i="10" s="1"/>
  <c r="W74" i="10"/>
  <c r="Y74" i="10" s="1"/>
  <c r="J75" i="10"/>
  <c r="W75" i="10" s="1"/>
  <c r="Y75" i="10" s="1"/>
  <c r="R82" i="10"/>
  <c r="Z82" i="10" s="1"/>
  <c r="T80" i="10"/>
  <c r="W80" i="10" s="1"/>
  <c r="Y80" i="10" s="1"/>
  <c r="S82" i="10"/>
  <c r="Z81" i="10"/>
  <c r="V74" i="10"/>
  <c r="X74" i="10" s="1"/>
  <c r="T81" i="10"/>
  <c r="U81" i="10" s="1"/>
  <c r="AE81" i="10" s="1"/>
  <c r="AB73" i="10"/>
  <c r="AC73" i="10"/>
  <c r="V79" i="10"/>
  <c r="X79" i="10" s="1"/>
  <c r="Z79" i="11"/>
  <c r="Z78" i="11"/>
  <c r="Z75" i="11"/>
  <c r="Z74" i="11"/>
  <c r="G73" i="11"/>
  <c r="AA73" i="11" s="1"/>
  <c r="N79" i="11"/>
  <c r="O78" i="11"/>
  <c r="O79" i="11" s="1"/>
  <c r="Z77" i="11"/>
  <c r="H75" i="11"/>
  <c r="I74" i="11"/>
  <c r="I75" i="11" s="1"/>
  <c r="R80" i="11"/>
  <c r="S80" i="11" s="1"/>
  <c r="Z80" i="11"/>
  <c r="Z76" i="11"/>
  <c r="K77" i="11"/>
  <c r="L76" i="11"/>
  <c r="L77" i="11" s="1"/>
  <c r="Z73" i="11"/>
  <c r="J74" i="12"/>
  <c r="U74" i="12" s="1"/>
  <c r="AE74" i="12" s="1"/>
  <c r="V73" i="12"/>
  <c r="X73" i="12" s="1"/>
  <c r="P79" i="12"/>
  <c r="AA79" i="12" s="1"/>
  <c r="U73" i="12"/>
  <c r="AE73" i="12" s="1"/>
  <c r="AA73" i="12"/>
  <c r="AC73" i="12" s="1"/>
  <c r="M76" i="12"/>
  <c r="AA76" i="12" s="1"/>
  <c r="M77" i="12"/>
  <c r="V77" i="12" s="1"/>
  <c r="X77" i="12" s="1"/>
  <c r="J75" i="12"/>
  <c r="V75" i="12" s="1"/>
  <c r="X75" i="12" s="1"/>
  <c r="P78" i="12"/>
  <c r="AA78" i="12" s="1"/>
  <c r="S80" i="12"/>
  <c r="R81" i="12"/>
  <c r="S81" i="12"/>
  <c r="AB76" i="13"/>
  <c r="AD76" i="13" s="1"/>
  <c r="AD78" i="13"/>
  <c r="AC74" i="13"/>
  <c r="AD74" i="13" s="1"/>
  <c r="AC79" i="13"/>
  <c r="AB79" i="13"/>
  <c r="AD73" i="13"/>
  <c r="AB77" i="13"/>
  <c r="AD77" i="13" s="1"/>
  <c r="AD75" i="13"/>
  <c r="AC81" i="13"/>
  <c r="T82" i="13"/>
  <c r="U82" i="13" s="1"/>
  <c r="AE82" i="13" s="1"/>
  <c r="W80" i="13"/>
  <c r="Y80" i="13" s="1"/>
  <c r="U80" i="13"/>
  <c r="AE80" i="13" s="1"/>
  <c r="AA80" i="13"/>
  <c r="AB81" i="13"/>
  <c r="C54" i="6"/>
  <c r="C54" i="1"/>
  <c r="AB77" i="10" l="1"/>
  <c r="AD77" i="10" s="1"/>
  <c r="AS12" i="8"/>
  <c r="P68" i="8" s="1"/>
  <c r="AI12" i="8"/>
  <c r="F68" i="8" s="1"/>
  <c r="AU12" i="8"/>
  <c r="R68" i="8" s="1"/>
  <c r="AV12" i="8"/>
  <c r="S68" i="8" s="1"/>
  <c r="AO12" i="8"/>
  <c r="L68" i="8" s="1"/>
  <c r="AT12" i="8"/>
  <c r="Q68" i="8" s="1"/>
  <c r="AW12" i="8"/>
  <c r="T68" i="8" s="1"/>
  <c r="AN12" i="8"/>
  <c r="K68" i="8" s="1"/>
  <c r="AK12" i="8"/>
  <c r="H68" i="8" s="1"/>
  <c r="AR12" i="8"/>
  <c r="O68" i="8" s="1"/>
  <c r="AP12" i="8"/>
  <c r="M68" i="8" s="1"/>
  <c r="AM12" i="8"/>
  <c r="J68" i="8" s="1"/>
  <c r="AL12" i="8"/>
  <c r="I68" i="8" s="1"/>
  <c r="AJ12" i="8"/>
  <c r="G68" i="8" s="1"/>
  <c r="AB74" i="10"/>
  <c r="AC79" i="10"/>
  <c r="AB79" i="10"/>
  <c r="AA75" i="10"/>
  <c r="AC75" i="10" s="1"/>
  <c r="AB78" i="10"/>
  <c r="AC78" i="10"/>
  <c r="V75" i="10"/>
  <c r="X75" i="10" s="1"/>
  <c r="AC74" i="10"/>
  <c r="U75" i="10"/>
  <c r="AE75" i="10" s="1"/>
  <c r="T82" i="10"/>
  <c r="AA82" i="10" s="1"/>
  <c r="AA80" i="10"/>
  <c r="U80" i="10"/>
  <c r="AE80" i="10" s="1"/>
  <c r="W81" i="10"/>
  <c r="Y81" i="10" s="1"/>
  <c r="U73" i="11"/>
  <c r="AE73" i="11" s="1"/>
  <c r="V73" i="11"/>
  <c r="X73" i="11" s="1"/>
  <c r="AB73" i="11" s="1"/>
  <c r="AA81" i="10"/>
  <c r="V81" i="10"/>
  <c r="X81" i="10" s="1"/>
  <c r="W73" i="11"/>
  <c r="Y73" i="11" s="1"/>
  <c r="AC73" i="11" s="1"/>
  <c r="AD73" i="10"/>
  <c r="V80" i="10"/>
  <c r="X80" i="10" s="1"/>
  <c r="M76" i="11"/>
  <c r="U76" i="11" s="1"/>
  <c r="AE76" i="11" s="1"/>
  <c r="P78" i="11"/>
  <c r="M77" i="11"/>
  <c r="V77" i="11" s="1"/>
  <c r="X77" i="11" s="1"/>
  <c r="R81" i="11"/>
  <c r="S81" i="11"/>
  <c r="T80" i="11"/>
  <c r="J74" i="11"/>
  <c r="U74" i="11" s="1"/>
  <c r="AE74" i="11" s="1"/>
  <c r="J75" i="11"/>
  <c r="P79" i="11"/>
  <c r="U79" i="11" s="1"/>
  <c r="AE79" i="11" s="1"/>
  <c r="U79" i="12"/>
  <c r="AE79" i="12" s="1"/>
  <c r="W79" i="12"/>
  <c r="Y79" i="12" s="1"/>
  <c r="AC79" i="12" s="1"/>
  <c r="V76" i="12"/>
  <c r="X76" i="12" s="1"/>
  <c r="AB76" i="12" s="1"/>
  <c r="W74" i="12"/>
  <c r="Y74" i="12" s="1"/>
  <c r="AA74" i="12"/>
  <c r="V74" i="12"/>
  <c r="X74" i="12" s="1"/>
  <c r="AB73" i="12"/>
  <c r="AD73" i="12" s="1"/>
  <c r="V79" i="12"/>
  <c r="X79" i="12" s="1"/>
  <c r="AB79" i="12" s="1"/>
  <c r="U77" i="12"/>
  <c r="AE77" i="12" s="1"/>
  <c r="AA77" i="12"/>
  <c r="AB77" i="12" s="1"/>
  <c r="W77" i="12"/>
  <c r="Y77" i="12" s="1"/>
  <c r="U76" i="12"/>
  <c r="AE76" i="12" s="1"/>
  <c r="W76" i="12"/>
  <c r="Y76" i="12" s="1"/>
  <c r="AC76" i="12" s="1"/>
  <c r="U75" i="12"/>
  <c r="AE75" i="12" s="1"/>
  <c r="S82" i="12"/>
  <c r="W78" i="12"/>
  <c r="Y78" i="12" s="1"/>
  <c r="AC78" i="12" s="1"/>
  <c r="W75" i="12"/>
  <c r="Y75" i="12" s="1"/>
  <c r="U78" i="12"/>
  <c r="AE78" i="12" s="1"/>
  <c r="V78" i="12"/>
  <c r="X78" i="12" s="1"/>
  <c r="AB78" i="12" s="1"/>
  <c r="AA75" i="12"/>
  <c r="R82" i="12"/>
  <c r="T81" i="12"/>
  <c r="U81" i="12" s="1"/>
  <c r="AE81" i="12" s="1"/>
  <c r="Z81" i="12"/>
  <c r="T80" i="12"/>
  <c r="AD79" i="13"/>
  <c r="AD81" i="13"/>
  <c r="AA82" i="13"/>
  <c r="W82" i="13"/>
  <c r="Y82" i="13" s="1"/>
  <c r="AB80" i="13"/>
  <c r="AC80" i="13"/>
  <c r="V82" i="13"/>
  <c r="X82" i="13" s="1"/>
  <c r="C55" i="6"/>
  <c r="C55" i="1"/>
  <c r="AX12" i="8" l="1"/>
  <c r="AY12" i="8" s="1"/>
  <c r="E70" i="8" s="1"/>
  <c r="U68" i="8"/>
  <c r="AD74" i="10"/>
  <c r="AB75" i="10"/>
  <c r="AD75" i="10" s="1"/>
  <c r="V76" i="11"/>
  <c r="X76" i="11" s="1"/>
  <c r="AD79" i="10"/>
  <c r="AB81" i="10"/>
  <c r="AC81" i="10"/>
  <c r="W76" i="11"/>
  <c r="Y76" i="11" s="1"/>
  <c r="AD78" i="10"/>
  <c r="AC80" i="10"/>
  <c r="AB80" i="10"/>
  <c r="U82" i="10"/>
  <c r="AE82" i="10" s="1"/>
  <c r="V82" i="10"/>
  <c r="X82" i="10" s="1"/>
  <c r="AB82" i="10" s="1"/>
  <c r="AA76" i="11"/>
  <c r="W82" i="10"/>
  <c r="Y82" i="10" s="1"/>
  <c r="AC82" i="10" s="1"/>
  <c r="T81" i="11"/>
  <c r="Z81" i="11" s="1"/>
  <c r="AA78" i="11"/>
  <c r="V78" i="11"/>
  <c r="X78" i="11" s="1"/>
  <c r="W78" i="11"/>
  <c r="Y78" i="11" s="1"/>
  <c r="U78" i="11"/>
  <c r="AE78" i="11" s="1"/>
  <c r="S82" i="11"/>
  <c r="W80" i="11"/>
  <c r="Y80" i="11" s="1"/>
  <c r="U80" i="11"/>
  <c r="AE80" i="11" s="1"/>
  <c r="U77" i="11"/>
  <c r="AE77" i="11" s="1"/>
  <c r="W77" i="11"/>
  <c r="Y77" i="11" s="1"/>
  <c r="AA79" i="11"/>
  <c r="V80" i="11"/>
  <c r="X80" i="11" s="1"/>
  <c r="W75" i="11"/>
  <c r="Y75" i="11" s="1"/>
  <c r="AA75" i="11"/>
  <c r="V74" i="11"/>
  <c r="X74" i="11" s="1"/>
  <c r="W74" i="11"/>
  <c r="Y74" i="11" s="1"/>
  <c r="AA74" i="11"/>
  <c r="AA77" i="11"/>
  <c r="AD73" i="11"/>
  <c r="R82" i="11"/>
  <c r="V79" i="11"/>
  <c r="X79" i="11" s="1"/>
  <c r="U75" i="11"/>
  <c r="AE75" i="11" s="1"/>
  <c r="V75" i="11"/>
  <c r="X75" i="11" s="1"/>
  <c r="AA80" i="11"/>
  <c r="W79" i="11"/>
  <c r="Y79" i="11" s="1"/>
  <c r="AD79" i="12"/>
  <c r="AC74" i="12"/>
  <c r="AB74" i="12"/>
  <c r="AC77" i="12"/>
  <c r="AD77" i="12" s="1"/>
  <c r="AD76" i="12"/>
  <c r="AA81" i="12"/>
  <c r="W81" i="12"/>
  <c r="Y81" i="12" s="1"/>
  <c r="V81" i="12"/>
  <c r="X81" i="12" s="1"/>
  <c r="AB75" i="12"/>
  <c r="AC75" i="12"/>
  <c r="T82" i="12"/>
  <c r="AA82" i="12" s="1"/>
  <c r="W80" i="12"/>
  <c r="Y80" i="12" s="1"/>
  <c r="V80" i="12"/>
  <c r="X80" i="12" s="1"/>
  <c r="Z82" i="12"/>
  <c r="AD78" i="12"/>
  <c r="U80" i="12"/>
  <c r="AE80" i="12" s="1"/>
  <c r="AA80" i="12"/>
  <c r="AB82" i="13"/>
  <c r="AC82" i="13"/>
  <c r="AD80" i="13"/>
  <c r="C56" i="6"/>
  <c r="C56" i="1"/>
  <c r="AB76" i="11" l="1"/>
  <c r="AD81" i="10"/>
  <c r="AD80" i="10"/>
  <c r="Q70" i="8"/>
  <c r="I70" i="8"/>
  <c r="G70" i="8"/>
  <c r="J70" i="8"/>
  <c r="P70" i="8"/>
  <c r="T70" i="8"/>
  <c r="N70" i="8"/>
  <c r="R70" i="8"/>
  <c r="O70" i="8"/>
  <c r="K70" i="8"/>
  <c r="F70" i="8"/>
  <c r="M70" i="8"/>
  <c r="S70" i="8"/>
  <c r="H70" i="8"/>
  <c r="L70" i="8"/>
  <c r="W81" i="11"/>
  <c r="Y81" i="11" s="1"/>
  <c r="U81" i="11"/>
  <c r="AE81" i="11" s="1"/>
  <c r="V81" i="11"/>
  <c r="X81" i="11" s="1"/>
  <c r="AA81" i="11"/>
  <c r="T82" i="11"/>
  <c r="AA82" i="11" s="1"/>
  <c r="AC76" i="11"/>
  <c r="AD82" i="10"/>
  <c r="AB78" i="11"/>
  <c r="AC78" i="11"/>
  <c r="AC77" i="11"/>
  <c r="AB77" i="11"/>
  <c r="AB79" i="11"/>
  <c r="AC79" i="11"/>
  <c r="AC74" i="11"/>
  <c r="AB74" i="11"/>
  <c r="AB80" i="11"/>
  <c r="AC80" i="11"/>
  <c r="Z82" i="11"/>
  <c r="AC75" i="11"/>
  <c r="AB75" i="11"/>
  <c r="AD74" i="12"/>
  <c r="AB81" i="12"/>
  <c r="AC81" i="12"/>
  <c r="V82" i="12"/>
  <c r="X82" i="12" s="1"/>
  <c r="AB82" i="12" s="1"/>
  <c r="W82" i="12"/>
  <c r="Y82" i="12" s="1"/>
  <c r="AC82" i="12" s="1"/>
  <c r="U82" i="12"/>
  <c r="AE82" i="12" s="1"/>
  <c r="AD75" i="12"/>
  <c r="AB80" i="12"/>
  <c r="AC80" i="12"/>
  <c r="AD82" i="13"/>
  <c r="AD83" i="13" s="1"/>
  <c r="C57" i="6"/>
  <c r="C57" i="1"/>
  <c r="AD76" i="11" l="1"/>
  <c r="AC81" i="11"/>
  <c r="R76" i="8"/>
  <c r="R78" i="8"/>
  <c r="R77" i="8"/>
  <c r="R74" i="8"/>
  <c r="R79" i="8"/>
  <c r="R73" i="8"/>
  <c r="R75" i="8"/>
  <c r="N76" i="8"/>
  <c r="N78" i="8"/>
  <c r="N79" i="8" s="1"/>
  <c r="N82" i="8"/>
  <c r="N75" i="8"/>
  <c r="N81" i="8"/>
  <c r="N77" i="8"/>
  <c r="N80" i="8"/>
  <c r="N74" i="8"/>
  <c r="N73" i="8"/>
  <c r="L78" i="8"/>
  <c r="L80" i="8"/>
  <c r="L82" i="8"/>
  <c r="L79" i="8"/>
  <c r="L81" i="8"/>
  <c r="L73" i="8"/>
  <c r="L74" i="8"/>
  <c r="L75" i="8"/>
  <c r="H81" i="8"/>
  <c r="H73" i="8"/>
  <c r="H78" i="8"/>
  <c r="H79" i="8"/>
  <c r="H82" i="8"/>
  <c r="H77" i="8"/>
  <c r="H74" i="8"/>
  <c r="H76" i="8"/>
  <c r="H80" i="8"/>
  <c r="T78" i="8"/>
  <c r="T76" i="8"/>
  <c r="T77" i="8"/>
  <c r="T79" i="8"/>
  <c r="T74" i="8"/>
  <c r="T73" i="8"/>
  <c r="T75" i="8"/>
  <c r="S75" i="8"/>
  <c r="S73" i="8"/>
  <c r="S76" i="8"/>
  <c r="S77" i="8"/>
  <c r="S78" i="8"/>
  <c r="S79" i="8"/>
  <c r="S74" i="8"/>
  <c r="P73" i="8"/>
  <c r="P82" i="8"/>
  <c r="P75" i="8"/>
  <c r="P76" i="8"/>
  <c r="P74" i="8"/>
  <c r="P77" i="8"/>
  <c r="P80" i="8"/>
  <c r="P81" i="8"/>
  <c r="M75" i="8"/>
  <c r="M73" i="8"/>
  <c r="M78" i="8"/>
  <c r="M82" i="8"/>
  <c r="M80" i="8"/>
  <c r="M74" i="8"/>
  <c r="M79" i="8"/>
  <c r="M81" i="8"/>
  <c r="J73" i="8"/>
  <c r="J80" i="8"/>
  <c r="J82" i="8"/>
  <c r="J79" i="8"/>
  <c r="J76" i="8"/>
  <c r="J77" i="8"/>
  <c r="J78" i="8"/>
  <c r="J81" i="8"/>
  <c r="F80" i="8"/>
  <c r="F75" i="8"/>
  <c r="F81" i="8"/>
  <c r="F73" i="8"/>
  <c r="F82" i="8"/>
  <c r="F77" i="8"/>
  <c r="F78" i="8"/>
  <c r="F76" i="8"/>
  <c r="F74" i="8"/>
  <c r="F79" i="8"/>
  <c r="U70" i="8"/>
  <c r="G77" i="8"/>
  <c r="G81" i="8"/>
  <c r="G82" i="8"/>
  <c r="G74" i="8"/>
  <c r="G79" i="8"/>
  <c r="G78" i="8"/>
  <c r="G80" i="8"/>
  <c r="G75" i="8"/>
  <c r="G76" i="8"/>
  <c r="K74" i="8"/>
  <c r="K76" i="8"/>
  <c r="K80" i="8"/>
  <c r="K75" i="8"/>
  <c r="K78" i="8"/>
  <c r="K73" i="8"/>
  <c r="K79" i="8"/>
  <c r="K81" i="8"/>
  <c r="K82" i="8"/>
  <c r="I81" i="8"/>
  <c r="I78" i="8"/>
  <c r="I73" i="8"/>
  <c r="I82" i="8"/>
  <c r="I76" i="8"/>
  <c r="I77" i="8"/>
  <c r="I80" i="8"/>
  <c r="I79" i="8"/>
  <c r="O81" i="8"/>
  <c r="O73" i="8"/>
  <c r="O76" i="8"/>
  <c r="O82" i="8"/>
  <c r="O74" i="8"/>
  <c r="O75" i="8"/>
  <c r="O77" i="8"/>
  <c r="O80" i="8"/>
  <c r="Q73" i="8"/>
  <c r="Q74" i="8"/>
  <c r="Q75" i="8"/>
  <c r="Q79" i="8"/>
  <c r="Q76" i="8"/>
  <c r="Q77" i="8"/>
  <c r="Q78" i="8"/>
  <c r="Q80" i="8"/>
  <c r="Q81" i="8" s="1"/>
  <c r="U82" i="11"/>
  <c r="AE82" i="11" s="1"/>
  <c r="V82" i="11"/>
  <c r="X82" i="11" s="1"/>
  <c r="AB82" i="11" s="1"/>
  <c r="W82" i="11"/>
  <c r="Y82" i="11" s="1"/>
  <c r="AC82" i="11" s="1"/>
  <c r="AD75" i="11"/>
  <c r="AB81" i="11"/>
  <c r="AD78" i="11"/>
  <c r="AD77" i="11"/>
  <c r="AD83" i="10"/>
  <c r="AI13" i="10" a="1"/>
  <c r="AD80" i="11"/>
  <c r="AD79" i="11"/>
  <c r="AD74" i="11"/>
  <c r="AD81" i="12"/>
  <c r="AD80" i="12"/>
  <c r="AD82" i="12"/>
  <c r="AI13" i="13" a="1"/>
  <c r="AJ13" i="13" s="1"/>
  <c r="G84" i="13" s="1"/>
  <c r="J167" i="13"/>
  <c r="C58" i="6"/>
  <c r="C58" i="1"/>
  <c r="Z74" i="8" l="1"/>
  <c r="Z77" i="8"/>
  <c r="AD81" i="11"/>
  <c r="Z73" i="8"/>
  <c r="Z78" i="8"/>
  <c r="Z79" i="8"/>
  <c r="Q82" i="8"/>
  <c r="K77" i="8"/>
  <c r="L76" i="8"/>
  <c r="L77" i="8" s="1"/>
  <c r="R80" i="8"/>
  <c r="S81" i="8" s="1"/>
  <c r="Z80" i="8"/>
  <c r="G73" i="8"/>
  <c r="W73" i="8" s="1"/>
  <c r="Y73" i="8" s="1"/>
  <c r="Z76" i="8"/>
  <c r="O78" i="8"/>
  <c r="O79" i="8" s="1"/>
  <c r="P79" i="8" s="1"/>
  <c r="V79" i="8" s="1"/>
  <c r="X79" i="8" s="1"/>
  <c r="Z75" i="8"/>
  <c r="H75" i="8"/>
  <c r="I74" i="8"/>
  <c r="I75" i="8" s="1"/>
  <c r="AW13" i="10"/>
  <c r="T84" i="10" s="1"/>
  <c r="AK13" i="10"/>
  <c r="H84" i="10" s="1"/>
  <c r="AN13" i="10"/>
  <c r="K84" i="10" s="1"/>
  <c r="AP13" i="10"/>
  <c r="M84" i="10" s="1"/>
  <c r="AM13" i="10"/>
  <c r="J84" i="10" s="1"/>
  <c r="AS13" i="10"/>
  <c r="P84" i="10" s="1"/>
  <c r="AO13" i="10"/>
  <c r="L84" i="10" s="1"/>
  <c r="AI13" i="10"/>
  <c r="AR13" i="10"/>
  <c r="O84" i="10" s="1"/>
  <c r="AL13" i="10"/>
  <c r="I84" i="10" s="1"/>
  <c r="AV13" i="10"/>
  <c r="S84" i="10" s="1"/>
  <c r="AQ13" i="10"/>
  <c r="N84" i="10" s="1"/>
  <c r="AJ13" i="10"/>
  <c r="G84" i="10" s="1"/>
  <c r="AT13" i="10"/>
  <c r="Q84" i="10" s="1"/>
  <c r="AU13" i="10"/>
  <c r="R84" i="10" s="1"/>
  <c r="J167" i="10"/>
  <c r="AD82" i="11"/>
  <c r="AI13" i="12" a="1"/>
  <c r="AD83" i="12"/>
  <c r="AS13" i="13"/>
  <c r="P84" i="13" s="1"/>
  <c r="AP13" i="13"/>
  <c r="M84" i="13" s="1"/>
  <c r="AK13" i="13"/>
  <c r="H84" i="13" s="1"/>
  <c r="AM13" i="13"/>
  <c r="J84" i="13" s="1"/>
  <c r="AV13" i="13"/>
  <c r="S84" i="13" s="1"/>
  <c r="AQ13" i="13"/>
  <c r="N84" i="13" s="1"/>
  <c r="AL13" i="13"/>
  <c r="I84" i="13" s="1"/>
  <c r="AO13" i="13"/>
  <c r="L84" i="13" s="1"/>
  <c r="AI13" i="13"/>
  <c r="F84" i="13" s="1"/>
  <c r="AT13" i="13"/>
  <c r="Q84" i="13" s="1"/>
  <c r="AR13" i="13"/>
  <c r="O84" i="13" s="1"/>
  <c r="AU13" i="13"/>
  <c r="R84" i="13" s="1"/>
  <c r="AW13" i="13"/>
  <c r="T84" i="13" s="1"/>
  <c r="AN13" i="13"/>
  <c r="K84" i="13" s="1"/>
  <c r="C59" i="6"/>
  <c r="C59" i="1"/>
  <c r="M77" i="8" l="1"/>
  <c r="U77" i="8" s="1"/>
  <c r="AE77" i="8" s="1"/>
  <c r="AD83" i="11"/>
  <c r="J167" i="11" s="1"/>
  <c r="P78" i="8"/>
  <c r="V78" i="8" s="1"/>
  <c r="X78" i="8" s="1"/>
  <c r="AA73" i="8"/>
  <c r="AC73" i="8" s="1"/>
  <c r="V73" i="8"/>
  <c r="X73" i="8" s="1"/>
  <c r="AA79" i="8"/>
  <c r="AB79" i="8" s="1"/>
  <c r="U73" i="8"/>
  <c r="AE73" i="8" s="1"/>
  <c r="J75" i="8"/>
  <c r="W75" i="8" s="1"/>
  <c r="Y75" i="8" s="1"/>
  <c r="W79" i="8"/>
  <c r="Y79" i="8" s="1"/>
  <c r="M76" i="8"/>
  <c r="S80" i="8"/>
  <c r="R81" i="8"/>
  <c r="U79" i="8"/>
  <c r="AE79" i="8" s="1"/>
  <c r="AI13" i="11" a="1"/>
  <c r="AL13" i="11" s="1"/>
  <c r="I84" i="11" s="1"/>
  <c r="J74" i="8"/>
  <c r="W74" i="8" s="1"/>
  <c r="Y74" i="8" s="1"/>
  <c r="F84" i="10"/>
  <c r="U84" i="10" s="1"/>
  <c r="AX13" i="10"/>
  <c r="J167" i="12"/>
  <c r="AR13" i="12"/>
  <c r="O84" i="12" s="1"/>
  <c r="AT13" i="12"/>
  <c r="Q84" i="12" s="1"/>
  <c r="AJ13" i="12"/>
  <c r="G84" i="12" s="1"/>
  <c r="AP13" i="12"/>
  <c r="M84" i="12" s="1"/>
  <c r="AQ13" i="12"/>
  <c r="N84" i="12" s="1"/>
  <c r="AL13" i="12"/>
  <c r="I84" i="12" s="1"/>
  <c r="AM13" i="12"/>
  <c r="J84" i="12" s="1"/>
  <c r="AI13" i="12"/>
  <c r="AW13" i="12"/>
  <c r="T84" i="12" s="1"/>
  <c r="AU13" i="12"/>
  <c r="R84" i="12" s="1"/>
  <c r="AS13" i="12"/>
  <c r="P84" i="12" s="1"/>
  <c r="AO13" i="12"/>
  <c r="L84" i="12" s="1"/>
  <c r="AV13" i="12"/>
  <c r="S84" i="12" s="1"/>
  <c r="AK13" i="12"/>
  <c r="H84" i="12" s="1"/>
  <c r="AN13" i="12"/>
  <c r="K84" i="12" s="1"/>
  <c r="AX13" i="13"/>
  <c r="AY13" i="13" s="1"/>
  <c r="E86" i="13" s="1"/>
  <c r="M86" i="13" s="1"/>
  <c r="U84" i="13"/>
  <c r="C60" i="6"/>
  <c r="C60" i="1"/>
  <c r="V77" i="8" l="1"/>
  <c r="X77" i="8" s="1"/>
  <c r="AA77" i="8"/>
  <c r="W77" i="8"/>
  <c r="Y77" i="8" s="1"/>
  <c r="AA78" i="8"/>
  <c r="AB78" i="8" s="1"/>
  <c r="W78" i="8"/>
  <c r="Y78" i="8" s="1"/>
  <c r="U78" i="8"/>
  <c r="AE78" i="8" s="1"/>
  <c r="AB73" i="8"/>
  <c r="AD73" i="8" s="1"/>
  <c r="AS13" i="11"/>
  <c r="P84" i="11" s="1"/>
  <c r="AI13" i="11"/>
  <c r="F84" i="11" s="1"/>
  <c r="AJ13" i="11"/>
  <c r="G84" i="11" s="1"/>
  <c r="AC79" i="8"/>
  <c r="AD79" i="8" s="1"/>
  <c r="AM13" i="11"/>
  <c r="J84" i="11" s="1"/>
  <c r="U75" i="8"/>
  <c r="AE75" i="8" s="1"/>
  <c r="AT13" i="11"/>
  <c r="Q84" i="11" s="1"/>
  <c r="AV13" i="11"/>
  <c r="S84" i="11" s="1"/>
  <c r="AA75" i="8"/>
  <c r="AC75" i="8" s="1"/>
  <c r="U74" i="8"/>
  <c r="AE74" i="8" s="1"/>
  <c r="T80" i="8"/>
  <c r="W80" i="8" s="1"/>
  <c r="Y80" i="8" s="1"/>
  <c r="W76" i="8"/>
  <c r="Y76" i="8" s="1"/>
  <c r="AA76" i="8"/>
  <c r="U76" i="8"/>
  <c r="AE76" i="8" s="1"/>
  <c r="V76" i="8"/>
  <c r="X76" i="8" s="1"/>
  <c r="AN13" i="11"/>
  <c r="K84" i="11" s="1"/>
  <c r="AW13" i="11"/>
  <c r="T84" i="11" s="1"/>
  <c r="AQ13" i="11"/>
  <c r="N84" i="11" s="1"/>
  <c r="AR13" i="11"/>
  <c r="O84" i="11" s="1"/>
  <c r="AA74" i="8"/>
  <c r="AO13" i="11"/>
  <c r="L84" i="11" s="1"/>
  <c r="AU13" i="11"/>
  <c r="R84" i="11" s="1"/>
  <c r="S82" i="8"/>
  <c r="V74" i="8"/>
  <c r="X74" i="8" s="1"/>
  <c r="V75" i="8"/>
  <c r="X75" i="8" s="1"/>
  <c r="AP13" i="11"/>
  <c r="M84" i="11" s="1"/>
  <c r="AK13" i="11"/>
  <c r="H84" i="11" s="1"/>
  <c r="T81" i="8"/>
  <c r="V81" i="8" s="1"/>
  <c r="X81" i="8" s="1"/>
  <c r="Z81" i="8"/>
  <c r="R82" i="8"/>
  <c r="AY13" i="10"/>
  <c r="E86" i="10" s="1"/>
  <c r="F84" i="12"/>
  <c r="U84" i="12" s="1"/>
  <c r="AX13" i="12"/>
  <c r="K86" i="13"/>
  <c r="K96" i="13" s="1"/>
  <c r="R86" i="13"/>
  <c r="R90" i="13" s="1"/>
  <c r="F86" i="13"/>
  <c r="F95" i="13" s="1"/>
  <c r="T86" i="13"/>
  <c r="T95" i="13" s="1"/>
  <c r="H86" i="13"/>
  <c r="H94" i="13" s="1"/>
  <c r="L86" i="13"/>
  <c r="L98" i="13" s="1"/>
  <c r="I86" i="13"/>
  <c r="I98" i="13" s="1"/>
  <c r="S86" i="13"/>
  <c r="S90" i="13" s="1"/>
  <c r="J86" i="13"/>
  <c r="J97" i="13" s="1"/>
  <c r="Q86" i="13"/>
  <c r="Q92" i="13" s="1"/>
  <c r="P86" i="13"/>
  <c r="P93" i="13" s="1"/>
  <c r="G86" i="13"/>
  <c r="G96" i="13" s="1"/>
  <c r="O86" i="13"/>
  <c r="O97" i="13" s="1"/>
  <c r="N86" i="13"/>
  <c r="N92" i="13" s="1"/>
  <c r="M95" i="13"/>
  <c r="M97" i="13"/>
  <c r="M91" i="13"/>
  <c r="M98" i="13"/>
  <c r="M90" i="13"/>
  <c r="M94" i="13"/>
  <c r="M89" i="13"/>
  <c r="M96" i="13"/>
  <c r="C61" i="6"/>
  <c r="C61" i="1"/>
  <c r="AB77" i="8" l="1"/>
  <c r="AC78" i="8"/>
  <c r="AD78" i="8" s="1"/>
  <c r="AC77" i="8"/>
  <c r="W81" i="8"/>
  <c r="Y81" i="8" s="1"/>
  <c r="AB75" i="8"/>
  <c r="AD75" i="8" s="1"/>
  <c r="U81" i="8"/>
  <c r="AE81" i="8" s="1"/>
  <c r="AX13" i="11"/>
  <c r="AY13" i="11" s="1"/>
  <c r="E86" i="11" s="1"/>
  <c r="U84" i="11"/>
  <c r="U80" i="8"/>
  <c r="AE80" i="8" s="1"/>
  <c r="T82" i="8"/>
  <c r="W82" i="8" s="1"/>
  <c r="Y82" i="8" s="1"/>
  <c r="AA80" i="8"/>
  <c r="Z82" i="8"/>
  <c r="V80" i="8"/>
  <c r="X80" i="8" s="1"/>
  <c r="AC74" i="8"/>
  <c r="AB74" i="8"/>
  <c r="AB76" i="8"/>
  <c r="AC76" i="8"/>
  <c r="AA81" i="8"/>
  <c r="AB81" i="8" s="1"/>
  <c r="F86" i="10"/>
  <c r="I86" i="10"/>
  <c r="H86" i="10"/>
  <c r="G86" i="10"/>
  <c r="J86" i="10"/>
  <c r="K86" i="10"/>
  <c r="L86" i="10"/>
  <c r="M86" i="10"/>
  <c r="N86" i="10"/>
  <c r="O86" i="10"/>
  <c r="P86" i="10"/>
  <c r="Q86" i="10"/>
  <c r="R86" i="10"/>
  <c r="S86" i="10"/>
  <c r="T86" i="10"/>
  <c r="AY13" i="12"/>
  <c r="E86" i="12" s="1"/>
  <c r="K91" i="13"/>
  <c r="R94" i="13"/>
  <c r="Q94" i="13"/>
  <c r="R92" i="13"/>
  <c r="Q95" i="13"/>
  <c r="R93" i="13"/>
  <c r="Q93" i="13"/>
  <c r="R89" i="13"/>
  <c r="L89" i="13"/>
  <c r="R95" i="13"/>
  <c r="R91" i="13"/>
  <c r="L91" i="13"/>
  <c r="K97" i="13"/>
  <c r="Q96" i="13"/>
  <c r="Q97" i="13" s="1"/>
  <c r="Q91" i="13"/>
  <c r="Q90" i="13"/>
  <c r="N91" i="13"/>
  <c r="H98" i="13"/>
  <c r="K92" i="13"/>
  <c r="L92" i="13" s="1"/>
  <c r="L93" i="13" s="1"/>
  <c r="T92" i="13"/>
  <c r="G92" i="13"/>
  <c r="J98" i="13"/>
  <c r="K95" i="13"/>
  <c r="T90" i="13"/>
  <c r="H89" i="13"/>
  <c r="J89" i="13"/>
  <c r="K98" i="13"/>
  <c r="H93" i="13"/>
  <c r="T91" i="13"/>
  <c r="H90" i="13"/>
  <c r="H91" i="13" s="1"/>
  <c r="T94" i="13"/>
  <c r="G94" i="13"/>
  <c r="T93" i="13"/>
  <c r="H97" i="13"/>
  <c r="J94" i="13"/>
  <c r="H92" i="13"/>
  <c r="K94" i="13"/>
  <c r="T89" i="13"/>
  <c r="H96" i="13"/>
  <c r="O98" i="13"/>
  <c r="K89" i="13"/>
  <c r="H95" i="13"/>
  <c r="G98" i="13"/>
  <c r="J96" i="13"/>
  <c r="K90" i="13"/>
  <c r="G93" i="13"/>
  <c r="G91" i="13"/>
  <c r="N94" i="13"/>
  <c r="N95" i="13" s="1"/>
  <c r="O90" i="13"/>
  <c r="Q89" i="13"/>
  <c r="F91" i="13"/>
  <c r="O93" i="13"/>
  <c r="F90" i="13"/>
  <c r="J95" i="13"/>
  <c r="J93" i="13"/>
  <c r="O89" i="13"/>
  <c r="J92" i="13"/>
  <c r="O92" i="13"/>
  <c r="F93" i="13"/>
  <c r="N89" i="13"/>
  <c r="O96" i="13"/>
  <c r="O91" i="13"/>
  <c r="G95" i="13"/>
  <c r="P92" i="13"/>
  <c r="G90" i="13"/>
  <c r="I95" i="13"/>
  <c r="G97" i="13"/>
  <c r="L96" i="13"/>
  <c r="S94" i="13"/>
  <c r="S91" i="13"/>
  <c r="S95" i="13"/>
  <c r="P90" i="13"/>
  <c r="P89" i="13"/>
  <c r="L95" i="13"/>
  <c r="U86" i="13"/>
  <c r="F92" i="13"/>
  <c r="I97" i="13"/>
  <c r="F98" i="13"/>
  <c r="I96" i="13"/>
  <c r="P96" i="13"/>
  <c r="F94" i="13"/>
  <c r="S93" i="13"/>
  <c r="L94" i="13"/>
  <c r="N90" i="13"/>
  <c r="P98" i="13"/>
  <c r="F89" i="13"/>
  <c r="G89" i="13" s="1"/>
  <c r="N98" i="13"/>
  <c r="I94" i="13"/>
  <c r="N96" i="13"/>
  <c r="P91" i="13"/>
  <c r="F96" i="13"/>
  <c r="S92" i="13"/>
  <c r="Z92" i="13" s="1"/>
  <c r="L97" i="13"/>
  <c r="I93" i="13"/>
  <c r="N93" i="13"/>
  <c r="N97" i="13"/>
  <c r="P97" i="13"/>
  <c r="F97" i="13"/>
  <c r="S89" i="13"/>
  <c r="L90" i="13"/>
  <c r="I89" i="13"/>
  <c r="I92" i="13"/>
  <c r="C62" i="6"/>
  <c r="C62" i="1"/>
  <c r="AD77" i="8" l="1"/>
  <c r="AD74" i="8"/>
  <c r="AD76" i="8"/>
  <c r="AA82" i="8"/>
  <c r="AC82" i="8" s="1"/>
  <c r="V82" i="8"/>
  <c r="X82" i="8" s="1"/>
  <c r="AC80" i="8"/>
  <c r="AB80" i="8"/>
  <c r="AC81" i="8"/>
  <c r="AD81" i="8" s="1"/>
  <c r="U82" i="8"/>
  <c r="AE82" i="8" s="1"/>
  <c r="M96" i="10"/>
  <c r="M89" i="10"/>
  <c r="M90" i="10"/>
  <c r="M95" i="10"/>
  <c r="M98" i="10"/>
  <c r="M97" i="10"/>
  <c r="M94" i="10"/>
  <c r="M91" i="10"/>
  <c r="L95" i="10"/>
  <c r="L98" i="10"/>
  <c r="L97" i="10"/>
  <c r="L89" i="10"/>
  <c r="L94" i="10"/>
  <c r="L90" i="10"/>
  <c r="L91" i="10"/>
  <c r="L96" i="10"/>
  <c r="S95" i="10"/>
  <c r="S91" i="10"/>
  <c r="S94" i="10"/>
  <c r="S93" i="10"/>
  <c r="S90" i="10"/>
  <c r="S89" i="10"/>
  <c r="S92" i="10"/>
  <c r="K90" i="10"/>
  <c r="K92" i="10"/>
  <c r="K97" i="10"/>
  <c r="K89" i="10"/>
  <c r="K95" i="10"/>
  <c r="K98" i="10"/>
  <c r="K94" i="10"/>
  <c r="K91" i="10"/>
  <c r="K96" i="10"/>
  <c r="R89" i="10"/>
  <c r="R91" i="10"/>
  <c r="R93" i="10"/>
  <c r="R92" i="10"/>
  <c r="R94" i="10"/>
  <c r="R90" i="10"/>
  <c r="R95" i="10"/>
  <c r="J89" i="10"/>
  <c r="J98" i="10"/>
  <c r="J96" i="10"/>
  <c r="J93" i="10"/>
  <c r="J92" i="10"/>
  <c r="J95" i="10"/>
  <c r="J94" i="10"/>
  <c r="J97" i="10"/>
  <c r="Q92" i="10"/>
  <c r="Q93" i="10"/>
  <c r="Q94" i="10"/>
  <c r="Q91" i="10"/>
  <c r="Q95" i="10"/>
  <c r="Q96" i="10"/>
  <c r="Q90" i="10"/>
  <c r="Q89" i="10"/>
  <c r="G95" i="10"/>
  <c r="G90" i="10"/>
  <c r="G92" i="10"/>
  <c r="G98" i="10"/>
  <c r="G97" i="10"/>
  <c r="G96" i="10"/>
  <c r="G93" i="10"/>
  <c r="G91" i="10"/>
  <c r="G94" i="10"/>
  <c r="U86" i="10"/>
  <c r="T93" i="10"/>
  <c r="T90" i="10"/>
  <c r="T95" i="10"/>
  <c r="T89" i="10"/>
  <c r="T92" i="10"/>
  <c r="T94" i="10"/>
  <c r="T91" i="10"/>
  <c r="P90" i="10"/>
  <c r="P92" i="10"/>
  <c r="P96" i="10"/>
  <c r="P91" i="10"/>
  <c r="P93" i="10"/>
  <c r="P98" i="10"/>
  <c r="P97" i="10"/>
  <c r="P89" i="10"/>
  <c r="H93" i="10"/>
  <c r="H98" i="10"/>
  <c r="H96" i="10"/>
  <c r="H90" i="10"/>
  <c r="H92" i="10"/>
  <c r="H97" i="10"/>
  <c r="H89" i="10"/>
  <c r="H95" i="10"/>
  <c r="H94" i="10"/>
  <c r="O89" i="10"/>
  <c r="O96" i="10"/>
  <c r="O93" i="10"/>
  <c r="O90" i="10"/>
  <c r="O92" i="10"/>
  <c r="O98" i="10"/>
  <c r="O91" i="10"/>
  <c r="O97" i="10"/>
  <c r="I89" i="10"/>
  <c r="I92" i="10"/>
  <c r="I98" i="10"/>
  <c r="I94" i="10"/>
  <c r="I93" i="10"/>
  <c r="I96" i="10"/>
  <c r="I95" i="10"/>
  <c r="I97" i="10"/>
  <c r="N98" i="10"/>
  <c r="N97" i="10"/>
  <c r="N89" i="10"/>
  <c r="N91" i="10"/>
  <c r="N96" i="10"/>
  <c r="N94" i="10"/>
  <c r="N90" i="10"/>
  <c r="N92" i="10"/>
  <c r="N93" i="10"/>
  <c r="F94" i="10"/>
  <c r="F98" i="10"/>
  <c r="F90" i="10"/>
  <c r="F95" i="10"/>
  <c r="F93" i="10"/>
  <c r="F92" i="10"/>
  <c r="F97" i="10"/>
  <c r="F89" i="10"/>
  <c r="F91" i="10"/>
  <c r="F96" i="10"/>
  <c r="F86" i="11"/>
  <c r="G86" i="11"/>
  <c r="H86" i="11"/>
  <c r="I86" i="11"/>
  <c r="J86" i="11"/>
  <c r="K86" i="11"/>
  <c r="L86" i="11"/>
  <c r="M86" i="11"/>
  <c r="N86" i="11"/>
  <c r="O86" i="11"/>
  <c r="P86" i="11"/>
  <c r="Q86" i="11"/>
  <c r="R86" i="11"/>
  <c r="S86" i="11"/>
  <c r="T86" i="11"/>
  <c r="K93" i="13"/>
  <c r="M93" i="13" s="1"/>
  <c r="V93" i="13" s="1"/>
  <c r="X93" i="13" s="1"/>
  <c r="F86" i="12"/>
  <c r="H86" i="12"/>
  <c r="G86" i="12"/>
  <c r="I86" i="12"/>
  <c r="J86" i="12"/>
  <c r="K86" i="12"/>
  <c r="L86" i="12"/>
  <c r="M86" i="12"/>
  <c r="N86" i="12"/>
  <c r="O86" i="12"/>
  <c r="P86" i="12"/>
  <c r="Q86" i="12"/>
  <c r="R86" i="12"/>
  <c r="S86" i="12"/>
  <c r="T86" i="12"/>
  <c r="O94" i="13"/>
  <c r="O95" i="13" s="1"/>
  <c r="P95" i="13" s="1"/>
  <c r="V95" i="13" s="1"/>
  <c r="X95" i="13" s="1"/>
  <c r="Z96" i="13"/>
  <c r="R96" i="13"/>
  <c r="R97" i="13" s="1"/>
  <c r="Z95" i="13"/>
  <c r="Z94" i="13"/>
  <c r="Z90" i="13"/>
  <c r="Z91" i="13"/>
  <c r="Z93" i="13"/>
  <c r="I90" i="13"/>
  <c r="I91" i="13" s="1"/>
  <c r="J91" i="13" s="1"/>
  <c r="V91" i="13" s="1"/>
  <c r="X91" i="13" s="1"/>
  <c r="Z89" i="13"/>
  <c r="U89" i="13"/>
  <c r="AE89" i="13" s="1"/>
  <c r="AA89" i="13"/>
  <c r="V89" i="13"/>
  <c r="X89" i="13" s="1"/>
  <c r="M92" i="13"/>
  <c r="V92" i="13" s="1"/>
  <c r="X92" i="13" s="1"/>
  <c r="W89" i="13"/>
  <c r="Y89" i="13" s="1"/>
  <c r="Q98" i="13"/>
  <c r="C63" i="6"/>
  <c r="C63" i="1"/>
  <c r="AB82" i="8" l="1"/>
  <c r="AD82" i="8" s="1"/>
  <c r="AD80" i="8"/>
  <c r="Z91" i="10"/>
  <c r="N95" i="10"/>
  <c r="O94" i="10"/>
  <c r="O95" i="10" s="1"/>
  <c r="Z94" i="10"/>
  <c r="R96" i="10"/>
  <c r="Z96" i="10"/>
  <c r="Z93" i="10"/>
  <c r="H91" i="10"/>
  <c r="I90" i="10"/>
  <c r="I91" i="10" s="1"/>
  <c r="Z89" i="10"/>
  <c r="Q97" i="10"/>
  <c r="Z92" i="10"/>
  <c r="K93" i="10"/>
  <c r="L92" i="10"/>
  <c r="Z95" i="10"/>
  <c r="G89" i="10"/>
  <c r="U89" i="10" s="1"/>
  <c r="AE89" i="10" s="1"/>
  <c r="Z90" i="10"/>
  <c r="M91" i="11"/>
  <c r="M96" i="11"/>
  <c r="M95" i="11"/>
  <c r="M98" i="11"/>
  <c r="M90" i="11"/>
  <c r="M97" i="11"/>
  <c r="M89" i="11"/>
  <c r="M94" i="11"/>
  <c r="U86" i="11"/>
  <c r="T93" i="11"/>
  <c r="T89" i="11"/>
  <c r="T92" i="11"/>
  <c r="T94" i="11"/>
  <c r="T91" i="11"/>
  <c r="T90" i="11"/>
  <c r="T95" i="11"/>
  <c r="L91" i="11"/>
  <c r="L96" i="11"/>
  <c r="L98" i="11"/>
  <c r="L90" i="11"/>
  <c r="L95" i="11"/>
  <c r="L89" i="11"/>
  <c r="L97" i="11"/>
  <c r="L94" i="11"/>
  <c r="S92" i="11"/>
  <c r="S95" i="11"/>
  <c r="S89" i="11"/>
  <c r="S94" i="11"/>
  <c r="S91" i="11"/>
  <c r="S93" i="11"/>
  <c r="S90" i="11"/>
  <c r="K89" i="11"/>
  <c r="K94" i="11"/>
  <c r="K91" i="11"/>
  <c r="K97" i="11"/>
  <c r="K98" i="11"/>
  <c r="K90" i="11"/>
  <c r="K95" i="11"/>
  <c r="K92" i="11"/>
  <c r="L92" i="11" s="1"/>
  <c r="M92" i="11" s="1"/>
  <c r="K96" i="11"/>
  <c r="R93" i="11"/>
  <c r="R91" i="11"/>
  <c r="R90" i="11"/>
  <c r="R95" i="11"/>
  <c r="R89" i="11"/>
  <c r="R92" i="11"/>
  <c r="R94" i="11"/>
  <c r="J97" i="11"/>
  <c r="J94" i="11"/>
  <c r="J89" i="11"/>
  <c r="J96" i="11"/>
  <c r="J98" i="11"/>
  <c r="J93" i="11"/>
  <c r="J92" i="11"/>
  <c r="J95" i="11"/>
  <c r="Q95" i="11"/>
  <c r="Q92" i="11"/>
  <c r="Q89" i="11"/>
  <c r="Q91" i="11"/>
  <c r="Q96" i="11"/>
  <c r="Q93" i="11"/>
  <c r="Q94" i="11"/>
  <c r="Q90" i="11"/>
  <c r="I92" i="11"/>
  <c r="I95" i="11"/>
  <c r="I97" i="11"/>
  <c r="I89" i="11"/>
  <c r="I94" i="11"/>
  <c r="I96" i="11"/>
  <c r="I93" i="11"/>
  <c r="I98" i="11"/>
  <c r="P89" i="11"/>
  <c r="P96" i="11"/>
  <c r="P91" i="11"/>
  <c r="P93" i="11"/>
  <c r="P98" i="11"/>
  <c r="P92" i="11"/>
  <c r="P90" i="11"/>
  <c r="P97" i="11"/>
  <c r="H95" i="11"/>
  <c r="H92" i="11"/>
  <c r="H94" i="11"/>
  <c r="H97" i="11"/>
  <c r="H90" i="11"/>
  <c r="H96" i="11"/>
  <c r="H93" i="11"/>
  <c r="H89" i="11"/>
  <c r="H98" i="11"/>
  <c r="O89" i="11"/>
  <c r="O92" i="11"/>
  <c r="O91" i="11"/>
  <c r="O96" i="11"/>
  <c r="O93" i="11"/>
  <c r="O98" i="11"/>
  <c r="O90" i="11"/>
  <c r="O97" i="11"/>
  <c r="G97" i="11"/>
  <c r="G92" i="11"/>
  <c r="G91" i="11"/>
  <c r="G94" i="11"/>
  <c r="G93" i="11"/>
  <c r="G98" i="11"/>
  <c r="G90" i="11"/>
  <c r="G95" i="11"/>
  <c r="G96" i="11"/>
  <c r="N92" i="11"/>
  <c r="N94" i="11"/>
  <c r="N97" i="11"/>
  <c r="N98" i="11"/>
  <c r="N91" i="11"/>
  <c r="N89" i="11"/>
  <c r="N96" i="11"/>
  <c r="N93" i="11"/>
  <c r="N90" i="11"/>
  <c r="F97" i="11"/>
  <c r="F95" i="11"/>
  <c r="F94" i="11"/>
  <c r="F91" i="11"/>
  <c r="F89" i="11"/>
  <c r="F96" i="11"/>
  <c r="F93" i="11"/>
  <c r="F98" i="11"/>
  <c r="F90" i="11"/>
  <c r="F92" i="11"/>
  <c r="M98" i="12"/>
  <c r="M96" i="12"/>
  <c r="M97" i="12"/>
  <c r="M89" i="12"/>
  <c r="M90" i="12"/>
  <c r="M91" i="12"/>
  <c r="M94" i="12"/>
  <c r="M95" i="12"/>
  <c r="U86" i="12"/>
  <c r="T89" i="12"/>
  <c r="T91" i="12"/>
  <c r="T90" i="12"/>
  <c r="T94" i="12"/>
  <c r="T92" i="12"/>
  <c r="T95" i="12"/>
  <c r="T93" i="12"/>
  <c r="L98" i="12"/>
  <c r="L97" i="12"/>
  <c r="L89" i="12"/>
  <c r="L91" i="12"/>
  <c r="L90" i="12"/>
  <c r="L94" i="12"/>
  <c r="L96" i="12"/>
  <c r="L95" i="12"/>
  <c r="Q92" i="12"/>
  <c r="Q91" i="12"/>
  <c r="Q95" i="12"/>
  <c r="Q94" i="12"/>
  <c r="Q93" i="12"/>
  <c r="Q96" i="12"/>
  <c r="Q89" i="12"/>
  <c r="Q90" i="12"/>
  <c r="K96" i="12"/>
  <c r="K95" i="12"/>
  <c r="K92" i="12"/>
  <c r="K98" i="12"/>
  <c r="K89" i="12"/>
  <c r="K91" i="12"/>
  <c r="K90" i="12"/>
  <c r="K94" i="12"/>
  <c r="K97" i="12"/>
  <c r="S92" i="12"/>
  <c r="S89" i="12"/>
  <c r="S91" i="12"/>
  <c r="S90" i="12"/>
  <c r="S93" i="12"/>
  <c r="S94" i="12"/>
  <c r="S95" i="12"/>
  <c r="R95" i="12"/>
  <c r="R89" i="12"/>
  <c r="R92" i="12"/>
  <c r="R91" i="12"/>
  <c r="R90" i="12"/>
  <c r="R94" i="12"/>
  <c r="R93" i="12"/>
  <c r="J92" i="12"/>
  <c r="J94" i="12"/>
  <c r="J93" i="12"/>
  <c r="J97" i="12"/>
  <c r="J96" i="12"/>
  <c r="J95" i="12"/>
  <c r="J98" i="12"/>
  <c r="J89" i="12"/>
  <c r="I89" i="12"/>
  <c r="I96" i="12"/>
  <c r="I92" i="12"/>
  <c r="I98" i="12"/>
  <c r="I95" i="12"/>
  <c r="I94" i="12"/>
  <c r="I93" i="12"/>
  <c r="I97" i="12"/>
  <c r="G97" i="12"/>
  <c r="G98" i="12"/>
  <c r="G96" i="12"/>
  <c r="G94" i="12"/>
  <c r="G91" i="12"/>
  <c r="G90" i="12"/>
  <c r="G93" i="12"/>
  <c r="G95" i="12"/>
  <c r="G92" i="12"/>
  <c r="P90" i="12"/>
  <c r="P89" i="12"/>
  <c r="P92" i="12"/>
  <c r="P98" i="12"/>
  <c r="P91" i="12"/>
  <c r="P96" i="12"/>
  <c r="P97" i="12"/>
  <c r="P93" i="12"/>
  <c r="O97" i="12"/>
  <c r="O90" i="12"/>
  <c r="O89" i="12"/>
  <c r="O92" i="12"/>
  <c r="O93" i="12"/>
  <c r="O91" i="12"/>
  <c r="O96" i="12"/>
  <c r="O98" i="12"/>
  <c r="H95" i="12"/>
  <c r="H92" i="12"/>
  <c r="H94" i="12"/>
  <c r="H96" i="12"/>
  <c r="H97" i="12"/>
  <c r="H93" i="12"/>
  <c r="H98" i="12"/>
  <c r="H90" i="12"/>
  <c r="H89" i="12"/>
  <c r="N97" i="12"/>
  <c r="N92" i="12"/>
  <c r="N89" i="12"/>
  <c r="N93" i="12"/>
  <c r="N91" i="12"/>
  <c r="N90" i="12"/>
  <c r="N96" i="12"/>
  <c r="N94" i="12"/>
  <c r="O94" i="12" s="1"/>
  <c r="P94" i="12" s="1"/>
  <c r="N98" i="12"/>
  <c r="F95" i="12"/>
  <c r="F98" i="12"/>
  <c r="F94" i="12"/>
  <c r="F93" i="12"/>
  <c r="F92" i="12"/>
  <c r="F91" i="12"/>
  <c r="F90" i="12"/>
  <c r="F89" i="12"/>
  <c r="F96" i="12"/>
  <c r="F97" i="12"/>
  <c r="S96" i="13"/>
  <c r="T96" i="13" s="1"/>
  <c r="P94" i="13"/>
  <c r="AA94" i="13" s="1"/>
  <c r="S97" i="13"/>
  <c r="AC89" i="13"/>
  <c r="AB89" i="13"/>
  <c r="J90" i="13"/>
  <c r="AA90" i="13" s="1"/>
  <c r="U91" i="13"/>
  <c r="AE91" i="13" s="1"/>
  <c r="AA91" i="13"/>
  <c r="AB91" i="13" s="1"/>
  <c r="W91" i="13"/>
  <c r="Y91" i="13" s="1"/>
  <c r="W95" i="13"/>
  <c r="Y95" i="13" s="1"/>
  <c r="U95" i="13"/>
  <c r="AE95" i="13" s="1"/>
  <c r="AA95" i="13"/>
  <c r="AB95" i="13" s="1"/>
  <c r="U92" i="13"/>
  <c r="AE92" i="13" s="1"/>
  <c r="AA92" i="13"/>
  <c r="AB92" i="13" s="1"/>
  <c r="U93" i="13"/>
  <c r="AE93" i="13" s="1"/>
  <c r="W92" i="13"/>
  <c r="Y92" i="13" s="1"/>
  <c r="R98" i="13"/>
  <c r="W93" i="13"/>
  <c r="Y93" i="13" s="1"/>
  <c r="AA93" i="13"/>
  <c r="C64" i="6"/>
  <c r="C64" i="1"/>
  <c r="AD83" i="8" l="1"/>
  <c r="J167" i="8" s="1"/>
  <c r="AI13" i="8" a="1"/>
  <c r="AL13" i="8" s="1"/>
  <c r="I84" i="8" s="1"/>
  <c r="P95" i="10"/>
  <c r="V95" i="10" s="1"/>
  <c r="X95" i="10" s="1"/>
  <c r="W89" i="10"/>
  <c r="Y89" i="10" s="1"/>
  <c r="J90" i="10"/>
  <c r="AA90" i="10" s="1"/>
  <c r="J91" i="10"/>
  <c r="V91" i="10" s="1"/>
  <c r="X91" i="10" s="1"/>
  <c r="S96" i="10"/>
  <c r="R97" i="10"/>
  <c r="R98" i="10" s="1"/>
  <c r="M92" i="10"/>
  <c r="U92" i="10" s="1"/>
  <c r="AE92" i="10" s="1"/>
  <c r="L93" i="10"/>
  <c r="Q98" i="10"/>
  <c r="P94" i="10"/>
  <c r="V89" i="10"/>
  <c r="X89" i="10" s="1"/>
  <c r="AA89" i="10"/>
  <c r="S97" i="10"/>
  <c r="Z95" i="11"/>
  <c r="G89" i="11"/>
  <c r="AA89" i="11" s="1"/>
  <c r="Z91" i="11"/>
  <c r="Z92" i="11"/>
  <c r="W92" i="11"/>
  <c r="Y92" i="11" s="1"/>
  <c r="U92" i="11"/>
  <c r="AE92" i="11" s="1"/>
  <c r="AA92" i="11"/>
  <c r="V92" i="11"/>
  <c r="X92" i="11" s="1"/>
  <c r="N95" i="11"/>
  <c r="O94" i="11"/>
  <c r="H91" i="11"/>
  <c r="I90" i="11"/>
  <c r="Z90" i="11"/>
  <c r="K93" i="11"/>
  <c r="Z94" i="11"/>
  <c r="Z89" i="11"/>
  <c r="L93" i="11"/>
  <c r="Z93" i="11"/>
  <c r="Q97" i="11"/>
  <c r="R96" i="11"/>
  <c r="Z96" i="11"/>
  <c r="V94" i="13"/>
  <c r="X94" i="13" s="1"/>
  <c r="AB94" i="13" s="1"/>
  <c r="U94" i="13"/>
  <c r="AE94" i="13" s="1"/>
  <c r="N95" i="12"/>
  <c r="Z90" i="12"/>
  <c r="O95" i="12"/>
  <c r="Z92" i="12"/>
  <c r="Z91" i="12"/>
  <c r="H91" i="12"/>
  <c r="I90" i="12"/>
  <c r="I91" i="12" s="1"/>
  <c r="Q97" i="12"/>
  <c r="R96" i="12"/>
  <c r="S96" i="12" s="1"/>
  <c r="Z96" i="12"/>
  <c r="K93" i="12"/>
  <c r="L92" i="12"/>
  <c r="Z93" i="12"/>
  <c r="Z95" i="12"/>
  <c r="G89" i="12"/>
  <c r="W89" i="12" s="1"/>
  <c r="Y89" i="12" s="1"/>
  <c r="U94" i="12"/>
  <c r="AE94" i="12" s="1"/>
  <c r="W94" i="12"/>
  <c r="Y94" i="12" s="1"/>
  <c r="V94" i="12"/>
  <c r="X94" i="12" s="1"/>
  <c r="AA94" i="12"/>
  <c r="Z94" i="12"/>
  <c r="Z89" i="12"/>
  <c r="S98" i="13"/>
  <c r="W94" i="13"/>
  <c r="Y94" i="13" s="1"/>
  <c r="AC94" i="13" s="1"/>
  <c r="T97" i="13"/>
  <c r="W97" i="13" s="1"/>
  <c r="Y97" i="13" s="1"/>
  <c r="Z97" i="13"/>
  <c r="AD89" i="13"/>
  <c r="U90" i="13"/>
  <c r="AE90" i="13" s="1"/>
  <c r="V90" i="13"/>
  <c r="X90" i="13" s="1"/>
  <c r="AB90" i="13" s="1"/>
  <c r="W90" i="13"/>
  <c r="Y90" i="13" s="1"/>
  <c r="AC90" i="13" s="1"/>
  <c r="AC91" i="13"/>
  <c r="AD91" i="13" s="1"/>
  <c r="AC95" i="13"/>
  <c r="AD95" i="13" s="1"/>
  <c r="AC92" i="13"/>
  <c r="AD92" i="13" s="1"/>
  <c r="AB93" i="13"/>
  <c r="AC93" i="13"/>
  <c r="W96" i="13"/>
  <c r="Y96" i="13" s="1"/>
  <c r="AA96" i="13"/>
  <c r="V96" i="13"/>
  <c r="X96" i="13" s="1"/>
  <c r="U96" i="13"/>
  <c r="AE96" i="13" s="1"/>
  <c r="C65" i="6"/>
  <c r="C65" i="1"/>
  <c r="U91" i="10" l="1"/>
  <c r="AE91" i="10" s="1"/>
  <c r="U95" i="10"/>
  <c r="AE95" i="10" s="1"/>
  <c r="W95" i="10"/>
  <c r="Y95" i="10" s="1"/>
  <c r="U90" i="10"/>
  <c r="AE90" i="10" s="1"/>
  <c r="W90" i="10"/>
  <c r="Y90" i="10" s="1"/>
  <c r="AC90" i="10" s="1"/>
  <c r="AA91" i="10"/>
  <c r="AB91" i="10" s="1"/>
  <c r="AV13" i="8"/>
  <c r="S84" i="8" s="1"/>
  <c r="AS13" i="8"/>
  <c r="P84" i="8" s="1"/>
  <c r="AO13" i="8"/>
  <c r="L84" i="8" s="1"/>
  <c r="AR13" i="8"/>
  <c r="O84" i="8" s="1"/>
  <c r="AT13" i="8"/>
  <c r="Q84" i="8" s="1"/>
  <c r="AP13" i="8"/>
  <c r="M84" i="8" s="1"/>
  <c r="AI13" i="8"/>
  <c r="AU13" i="8"/>
  <c r="R84" i="8" s="1"/>
  <c r="AK13" i="8"/>
  <c r="H84" i="8" s="1"/>
  <c r="AJ13" i="8"/>
  <c r="G84" i="8" s="1"/>
  <c r="AW13" i="8"/>
  <c r="T84" i="8" s="1"/>
  <c r="AM13" i="8"/>
  <c r="J84" i="8" s="1"/>
  <c r="AN13" i="8"/>
  <c r="K84" i="8" s="1"/>
  <c r="AQ13" i="8"/>
  <c r="N84" i="8" s="1"/>
  <c r="V90" i="10"/>
  <c r="X90" i="10" s="1"/>
  <c r="AB90" i="10" s="1"/>
  <c r="AC89" i="10"/>
  <c r="AA95" i="10"/>
  <c r="AB89" i="10"/>
  <c r="Z97" i="10"/>
  <c r="T97" i="10"/>
  <c r="AA97" i="10" s="1"/>
  <c r="W91" i="10"/>
  <c r="Y91" i="10" s="1"/>
  <c r="AA92" i="10"/>
  <c r="Z98" i="10"/>
  <c r="M93" i="10"/>
  <c r="V93" i="10" s="1"/>
  <c r="X93" i="10" s="1"/>
  <c r="V92" i="10"/>
  <c r="X92" i="10" s="1"/>
  <c r="T96" i="10"/>
  <c r="S98" i="10"/>
  <c r="AA94" i="10"/>
  <c r="U94" i="10"/>
  <c r="AE94" i="10" s="1"/>
  <c r="W94" i="10"/>
  <c r="Y94" i="10" s="1"/>
  <c r="V94" i="10"/>
  <c r="X94" i="10" s="1"/>
  <c r="U93" i="10"/>
  <c r="AE93" i="10" s="1"/>
  <c r="W92" i="10"/>
  <c r="Y92" i="10" s="1"/>
  <c r="V89" i="11"/>
  <c r="X89" i="11" s="1"/>
  <c r="AB89" i="11" s="1"/>
  <c r="W89" i="11"/>
  <c r="Y89" i="11" s="1"/>
  <c r="AC89" i="11" s="1"/>
  <c r="U89" i="11"/>
  <c r="AE89" i="11" s="1"/>
  <c r="M93" i="11"/>
  <c r="U93" i="11" s="1"/>
  <c r="AE93" i="11" s="1"/>
  <c r="AC92" i="11"/>
  <c r="AB92" i="11"/>
  <c r="S96" i="11"/>
  <c r="R97" i="11"/>
  <c r="R98" i="11" s="1"/>
  <c r="S97" i="11"/>
  <c r="Q98" i="11"/>
  <c r="J90" i="11"/>
  <c r="V90" i="11" s="1"/>
  <c r="X90" i="11" s="1"/>
  <c r="I91" i="11"/>
  <c r="J91" i="11" s="1"/>
  <c r="P94" i="11"/>
  <c r="V94" i="11" s="1"/>
  <c r="X94" i="11" s="1"/>
  <c r="O95" i="11"/>
  <c r="P95" i="12"/>
  <c r="AA95" i="12" s="1"/>
  <c r="AA89" i="12"/>
  <c r="AC89" i="12" s="1"/>
  <c r="J90" i="12"/>
  <c r="J91" i="12"/>
  <c r="U89" i="12"/>
  <c r="AE89" i="12" s="1"/>
  <c r="T96" i="12"/>
  <c r="W96" i="12" s="1"/>
  <c r="Y96" i="12" s="1"/>
  <c r="M92" i="12"/>
  <c r="L93" i="12"/>
  <c r="M93" i="12" s="1"/>
  <c r="R97" i="12"/>
  <c r="R98" i="12" s="1"/>
  <c r="S97" i="12"/>
  <c r="S98" i="12" s="1"/>
  <c r="Q98" i="12"/>
  <c r="V89" i="12"/>
  <c r="X89" i="12" s="1"/>
  <c r="AC94" i="12"/>
  <c r="AB94" i="12"/>
  <c r="AA97" i="13"/>
  <c r="AC97" i="13" s="1"/>
  <c r="T98" i="13"/>
  <c r="Z98" i="13" s="1"/>
  <c r="V97" i="13"/>
  <c r="X97" i="13" s="1"/>
  <c r="AD90" i="13"/>
  <c r="U97" i="13"/>
  <c r="AE97" i="13" s="1"/>
  <c r="AD94" i="13"/>
  <c r="AC96" i="13"/>
  <c r="AB96" i="13"/>
  <c r="AD93" i="13"/>
  <c r="C66" i="6"/>
  <c r="C66" i="1"/>
  <c r="AC95" i="10" l="1"/>
  <c r="AC91" i="10"/>
  <c r="AD91" i="10" s="1"/>
  <c r="V97" i="10"/>
  <c r="X97" i="10" s="1"/>
  <c r="AB97" i="10" s="1"/>
  <c r="AD90" i="10"/>
  <c r="W93" i="10"/>
  <c r="Y93" i="10" s="1"/>
  <c r="W97" i="10"/>
  <c r="Y97" i="10" s="1"/>
  <c r="AC97" i="10" s="1"/>
  <c r="W93" i="11"/>
  <c r="Y93" i="11" s="1"/>
  <c r="AX13" i="8"/>
  <c r="AY13" i="8" s="1"/>
  <c r="E86" i="8" s="1"/>
  <c r="Q86" i="8" s="1"/>
  <c r="F84" i="8"/>
  <c r="U84" i="8" s="1"/>
  <c r="AB95" i="10"/>
  <c r="T98" i="10"/>
  <c r="W98" i="10" s="1"/>
  <c r="Y98" i="10" s="1"/>
  <c r="U97" i="10"/>
  <c r="AE97" i="10" s="1"/>
  <c r="AD89" i="10"/>
  <c r="V93" i="11"/>
  <c r="X93" i="11" s="1"/>
  <c r="AA93" i="10"/>
  <c r="AB93" i="10" s="1"/>
  <c r="U96" i="10"/>
  <c r="AE96" i="10" s="1"/>
  <c r="AD92" i="11"/>
  <c r="AC94" i="10"/>
  <c r="AB94" i="10"/>
  <c r="AA93" i="11"/>
  <c r="AC92" i="10"/>
  <c r="AB92" i="10"/>
  <c r="V96" i="10"/>
  <c r="X96" i="10" s="1"/>
  <c r="AA96" i="10"/>
  <c r="W96" i="10"/>
  <c r="Y96" i="10" s="1"/>
  <c r="AA91" i="11"/>
  <c r="U94" i="11"/>
  <c r="AE94" i="11" s="1"/>
  <c r="Z97" i="11"/>
  <c r="W94" i="11"/>
  <c r="Y94" i="11" s="1"/>
  <c r="AA94" i="11"/>
  <c r="V91" i="11"/>
  <c r="X91" i="11" s="1"/>
  <c r="AD89" i="11"/>
  <c r="U90" i="11"/>
  <c r="AE90" i="11" s="1"/>
  <c r="T97" i="11"/>
  <c r="U97" i="11" s="1"/>
  <c r="AE97" i="11" s="1"/>
  <c r="P95" i="11"/>
  <c r="U95" i="11" s="1"/>
  <c r="AE95" i="11" s="1"/>
  <c r="AA90" i="11"/>
  <c r="T96" i="11"/>
  <c r="U96" i="11" s="1"/>
  <c r="AE96" i="11" s="1"/>
  <c r="S98" i="11"/>
  <c r="W91" i="11"/>
  <c r="Y91" i="11" s="1"/>
  <c r="U91" i="11"/>
  <c r="AE91" i="11" s="1"/>
  <c r="Z98" i="11"/>
  <c r="W90" i="11"/>
  <c r="Y90" i="11" s="1"/>
  <c r="V95" i="12"/>
  <c r="X95" i="12" s="1"/>
  <c r="AB95" i="12" s="1"/>
  <c r="W98" i="13"/>
  <c r="Y98" i="13" s="1"/>
  <c r="U95" i="12"/>
  <c r="AE95" i="12" s="1"/>
  <c r="W95" i="12"/>
  <c r="Y95" i="12" s="1"/>
  <c r="AC95" i="12" s="1"/>
  <c r="AB89" i="12"/>
  <c r="AD89" i="12" s="1"/>
  <c r="AA98" i="13"/>
  <c r="Z97" i="12"/>
  <c r="V93" i="12"/>
  <c r="X93" i="12" s="1"/>
  <c r="W91" i="12"/>
  <c r="Y91" i="12" s="1"/>
  <c r="AA91" i="12"/>
  <c r="U91" i="12"/>
  <c r="AE91" i="12" s="1"/>
  <c r="V91" i="12"/>
  <c r="X91" i="12" s="1"/>
  <c r="W90" i="12"/>
  <c r="Y90" i="12" s="1"/>
  <c r="AA90" i="12"/>
  <c r="V90" i="12"/>
  <c r="X90" i="12" s="1"/>
  <c r="U90" i="12"/>
  <c r="AE90" i="12" s="1"/>
  <c r="U96" i="12"/>
  <c r="AE96" i="12" s="1"/>
  <c r="AA96" i="12"/>
  <c r="V96" i="12"/>
  <c r="X96" i="12" s="1"/>
  <c r="Z98" i="12"/>
  <c r="U92" i="12"/>
  <c r="AE92" i="12" s="1"/>
  <c r="V92" i="12"/>
  <c r="X92" i="12" s="1"/>
  <c r="T97" i="12"/>
  <c r="U97" i="12" s="1"/>
  <c r="AE97" i="12" s="1"/>
  <c r="U93" i="12"/>
  <c r="AE93" i="12" s="1"/>
  <c r="AA92" i="12"/>
  <c r="AA93" i="12"/>
  <c r="W93" i="12"/>
  <c r="Y93" i="12" s="1"/>
  <c r="W92" i="12"/>
  <c r="Y92" i="12" s="1"/>
  <c r="U98" i="13"/>
  <c r="AE98" i="13" s="1"/>
  <c r="AD94" i="12"/>
  <c r="AB97" i="13"/>
  <c r="AD97" i="13" s="1"/>
  <c r="V98" i="13"/>
  <c r="X98" i="13" s="1"/>
  <c r="AD96" i="13"/>
  <c r="C67" i="6"/>
  <c r="C67" i="1"/>
  <c r="AD95" i="10" l="1"/>
  <c r="AC93" i="11"/>
  <c r="AC93" i="10"/>
  <c r="AD93" i="10" s="1"/>
  <c r="U98" i="10"/>
  <c r="AE98" i="10" s="1"/>
  <c r="R86" i="8"/>
  <c r="R89" i="8" s="1"/>
  <c r="T86" i="8"/>
  <c r="T92" i="8" s="1"/>
  <c r="F86" i="8"/>
  <c r="F96" i="8" s="1"/>
  <c r="I86" i="8"/>
  <c r="I96" i="8" s="1"/>
  <c r="G86" i="8"/>
  <c r="G96" i="8" s="1"/>
  <c r="V98" i="10"/>
  <c r="X98" i="10" s="1"/>
  <c r="J86" i="8"/>
  <c r="J93" i="8" s="1"/>
  <c r="AA98" i="10"/>
  <c r="AD97" i="10"/>
  <c r="P86" i="8"/>
  <c r="P98" i="8" s="1"/>
  <c r="N86" i="8"/>
  <c r="N96" i="8" s="1"/>
  <c r="M86" i="8"/>
  <c r="M91" i="8" s="1"/>
  <c r="S86" i="8"/>
  <c r="S94" i="8" s="1"/>
  <c r="L86" i="8"/>
  <c r="L94" i="8" s="1"/>
  <c r="K86" i="8"/>
  <c r="K90" i="8" s="1"/>
  <c r="H86" i="8"/>
  <c r="H96" i="8" s="1"/>
  <c r="O86" i="8"/>
  <c r="O89" i="8" s="1"/>
  <c r="Q94" i="8"/>
  <c r="Q91" i="8"/>
  <c r="Q96" i="8"/>
  <c r="Q93" i="8"/>
  <c r="Q95" i="8"/>
  <c r="Q90" i="8"/>
  <c r="Q92" i="8"/>
  <c r="Q89" i="8"/>
  <c r="AB93" i="11"/>
  <c r="AD94" i="10"/>
  <c r="AD92" i="10"/>
  <c r="AB96" i="10"/>
  <c r="AC96" i="10"/>
  <c r="AC94" i="11"/>
  <c r="AC91" i="11"/>
  <c r="AB91" i="11"/>
  <c r="AA95" i="11"/>
  <c r="V95" i="11"/>
  <c r="X95" i="11" s="1"/>
  <c r="AB94" i="11"/>
  <c r="T98" i="11"/>
  <c r="V96" i="11"/>
  <c r="X96" i="11" s="1"/>
  <c r="V97" i="11"/>
  <c r="X97" i="11" s="1"/>
  <c r="AA97" i="11"/>
  <c r="AC90" i="11"/>
  <c r="AB90" i="11"/>
  <c r="W97" i="11"/>
  <c r="Y97" i="11" s="1"/>
  <c r="W95" i="11"/>
  <c r="Y95" i="11" s="1"/>
  <c r="W96" i="11"/>
  <c r="Y96" i="11" s="1"/>
  <c r="AA96" i="11"/>
  <c r="AB98" i="13"/>
  <c r="AD95" i="12"/>
  <c r="AC98" i="13"/>
  <c r="V97" i="12"/>
  <c r="X97" i="12" s="1"/>
  <c r="AA97" i="12"/>
  <c r="W97" i="12"/>
  <c r="Y97" i="12" s="1"/>
  <c r="AC90" i="12"/>
  <c r="AC91" i="12"/>
  <c r="AB91" i="12"/>
  <c r="AB90" i="12"/>
  <c r="AB92" i="12"/>
  <c r="AC92" i="12"/>
  <c r="AB93" i="12"/>
  <c r="AC93" i="12"/>
  <c r="AC96" i="12"/>
  <c r="AB96" i="12"/>
  <c r="T98" i="12"/>
  <c r="C68" i="6"/>
  <c r="C68" i="1"/>
  <c r="T89" i="8" l="1"/>
  <c r="T90" i="8"/>
  <c r="T93" i="8"/>
  <c r="T91" i="8"/>
  <c r="J97" i="8"/>
  <c r="J89" i="8"/>
  <c r="J94" i="8"/>
  <c r="J92" i="8"/>
  <c r="P97" i="8"/>
  <c r="P92" i="8"/>
  <c r="P96" i="8"/>
  <c r="J95" i="8"/>
  <c r="J98" i="8"/>
  <c r="J96" i="8"/>
  <c r="AD93" i="11"/>
  <c r="P91" i="8"/>
  <c r="K94" i="8"/>
  <c r="K89" i="8"/>
  <c r="T95" i="8"/>
  <c r="T94" i="8"/>
  <c r="I93" i="8"/>
  <c r="G93" i="8"/>
  <c r="G95" i="8"/>
  <c r="G94" i="8"/>
  <c r="G97" i="8"/>
  <c r="I94" i="8"/>
  <c r="I89" i="8"/>
  <c r="G92" i="8"/>
  <c r="I98" i="8"/>
  <c r="G90" i="8"/>
  <c r="I95" i="8"/>
  <c r="G91" i="8"/>
  <c r="R92" i="8"/>
  <c r="I97" i="8"/>
  <c r="P93" i="8"/>
  <c r="R91" i="8"/>
  <c r="R90" i="8"/>
  <c r="I92" i="8"/>
  <c r="P90" i="8"/>
  <c r="R93" i="8"/>
  <c r="R95" i="8"/>
  <c r="R94" i="8"/>
  <c r="M90" i="8"/>
  <c r="M95" i="8"/>
  <c r="M89" i="8"/>
  <c r="P89" i="8"/>
  <c r="G98" i="8"/>
  <c r="M97" i="8"/>
  <c r="F97" i="8"/>
  <c r="F92" i="8"/>
  <c r="F98" i="8"/>
  <c r="F90" i="8"/>
  <c r="F94" i="8"/>
  <c r="F95" i="8"/>
  <c r="F93" i="8"/>
  <c r="F91" i="8"/>
  <c r="F89" i="8"/>
  <c r="G89" i="8" s="1"/>
  <c r="M98" i="8"/>
  <c r="M94" i="8"/>
  <c r="M96" i="8"/>
  <c r="AB98" i="10"/>
  <c r="K95" i="8"/>
  <c r="L96" i="8"/>
  <c r="L91" i="8"/>
  <c r="L95" i="8"/>
  <c r="S91" i="8"/>
  <c r="AC98" i="10"/>
  <c r="K97" i="8"/>
  <c r="L90" i="8"/>
  <c r="K96" i="8"/>
  <c r="S90" i="8"/>
  <c r="H93" i="8"/>
  <c r="K98" i="8"/>
  <c r="H94" i="8"/>
  <c r="L89" i="8"/>
  <c r="S93" i="8"/>
  <c r="K91" i="8"/>
  <c r="L97" i="8"/>
  <c r="S95" i="8"/>
  <c r="N97" i="8"/>
  <c r="N90" i="8"/>
  <c r="N92" i="8"/>
  <c r="N93" i="8"/>
  <c r="N91" i="8"/>
  <c r="N98" i="8"/>
  <c r="N89" i="8"/>
  <c r="N94" i="8"/>
  <c r="N95" i="8" s="1"/>
  <c r="K92" i="8"/>
  <c r="L92" i="8" s="1"/>
  <c r="L93" i="8" s="1"/>
  <c r="L98" i="8"/>
  <c r="S92" i="8"/>
  <c r="H97" i="8"/>
  <c r="O97" i="8"/>
  <c r="H98" i="8"/>
  <c r="S89" i="8"/>
  <c r="O92" i="8"/>
  <c r="H92" i="8"/>
  <c r="O98" i="8"/>
  <c r="H95" i="8"/>
  <c r="O96" i="8"/>
  <c r="O90" i="8"/>
  <c r="O93" i="8"/>
  <c r="H90" i="8"/>
  <c r="H91" i="8" s="1"/>
  <c r="O91" i="8"/>
  <c r="H89" i="8"/>
  <c r="AC95" i="11"/>
  <c r="U86" i="8"/>
  <c r="AB95" i="11"/>
  <c r="R96" i="8"/>
  <c r="Z96" i="8"/>
  <c r="Q97" i="8"/>
  <c r="AD91" i="11"/>
  <c r="AD96" i="10"/>
  <c r="AD94" i="11"/>
  <c r="AD90" i="11"/>
  <c r="AC96" i="11"/>
  <c r="AB96" i="11"/>
  <c r="AB97" i="11"/>
  <c r="AC97" i="11"/>
  <c r="W98" i="11"/>
  <c r="Y98" i="11" s="1"/>
  <c r="U98" i="11"/>
  <c r="AE98" i="11" s="1"/>
  <c r="AA98" i="11"/>
  <c r="V98" i="11"/>
  <c r="X98" i="11" s="1"/>
  <c r="AD98" i="13"/>
  <c r="AI14" i="13" s="1" a="1"/>
  <c r="AM14" i="13" s="1"/>
  <c r="J100" i="13" s="1"/>
  <c r="AD91" i="12"/>
  <c r="AD90" i="12"/>
  <c r="AB97" i="12"/>
  <c r="AC97" i="12"/>
  <c r="AD93" i="12"/>
  <c r="AA98" i="12"/>
  <c r="W98" i="12"/>
  <c r="Y98" i="12" s="1"/>
  <c r="U98" i="12"/>
  <c r="AE98" i="12" s="1"/>
  <c r="V98" i="12"/>
  <c r="X98" i="12" s="1"/>
  <c r="AD96" i="12"/>
  <c r="AD92" i="12"/>
  <c r="C69" i="6"/>
  <c r="C69" i="1"/>
  <c r="Z89" i="8" l="1"/>
  <c r="Z92" i="8"/>
  <c r="Z94" i="8"/>
  <c r="Z93" i="8"/>
  <c r="Z90" i="8"/>
  <c r="Z95" i="8"/>
  <c r="Z91" i="8"/>
  <c r="AD98" i="10"/>
  <c r="AI14" i="10" s="1" a="1"/>
  <c r="AS14" i="10" s="1"/>
  <c r="P100" i="10" s="1"/>
  <c r="AD95" i="11"/>
  <c r="M92" i="8"/>
  <c r="V92" i="8" s="1"/>
  <c r="X92" i="8" s="1"/>
  <c r="K93" i="8"/>
  <c r="M93" i="8" s="1"/>
  <c r="O94" i="8"/>
  <c r="O95" i="8" s="1"/>
  <c r="P95" i="8" s="1"/>
  <c r="V95" i="8" s="1"/>
  <c r="X95" i="8" s="1"/>
  <c r="I90" i="8"/>
  <c r="I91" i="8" s="1"/>
  <c r="AA89" i="8"/>
  <c r="V89" i="8"/>
  <c r="X89" i="8" s="1"/>
  <c r="W89" i="8"/>
  <c r="Y89" i="8" s="1"/>
  <c r="S96" i="8"/>
  <c r="R97" i="8"/>
  <c r="R98" i="8" s="1"/>
  <c r="S97" i="8"/>
  <c r="Q98" i="8"/>
  <c r="U89" i="8"/>
  <c r="AE89" i="8" s="1"/>
  <c r="AD96" i="11"/>
  <c r="AC98" i="11"/>
  <c r="AB98" i="11"/>
  <c r="AD97" i="11"/>
  <c r="AL14" i="13"/>
  <c r="I100" i="13" s="1"/>
  <c r="AT14" i="13"/>
  <c r="Q100" i="13" s="1"/>
  <c r="AK14" i="13"/>
  <c r="H100" i="13" s="1"/>
  <c r="AP14" i="13"/>
  <c r="M100" i="13" s="1"/>
  <c r="AV14" i="13"/>
  <c r="S100" i="13" s="1"/>
  <c r="AQ14" i="13"/>
  <c r="N100" i="13" s="1"/>
  <c r="AU14" i="13"/>
  <c r="R100" i="13" s="1"/>
  <c r="AO14" i="13"/>
  <c r="L100" i="13" s="1"/>
  <c r="AJ14" i="13"/>
  <c r="G100" i="13" s="1"/>
  <c r="AW14" i="13"/>
  <c r="T100" i="13" s="1"/>
  <c r="AR14" i="13"/>
  <c r="O100" i="13" s="1"/>
  <c r="AI14" i="13"/>
  <c r="F100" i="13" s="1"/>
  <c r="AD99" i="13"/>
  <c r="K167" i="13" s="1"/>
  <c r="AN14" i="13"/>
  <c r="K100" i="13" s="1"/>
  <c r="AS14" i="13"/>
  <c r="P100" i="13" s="1"/>
  <c r="AD97" i="12"/>
  <c r="AB98" i="12"/>
  <c r="AC98" i="12"/>
  <c r="C70" i="6"/>
  <c r="C70" i="1"/>
  <c r="U92" i="8" l="1"/>
  <c r="AE92" i="8" s="1"/>
  <c r="W95" i="8"/>
  <c r="Y95" i="8" s="1"/>
  <c r="AD99" i="10"/>
  <c r="K167" i="10" s="1"/>
  <c r="AA95" i="8"/>
  <c r="AB95" i="8" s="1"/>
  <c r="AC89" i="8"/>
  <c r="W92" i="8"/>
  <c r="Y92" i="8" s="1"/>
  <c r="AA92" i="8"/>
  <c r="AB92" i="8" s="1"/>
  <c r="AB89" i="8"/>
  <c r="J90" i="8"/>
  <c r="U90" i="8" s="1"/>
  <c r="AE90" i="8" s="1"/>
  <c r="P94" i="8"/>
  <c r="J91" i="8"/>
  <c r="U95" i="8"/>
  <c r="AE95" i="8" s="1"/>
  <c r="Z97" i="8"/>
  <c r="S98" i="8"/>
  <c r="T97" i="8"/>
  <c r="T96" i="8"/>
  <c r="AA96" i="8" s="1"/>
  <c r="AA93" i="8"/>
  <c r="V93" i="8"/>
  <c r="X93" i="8" s="1"/>
  <c r="U93" i="8"/>
  <c r="AE93" i="8" s="1"/>
  <c r="W93" i="8"/>
  <c r="Y93" i="8" s="1"/>
  <c r="AJ14" i="10"/>
  <c r="G100" i="10" s="1"/>
  <c r="AP14" i="10"/>
  <c r="M100" i="10" s="1"/>
  <c r="AN14" i="10"/>
  <c r="K100" i="10" s="1"/>
  <c r="AQ14" i="10"/>
  <c r="N100" i="10" s="1"/>
  <c r="AV14" i="10"/>
  <c r="S100" i="10" s="1"/>
  <c r="AM14" i="10"/>
  <c r="J100" i="10" s="1"/>
  <c r="AO14" i="10"/>
  <c r="L100" i="10" s="1"/>
  <c r="AR14" i="10"/>
  <c r="O100" i="10" s="1"/>
  <c r="AL14" i="10"/>
  <c r="I100" i="10" s="1"/>
  <c r="AW14" i="10"/>
  <c r="T100" i="10" s="1"/>
  <c r="AT14" i="10"/>
  <c r="Q100" i="10" s="1"/>
  <c r="AU14" i="10"/>
  <c r="R100" i="10" s="1"/>
  <c r="AI14" i="10"/>
  <c r="F100" i="10" s="1"/>
  <c r="AK14" i="10"/>
  <c r="H100" i="10" s="1"/>
  <c r="AD98" i="11"/>
  <c r="AD99" i="11" s="1"/>
  <c r="K167" i="11" s="1"/>
  <c r="U100" i="13"/>
  <c r="AX14" i="13"/>
  <c r="AY14" i="13" s="1"/>
  <c r="E102" i="13" s="1"/>
  <c r="H102" i="13" s="1"/>
  <c r="H105" i="13" s="1"/>
  <c r="AD98" i="12"/>
  <c r="C71" i="6"/>
  <c r="C71" i="1"/>
  <c r="AD89" i="8" l="1"/>
  <c r="AC95" i="8"/>
  <c r="AD95" i="8" s="1"/>
  <c r="AC92" i="8"/>
  <c r="AD92" i="8" s="1"/>
  <c r="V91" i="8"/>
  <c r="X91" i="8" s="1"/>
  <c r="AA91" i="8"/>
  <c r="U94" i="8"/>
  <c r="AE94" i="8" s="1"/>
  <c r="AA94" i="8"/>
  <c r="V94" i="8"/>
  <c r="X94" i="8" s="1"/>
  <c r="W94" i="8"/>
  <c r="Y94" i="8" s="1"/>
  <c r="W90" i="8"/>
  <c r="Y90" i="8" s="1"/>
  <c r="V90" i="8"/>
  <c r="X90" i="8" s="1"/>
  <c r="AA90" i="8"/>
  <c r="W91" i="8"/>
  <c r="Y91" i="8" s="1"/>
  <c r="U91" i="8"/>
  <c r="AE91" i="8" s="1"/>
  <c r="T98" i="8"/>
  <c r="Z98" i="8" s="1"/>
  <c r="AA97" i="8"/>
  <c r="V97" i="8"/>
  <c r="X97" i="8" s="1"/>
  <c r="V96" i="8"/>
  <c r="X96" i="8" s="1"/>
  <c r="AB96" i="8" s="1"/>
  <c r="W96" i="8"/>
  <c r="Y96" i="8" s="1"/>
  <c r="AC96" i="8" s="1"/>
  <c r="W97" i="8"/>
  <c r="Y97" i="8" s="1"/>
  <c r="AC93" i="8"/>
  <c r="AB93" i="8"/>
  <c r="U96" i="8"/>
  <c r="AE96" i="8" s="1"/>
  <c r="U97" i="8"/>
  <c r="AE97" i="8" s="1"/>
  <c r="U100" i="10"/>
  <c r="AX14" i="10"/>
  <c r="AY14" i="10" s="1"/>
  <c r="E102" i="10" s="1"/>
  <c r="AI14" i="11" a="1"/>
  <c r="H113" i="13"/>
  <c r="O102" i="13"/>
  <c r="O107" i="13" s="1"/>
  <c r="T102" i="13"/>
  <c r="T111" i="13" s="1"/>
  <c r="H111" i="13"/>
  <c r="H112" i="13"/>
  <c r="G102" i="13"/>
  <c r="G111" i="13" s="1"/>
  <c r="F102" i="13"/>
  <c r="F108" i="13" s="1"/>
  <c r="H106" i="13"/>
  <c r="H107" i="13" s="1"/>
  <c r="J102" i="13"/>
  <c r="J113" i="13" s="1"/>
  <c r="H114" i="13"/>
  <c r="R102" i="13"/>
  <c r="R108" i="13" s="1"/>
  <c r="N102" i="13"/>
  <c r="N113" i="13" s="1"/>
  <c r="S102" i="13"/>
  <c r="S105" i="13" s="1"/>
  <c r="H110" i="13"/>
  <c r="H109" i="13"/>
  <c r="P102" i="13"/>
  <c r="P108" i="13" s="1"/>
  <c r="K102" i="13"/>
  <c r="K105" i="13" s="1"/>
  <c r="H108" i="13"/>
  <c r="I102" i="13"/>
  <c r="I110" i="13" s="1"/>
  <c r="L102" i="13"/>
  <c r="L112" i="13" s="1"/>
  <c r="Q102" i="13"/>
  <c r="Q106" i="13" s="1"/>
  <c r="M102" i="13"/>
  <c r="M112" i="13" s="1"/>
  <c r="AI14" i="12" a="1"/>
  <c r="AD99" i="12"/>
  <c r="C72" i="6"/>
  <c r="C72" i="1"/>
  <c r="AC94" i="8" l="1"/>
  <c r="AB94" i="8"/>
  <c r="AC91" i="8"/>
  <c r="AB91" i="8"/>
  <c r="AC90" i="8"/>
  <c r="AB90" i="8"/>
  <c r="W98" i="8"/>
  <c r="Y98" i="8" s="1"/>
  <c r="U98" i="8"/>
  <c r="AE98" i="8" s="1"/>
  <c r="AA98" i="8"/>
  <c r="V98" i="8"/>
  <c r="X98" i="8" s="1"/>
  <c r="AD96" i="8"/>
  <c r="AD93" i="8"/>
  <c r="AB97" i="8"/>
  <c r="AC97" i="8"/>
  <c r="F102" i="10"/>
  <c r="H102" i="10"/>
  <c r="G102" i="10"/>
  <c r="I102" i="10"/>
  <c r="J102" i="10"/>
  <c r="K102" i="10"/>
  <c r="L102" i="10"/>
  <c r="M102" i="10"/>
  <c r="N102" i="10"/>
  <c r="O102" i="10"/>
  <c r="P102" i="10"/>
  <c r="Q102" i="10"/>
  <c r="R102" i="10"/>
  <c r="S102" i="10"/>
  <c r="T102" i="10"/>
  <c r="AV14" i="11"/>
  <c r="S100" i="11" s="1"/>
  <c r="AJ14" i="11"/>
  <c r="G100" i="11" s="1"/>
  <c r="AL14" i="11"/>
  <c r="I100" i="11" s="1"/>
  <c r="AN14" i="11"/>
  <c r="K100" i="11" s="1"/>
  <c r="AM14" i="11"/>
  <c r="J100" i="11" s="1"/>
  <c r="AQ14" i="11"/>
  <c r="N100" i="11" s="1"/>
  <c r="AT14" i="11"/>
  <c r="Q100" i="11" s="1"/>
  <c r="AO14" i="11"/>
  <c r="L100" i="11" s="1"/>
  <c r="AP14" i="11"/>
  <c r="M100" i="11" s="1"/>
  <c r="AS14" i="11"/>
  <c r="P100" i="11" s="1"/>
  <c r="AR14" i="11"/>
  <c r="O100" i="11" s="1"/>
  <c r="AW14" i="11"/>
  <c r="T100" i="11" s="1"/>
  <c r="AI14" i="11"/>
  <c r="AU14" i="11"/>
  <c r="R100" i="11" s="1"/>
  <c r="AK14" i="11"/>
  <c r="H100" i="11" s="1"/>
  <c r="T109" i="13"/>
  <c r="T107" i="13"/>
  <c r="O105" i="13"/>
  <c r="O112" i="13"/>
  <c r="O114" i="13"/>
  <c r="N105" i="13"/>
  <c r="N110" i="13"/>
  <c r="N111" i="13" s="1"/>
  <c r="N106" i="13"/>
  <c r="N112" i="13"/>
  <c r="G109" i="13"/>
  <c r="R109" i="13"/>
  <c r="N114" i="13"/>
  <c r="G114" i="13"/>
  <c r="R111" i="13"/>
  <c r="G106" i="13"/>
  <c r="G113" i="13"/>
  <c r="I106" i="13"/>
  <c r="I107" i="13" s="1"/>
  <c r="J107" i="13" s="1"/>
  <c r="R105" i="13"/>
  <c r="N108" i="13"/>
  <c r="G112" i="13"/>
  <c r="P107" i="13"/>
  <c r="R106" i="13"/>
  <c r="M110" i="13"/>
  <c r="N109" i="13"/>
  <c r="G110" i="13"/>
  <c r="M106" i="13"/>
  <c r="P113" i="13"/>
  <c r="U102" i="13"/>
  <c r="S107" i="13"/>
  <c r="K111" i="13"/>
  <c r="J111" i="13"/>
  <c r="G108" i="13"/>
  <c r="S110" i="13"/>
  <c r="Q105" i="13"/>
  <c r="K112" i="13"/>
  <c r="G107" i="13"/>
  <c r="J110" i="13"/>
  <c r="S111" i="13"/>
  <c r="J114" i="13"/>
  <c r="K108" i="13"/>
  <c r="K109" i="13" s="1"/>
  <c r="J105" i="13"/>
  <c r="M113" i="13"/>
  <c r="S108" i="13"/>
  <c r="S106" i="13"/>
  <c r="P109" i="13"/>
  <c r="P106" i="13"/>
  <c r="L113" i="13"/>
  <c r="P114" i="13"/>
  <c r="L114" i="13"/>
  <c r="I109" i="13"/>
  <c r="T105" i="13"/>
  <c r="T106" i="13"/>
  <c r="T108" i="13"/>
  <c r="R110" i="13"/>
  <c r="R107" i="13"/>
  <c r="S109" i="13"/>
  <c r="T110" i="13"/>
  <c r="Q109" i="13"/>
  <c r="P105" i="13"/>
  <c r="L106" i="13"/>
  <c r="L105" i="13"/>
  <c r="O108" i="13"/>
  <c r="J112" i="13"/>
  <c r="J109" i="13"/>
  <c r="K107" i="13"/>
  <c r="O106" i="13"/>
  <c r="F106" i="13"/>
  <c r="F105" i="13"/>
  <c r="G105" i="13" s="1"/>
  <c r="F107" i="13"/>
  <c r="O109" i="13"/>
  <c r="K110" i="13"/>
  <c r="O113" i="13"/>
  <c r="J108" i="13"/>
  <c r="K114" i="13"/>
  <c r="K106" i="13"/>
  <c r="Q112" i="13"/>
  <c r="R112" i="13" s="1"/>
  <c r="R113" i="13" s="1"/>
  <c r="R114" i="13" s="1"/>
  <c r="M105" i="13"/>
  <c r="F109" i="13"/>
  <c r="F114" i="13"/>
  <c r="F112" i="13"/>
  <c r="I113" i="13"/>
  <c r="I114" i="13"/>
  <c r="M107" i="13"/>
  <c r="Q111" i="13"/>
  <c r="K113" i="13"/>
  <c r="P112" i="13"/>
  <c r="N107" i="13"/>
  <c r="F110" i="13"/>
  <c r="L110" i="13"/>
  <c r="I108" i="13"/>
  <c r="F111" i="13"/>
  <c r="I111" i="13"/>
  <c r="Q108" i="13"/>
  <c r="Q107" i="13"/>
  <c r="F113" i="13"/>
  <c r="I112" i="13"/>
  <c r="I105" i="13"/>
  <c r="L111" i="13"/>
  <c r="M111" i="13"/>
  <c r="M114" i="13"/>
  <c r="Q110" i="13"/>
  <c r="L107" i="13"/>
  <c r="K167" i="12"/>
  <c r="AT14" i="12"/>
  <c r="Q100" i="12" s="1"/>
  <c r="AI14" i="12"/>
  <c r="AQ14" i="12"/>
  <c r="N100" i="12" s="1"/>
  <c r="AL14" i="12"/>
  <c r="I100" i="12" s="1"/>
  <c r="AU14" i="12"/>
  <c r="R100" i="12" s="1"/>
  <c r="AS14" i="12"/>
  <c r="P100" i="12" s="1"/>
  <c r="AP14" i="12"/>
  <c r="M100" i="12" s="1"/>
  <c r="AK14" i="12"/>
  <c r="H100" i="12" s="1"/>
  <c r="AV14" i="12"/>
  <c r="S100" i="12" s="1"/>
  <c r="AW14" i="12"/>
  <c r="T100" i="12" s="1"/>
  <c r="AR14" i="12"/>
  <c r="O100" i="12" s="1"/>
  <c r="AO14" i="12"/>
  <c r="L100" i="12" s="1"/>
  <c r="AJ14" i="12"/>
  <c r="G100" i="12" s="1"/>
  <c r="AN14" i="12"/>
  <c r="K100" i="12" s="1"/>
  <c r="AM14" i="12"/>
  <c r="J100" i="12" s="1"/>
  <c r="O110" i="13"/>
  <c r="P110" i="13" s="1"/>
  <c r="C73" i="6"/>
  <c r="C73" i="1"/>
  <c r="AD94" i="8" l="1"/>
  <c r="AD91" i="8"/>
  <c r="AD90" i="8"/>
  <c r="AC98" i="8"/>
  <c r="AB98" i="8"/>
  <c r="AD97" i="8"/>
  <c r="M110" i="10"/>
  <c r="M107" i="10"/>
  <c r="M106" i="10"/>
  <c r="M114" i="10"/>
  <c r="M112" i="10"/>
  <c r="M111" i="10"/>
  <c r="M113" i="10"/>
  <c r="M105" i="10"/>
  <c r="U102" i="10"/>
  <c r="T108" i="10"/>
  <c r="T107" i="10"/>
  <c r="T105" i="10"/>
  <c r="T111" i="10"/>
  <c r="T110" i="10"/>
  <c r="T109" i="10"/>
  <c r="T106" i="10"/>
  <c r="L107" i="10"/>
  <c r="L106" i="10"/>
  <c r="L114" i="10"/>
  <c r="L112" i="10"/>
  <c r="L110" i="10"/>
  <c r="L111" i="10"/>
  <c r="L113" i="10"/>
  <c r="L105" i="10"/>
  <c r="S107" i="10"/>
  <c r="S105" i="10"/>
  <c r="S106" i="10"/>
  <c r="S111" i="10"/>
  <c r="S108" i="10"/>
  <c r="S110" i="10"/>
  <c r="S109" i="10"/>
  <c r="K105" i="10"/>
  <c r="K113" i="10"/>
  <c r="K114" i="10"/>
  <c r="K112" i="10"/>
  <c r="K107" i="10"/>
  <c r="K106" i="10"/>
  <c r="K111" i="10"/>
  <c r="K108" i="10"/>
  <c r="K110" i="10"/>
  <c r="R105" i="10"/>
  <c r="R110" i="10"/>
  <c r="R108" i="10"/>
  <c r="R107" i="10"/>
  <c r="R106" i="10"/>
  <c r="R111" i="10"/>
  <c r="R109" i="10"/>
  <c r="J114" i="10"/>
  <c r="J111" i="10"/>
  <c r="J112" i="10"/>
  <c r="J110" i="10"/>
  <c r="J108" i="10"/>
  <c r="J105" i="10"/>
  <c r="J113" i="10"/>
  <c r="J109" i="10"/>
  <c r="Q108" i="10"/>
  <c r="Q112" i="10"/>
  <c r="Q109" i="10"/>
  <c r="Q106" i="10"/>
  <c r="Q105" i="10"/>
  <c r="Q111" i="10"/>
  <c r="Q110" i="10"/>
  <c r="Q107" i="10"/>
  <c r="I110" i="10"/>
  <c r="I108" i="10"/>
  <c r="I113" i="10"/>
  <c r="I105" i="10"/>
  <c r="I114" i="10"/>
  <c r="I112" i="10"/>
  <c r="I109" i="10"/>
  <c r="I111" i="10"/>
  <c r="P112" i="10"/>
  <c r="P109" i="10"/>
  <c r="P106" i="10"/>
  <c r="P105" i="10"/>
  <c r="P114" i="10"/>
  <c r="P113" i="10"/>
  <c r="P108" i="10"/>
  <c r="P107" i="10"/>
  <c r="G111" i="10"/>
  <c r="G109" i="10"/>
  <c r="G110" i="10"/>
  <c r="G108" i="10"/>
  <c r="G114" i="10"/>
  <c r="G106" i="10"/>
  <c r="G107" i="10"/>
  <c r="G112" i="10"/>
  <c r="G113" i="10"/>
  <c r="O109" i="10"/>
  <c r="O107" i="10"/>
  <c r="O112" i="10"/>
  <c r="O108" i="10"/>
  <c r="O106" i="10"/>
  <c r="O114" i="10"/>
  <c r="O105" i="10"/>
  <c r="O113" i="10"/>
  <c r="H108" i="10"/>
  <c r="H109" i="10"/>
  <c r="H110" i="10"/>
  <c r="H106" i="10"/>
  <c r="H105" i="10"/>
  <c r="H112" i="10"/>
  <c r="H114" i="10"/>
  <c r="H113" i="10"/>
  <c r="H111" i="10"/>
  <c r="N108" i="10"/>
  <c r="N106" i="10"/>
  <c r="N114" i="10"/>
  <c r="N112" i="10"/>
  <c r="N113" i="10"/>
  <c r="N109" i="10"/>
  <c r="N105" i="10"/>
  <c r="N110" i="10"/>
  <c r="N107" i="10"/>
  <c r="F112" i="10"/>
  <c r="F106" i="10"/>
  <c r="F111" i="10"/>
  <c r="F105" i="10"/>
  <c r="F109" i="10"/>
  <c r="F113" i="10"/>
  <c r="F108" i="10"/>
  <c r="F114" i="10"/>
  <c r="F110" i="10"/>
  <c r="F107" i="10"/>
  <c r="F100" i="11"/>
  <c r="U100" i="11" s="1"/>
  <c r="AX14" i="11"/>
  <c r="AY14" i="11" s="1"/>
  <c r="E102" i="11" s="1"/>
  <c r="L102" i="11" s="1"/>
  <c r="Z111" i="13"/>
  <c r="J106" i="13"/>
  <c r="W106" i="13" s="1"/>
  <c r="Y106" i="13" s="1"/>
  <c r="L108" i="13"/>
  <c r="L109" i="13" s="1"/>
  <c r="M109" i="13" s="1"/>
  <c r="Z105" i="13"/>
  <c r="Z106" i="13"/>
  <c r="Z109" i="13"/>
  <c r="S112" i="13"/>
  <c r="T112" i="13" s="1"/>
  <c r="V112" i="13" s="1"/>
  <c r="X112" i="13" s="1"/>
  <c r="Z107" i="13"/>
  <c r="S113" i="13"/>
  <c r="Z110" i="13"/>
  <c r="Z108" i="13"/>
  <c r="U105" i="13"/>
  <c r="AE105" i="13" s="1"/>
  <c r="V105" i="13"/>
  <c r="X105" i="13" s="1"/>
  <c r="W105" i="13"/>
  <c r="Y105" i="13" s="1"/>
  <c r="Q113" i="13"/>
  <c r="Q114" i="13" s="1"/>
  <c r="Z112" i="13"/>
  <c r="AA105" i="13"/>
  <c r="F100" i="12"/>
  <c r="U100" i="12" s="1"/>
  <c r="AX14" i="12"/>
  <c r="O111" i="13"/>
  <c r="P111" i="13" s="1"/>
  <c r="U107" i="13"/>
  <c r="AE107" i="13" s="1"/>
  <c r="AA107" i="13"/>
  <c r="W107" i="13"/>
  <c r="Y107" i="13" s="1"/>
  <c r="AA110" i="13"/>
  <c r="V110" i="13"/>
  <c r="X110" i="13" s="1"/>
  <c r="W110" i="13"/>
  <c r="Y110" i="13" s="1"/>
  <c r="U110" i="13"/>
  <c r="AE110" i="13" s="1"/>
  <c r="V107" i="13"/>
  <c r="X107" i="13" s="1"/>
  <c r="C74" i="6"/>
  <c r="C74" i="1"/>
  <c r="AD98" i="8" l="1"/>
  <c r="AI14" i="8" s="1" a="1"/>
  <c r="N111" i="10"/>
  <c r="O110" i="10"/>
  <c r="Z106" i="10"/>
  <c r="Z109" i="10"/>
  <c r="Z110" i="10"/>
  <c r="G105" i="10"/>
  <c r="W105" i="10" s="1"/>
  <c r="Y105" i="10" s="1"/>
  <c r="Z111" i="10"/>
  <c r="Q113" i="10"/>
  <c r="R112" i="10"/>
  <c r="Z112" i="10"/>
  <c r="Z105" i="10"/>
  <c r="H107" i="10"/>
  <c r="I106" i="10"/>
  <c r="Z107" i="10"/>
  <c r="Z108" i="10"/>
  <c r="K109" i="10"/>
  <c r="L108" i="10"/>
  <c r="L109" i="10" s="1"/>
  <c r="S102" i="11"/>
  <c r="S109" i="11" s="1"/>
  <c r="K102" i="11"/>
  <c r="K110" i="11" s="1"/>
  <c r="R102" i="11"/>
  <c r="R107" i="11" s="1"/>
  <c r="J102" i="11"/>
  <c r="J113" i="11" s="1"/>
  <c r="Q102" i="11"/>
  <c r="Q107" i="11" s="1"/>
  <c r="I102" i="11"/>
  <c r="I112" i="11" s="1"/>
  <c r="P102" i="11"/>
  <c r="P112" i="11" s="1"/>
  <c r="H102" i="11"/>
  <c r="H108" i="11" s="1"/>
  <c r="O102" i="11"/>
  <c r="O114" i="11" s="1"/>
  <c r="G102" i="11"/>
  <c r="G106" i="11" s="1"/>
  <c r="N102" i="11"/>
  <c r="N107" i="11" s="1"/>
  <c r="F102" i="11"/>
  <c r="F108" i="11" s="1"/>
  <c r="M102" i="11"/>
  <c r="M112" i="11" s="1"/>
  <c r="T102" i="11"/>
  <c r="T109" i="11" s="1"/>
  <c r="L113" i="11"/>
  <c r="L105" i="11"/>
  <c r="L107" i="11"/>
  <c r="L112" i="11"/>
  <c r="L106" i="11"/>
  <c r="L114" i="11"/>
  <c r="L111" i="11"/>
  <c r="L110" i="11"/>
  <c r="AA106" i="13"/>
  <c r="AC106" i="13" s="1"/>
  <c r="U106" i="13"/>
  <c r="AE106" i="13" s="1"/>
  <c r="V106" i="13"/>
  <c r="X106" i="13" s="1"/>
  <c r="W109" i="13"/>
  <c r="Y109" i="13" s="1"/>
  <c r="V109" i="13"/>
  <c r="X109" i="13" s="1"/>
  <c r="AA109" i="13"/>
  <c r="U109" i="13"/>
  <c r="AE109" i="13" s="1"/>
  <c r="M108" i="13"/>
  <c r="V108" i="13" s="1"/>
  <c r="X108" i="13" s="1"/>
  <c r="S114" i="13"/>
  <c r="Z113" i="13"/>
  <c r="T113" i="13"/>
  <c r="V113" i="13" s="1"/>
  <c r="X113" i="13" s="1"/>
  <c r="AC105" i="13"/>
  <c r="AB105" i="13"/>
  <c r="AY14" i="12"/>
  <c r="E102" i="12" s="1"/>
  <c r="V111" i="13"/>
  <c r="X111" i="13" s="1"/>
  <c r="W111" i="13"/>
  <c r="Y111" i="13" s="1"/>
  <c r="U111" i="13"/>
  <c r="AE111" i="13" s="1"/>
  <c r="AA111" i="13"/>
  <c r="U112" i="13"/>
  <c r="AE112" i="13" s="1"/>
  <c r="AA112" i="13"/>
  <c r="AB112" i="13" s="1"/>
  <c r="AB110" i="13"/>
  <c r="AC110" i="13"/>
  <c r="W112" i="13"/>
  <c r="Y112" i="13" s="1"/>
  <c r="AB107" i="13"/>
  <c r="AC107" i="13"/>
  <c r="C75" i="6"/>
  <c r="C75" i="1"/>
  <c r="AD99" i="8" l="1"/>
  <c r="K167" i="8" s="1"/>
  <c r="AI14" i="8"/>
  <c r="F100" i="8" s="1"/>
  <c r="AS14" i="8"/>
  <c r="P100" i="8" s="1"/>
  <c r="AW14" i="8"/>
  <c r="T100" i="8" s="1"/>
  <c r="AU14" i="8"/>
  <c r="R100" i="8" s="1"/>
  <c r="AR14" i="8"/>
  <c r="O100" i="8" s="1"/>
  <c r="M108" i="10"/>
  <c r="U108" i="10" s="1"/>
  <c r="AE108" i="10" s="1"/>
  <c r="AJ14" i="8"/>
  <c r="G100" i="8" s="1"/>
  <c r="AQ14" i="8"/>
  <c r="N100" i="8" s="1"/>
  <c r="AO14" i="8"/>
  <c r="L100" i="8" s="1"/>
  <c r="AM14" i="8"/>
  <c r="J100" i="8" s="1"/>
  <c r="AV14" i="8"/>
  <c r="S100" i="8" s="1"/>
  <c r="AT14" i="8"/>
  <c r="Q100" i="8" s="1"/>
  <c r="AN14" i="8"/>
  <c r="K100" i="8" s="1"/>
  <c r="AK14" i="8"/>
  <c r="H100" i="8" s="1"/>
  <c r="AP14" i="8"/>
  <c r="M100" i="8" s="1"/>
  <c r="AL14" i="8"/>
  <c r="I100" i="8" s="1"/>
  <c r="AA105" i="10"/>
  <c r="AC105" i="10" s="1"/>
  <c r="V105" i="10"/>
  <c r="X105" i="10" s="1"/>
  <c r="Q111" i="11"/>
  <c r="Q110" i="11"/>
  <c r="Q112" i="11"/>
  <c r="Q113" i="11" s="1"/>
  <c r="Q109" i="11"/>
  <c r="Q106" i="11"/>
  <c r="U105" i="10"/>
  <c r="AE105" i="10" s="1"/>
  <c r="F110" i="11"/>
  <c r="R108" i="11"/>
  <c r="F109" i="11"/>
  <c r="R109" i="11"/>
  <c r="N110" i="11"/>
  <c r="O110" i="11" s="1"/>
  <c r="P110" i="11" s="1"/>
  <c r="J109" i="11"/>
  <c r="R106" i="11"/>
  <c r="N113" i="11"/>
  <c r="J112" i="11"/>
  <c r="K108" i="11"/>
  <c r="K109" i="11" s="1"/>
  <c r="N106" i="11"/>
  <c r="J108" i="11"/>
  <c r="M109" i="10"/>
  <c r="AA109" i="10" s="1"/>
  <c r="R110" i="11"/>
  <c r="R111" i="11"/>
  <c r="R105" i="11"/>
  <c r="F114" i="11"/>
  <c r="O107" i="11"/>
  <c r="S108" i="11"/>
  <c r="F107" i="11"/>
  <c r="N112" i="11"/>
  <c r="J111" i="11"/>
  <c r="S106" i="11"/>
  <c r="F112" i="11"/>
  <c r="O106" i="11"/>
  <c r="J105" i="11"/>
  <c r="S110" i="11"/>
  <c r="O108" i="11"/>
  <c r="S111" i="11"/>
  <c r="F105" i="11"/>
  <c r="G105" i="11" s="1"/>
  <c r="O112" i="11"/>
  <c r="F106" i="11"/>
  <c r="O109" i="11"/>
  <c r="J110" i="11"/>
  <c r="S107" i="11"/>
  <c r="O113" i="11"/>
  <c r="S105" i="11"/>
  <c r="O105" i="11"/>
  <c r="J114" i="11"/>
  <c r="P110" i="10"/>
  <c r="O111" i="10"/>
  <c r="S112" i="10"/>
  <c r="R113" i="10"/>
  <c r="R114" i="10" s="1"/>
  <c r="S113" i="10"/>
  <c r="F113" i="11"/>
  <c r="N114" i="11"/>
  <c r="F111" i="11"/>
  <c r="N109" i="11"/>
  <c r="Q105" i="11"/>
  <c r="N108" i="11"/>
  <c r="Q108" i="11"/>
  <c r="Q114" i="10"/>
  <c r="J106" i="10"/>
  <c r="I107" i="10"/>
  <c r="P114" i="11"/>
  <c r="H105" i="11"/>
  <c r="P105" i="11"/>
  <c r="H109" i="11"/>
  <c r="P107" i="11"/>
  <c r="P113" i="11"/>
  <c r="H106" i="11"/>
  <c r="H107" i="11" s="1"/>
  <c r="H114" i="11"/>
  <c r="H111" i="11"/>
  <c r="P109" i="11"/>
  <c r="H113" i="11"/>
  <c r="H112" i="11"/>
  <c r="P108" i="11"/>
  <c r="N105" i="11"/>
  <c r="H110" i="11"/>
  <c r="P106" i="11"/>
  <c r="G109" i="11"/>
  <c r="M106" i="11"/>
  <c r="M105" i="11"/>
  <c r="M113" i="11"/>
  <c r="G112" i="11"/>
  <c r="I110" i="11"/>
  <c r="K107" i="11"/>
  <c r="T105" i="11"/>
  <c r="M111" i="11"/>
  <c r="G114" i="11"/>
  <c r="G111" i="11"/>
  <c r="I114" i="11"/>
  <c r="K105" i="11"/>
  <c r="T110" i="11"/>
  <c r="M107" i="11"/>
  <c r="G110" i="11"/>
  <c r="I108" i="11"/>
  <c r="K111" i="11"/>
  <c r="K113" i="11"/>
  <c r="T108" i="11"/>
  <c r="G107" i="11"/>
  <c r="I109" i="11"/>
  <c r="K114" i="11"/>
  <c r="T111" i="11"/>
  <c r="M114" i="11"/>
  <c r="I105" i="11"/>
  <c r="U102" i="11"/>
  <c r="G113" i="11"/>
  <c r="I113" i="11"/>
  <c r="K106" i="11"/>
  <c r="T106" i="11"/>
  <c r="M110" i="11"/>
  <c r="G108" i="11"/>
  <c r="I111" i="11"/>
  <c r="K112" i="11"/>
  <c r="T107" i="11"/>
  <c r="AA108" i="13"/>
  <c r="AB106" i="13"/>
  <c r="AD106" i="13" s="1"/>
  <c r="W108" i="13"/>
  <c r="Y108" i="13" s="1"/>
  <c r="U108" i="13"/>
  <c r="AE108" i="13" s="1"/>
  <c r="AC109" i="13"/>
  <c r="AB109" i="13"/>
  <c r="T114" i="13"/>
  <c r="U114" i="13" s="1"/>
  <c r="AE114" i="13" s="1"/>
  <c r="AA113" i="13"/>
  <c r="AB113" i="13" s="1"/>
  <c r="U113" i="13"/>
  <c r="AE113" i="13" s="1"/>
  <c r="W113" i="13"/>
  <c r="Y113" i="13" s="1"/>
  <c r="AD105" i="13"/>
  <c r="F102" i="12"/>
  <c r="G102" i="12"/>
  <c r="H102" i="12"/>
  <c r="I102" i="12"/>
  <c r="J102" i="12"/>
  <c r="K102" i="12"/>
  <c r="L102" i="12"/>
  <c r="M102" i="12"/>
  <c r="N102" i="12"/>
  <c r="O102" i="12"/>
  <c r="P102" i="12"/>
  <c r="Q102" i="12"/>
  <c r="R102" i="12"/>
  <c r="S102" i="12"/>
  <c r="T102" i="12"/>
  <c r="AC111" i="13"/>
  <c r="AB111" i="13"/>
  <c r="AC112" i="13"/>
  <c r="AD112" i="13" s="1"/>
  <c r="AD110" i="13"/>
  <c r="Z114" i="13"/>
  <c r="AD107" i="13"/>
  <c r="C76" i="6"/>
  <c r="C76" i="1"/>
  <c r="W108" i="10" l="1"/>
  <c r="Y108" i="10" s="1"/>
  <c r="AA108" i="10"/>
  <c r="V108" i="10"/>
  <c r="X108" i="10" s="1"/>
  <c r="AB105" i="10"/>
  <c r="AD105" i="10" s="1"/>
  <c r="AX14" i="8"/>
  <c r="AY14" i="8" s="1"/>
  <c r="E102" i="8" s="1"/>
  <c r="U100" i="8"/>
  <c r="Z107" i="11"/>
  <c r="Z108" i="11"/>
  <c r="Z112" i="11"/>
  <c r="R112" i="11"/>
  <c r="S113" i="11" s="1"/>
  <c r="O111" i="11"/>
  <c r="V109" i="10"/>
  <c r="X109" i="10" s="1"/>
  <c r="AB109" i="10" s="1"/>
  <c r="U109" i="10"/>
  <c r="AE109" i="10" s="1"/>
  <c r="N111" i="11"/>
  <c r="Z111" i="11"/>
  <c r="Z109" i="11"/>
  <c r="V114" i="13"/>
  <c r="X114" i="13" s="1"/>
  <c r="Z110" i="11"/>
  <c r="Z105" i="11"/>
  <c r="L108" i="11"/>
  <c r="M108" i="11" s="1"/>
  <c r="U108" i="11" s="1"/>
  <c r="AE108" i="11" s="1"/>
  <c r="W109" i="10"/>
  <c r="Y109" i="10" s="1"/>
  <c r="AC109" i="10" s="1"/>
  <c r="Z106" i="11"/>
  <c r="T113" i="10"/>
  <c r="V113" i="10" s="1"/>
  <c r="X113" i="10" s="1"/>
  <c r="W106" i="10"/>
  <c r="Y106" i="10" s="1"/>
  <c r="V106" i="10"/>
  <c r="X106" i="10" s="1"/>
  <c r="U106" i="10"/>
  <c r="AE106" i="10" s="1"/>
  <c r="V110" i="11"/>
  <c r="X110" i="11" s="1"/>
  <c r="Z113" i="10"/>
  <c r="AC108" i="13"/>
  <c r="Z114" i="10"/>
  <c r="T112" i="10"/>
  <c r="V112" i="10" s="1"/>
  <c r="X112" i="10" s="1"/>
  <c r="S114" i="10"/>
  <c r="J107" i="10"/>
  <c r="U107" i="10" s="1"/>
  <c r="AE107" i="10" s="1"/>
  <c r="P111" i="10"/>
  <c r="AA111" i="10" s="1"/>
  <c r="W110" i="10"/>
  <c r="Y110" i="10" s="1"/>
  <c r="V110" i="10"/>
  <c r="X110" i="10" s="1"/>
  <c r="AA110" i="10"/>
  <c r="U110" i="10"/>
  <c r="AE110" i="10" s="1"/>
  <c r="AA106" i="10"/>
  <c r="I106" i="11"/>
  <c r="J106" i="11" s="1"/>
  <c r="W110" i="11"/>
  <c r="Y110" i="11" s="1"/>
  <c r="AB108" i="13"/>
  <c r="U105" i="11"/>
  <c r="AE105" i="11" s="1"/>
  <c r="AA110" i="11"/>
  <c r="U110" i="11"/>
  <c r="AE110" i="11" s="1"/>
  <c r="AA105" i="11"/>
  <c r="V105" i="11"/>
  <c r="X105" i="11" s="1"/>
  <c r="AD109" i="13"/>
  <c r="W105" i="11"/>
  <c r="Y105" i="11" s="1"/>
  <c r="Q114" i="11"/>
  <c r="W114" i="13"/>
  <c r="Y114" i="13" s="1"/>
  <c r="AA114" i="13"/>
  <c r="AC113" i="13"/>
  <c r="AD113" i="13" s="1"/>
  <c r="U102" i="12"/>
  <c r="T111" i="12"/>
  <c r="T109" i="12"/>
  <c r="T107" i="12"/>
  <c r="T110" i="12"/>
  <c r="T108" i="12"/>
  <c r="T106" i="12"/>
  <c r="T105" i="12"/>
  <c r="L111" i="12"/>
  <c r="L114" i="12"/>
  <c r="L110" i="12"/>
  <c r="L113" i="12"/>
  <c r="L107" i="12"/>
  <c r="L106" i="12"/>
  <c r="L112" i="12"/>
  <c r="L105" i="12"/>
  <c r="S111" i="12"/>
  <c r="S108" i="12"/>
  <c r="S106" i="12"/>
  <c r="S105" i="12"/>
  <c r="S109" i="12"/>
  <c r="S107" i="12"/>
  <c r="S110" i="12"/>
  <c r="K110" i="12"/>
  <c r="K108" i="12"/>
  <c r="K109" i="12" s="1"/>
  <c r="K106" i="12"/>
  <c r="K105" i="12"/>
  <c r="K111" i="12"/>
  <c r="K114" i="12"/>
  <c r="K112" i="12"/>
  <c r="K107" i="12"/>
  <c r="K113" i="12"/>
  <c r="M110" i="12"/>
  <c r="M106" i="12"/>
  <c r="M105" i="12"/>
  <c r="M113" i="12"/>
  <c r="M107" i="12"/>
  <c r="M114" i="12"/>
  <c r="M112" i="12"/>
  <c r="M111" i="12"/>
  <c r="R111" i="12"/>
  <c r="R105" i="12"/>
  <c r="R110" i="12"/>
  <c r="R108" i="12"/>
  <c r="R106" i="12"/>
  <c r="R109" i="12"/>
  <c r="R107" i="12"/>
  <c r="J105" i="12"/>
  <c r="J112" i="12"/>
  <c r="J110" i="12"/>
  <c r="J109" i="12"/>
  <c r="J114" i="12"/>
  <c r="J111" i="12"/>
  <c r="J113" i="12"/>
  <c r="J108" i="12"/>
  <c r="Q111" i="12"/>
  <c r="Q105" i="12"/>
  <c r="Q106" i="12"/>
  <c r="Q107" i="12"/>
  <c r="Q108" i="12"/>
  <c r="Q109" i="12"/>
  <c r="Q110" i="12"/>
  <c r="Q112" i="12"/>
  <c r="I111" i="12"/>
  <c r="I110" i="12"/>
  <c r="I114" i="12"/>
  <c r="I112" i="12"/>
  <c r="I108" i="12"/>
  <c r="I113" i="12"/>
  <c r="I105" i="12"/>
  <c r="I109" i="12"/>
  <c r="P107" i="12"/>
  <c r="P112" i="12"/>
  <c r="P106" i="12"/>
  <c r="P108" i="12"/>
  <c r="P105" i="12"/>
  <c r="P113" i="12"/>
  <c r="P114" i="12"/>
  <c r="P109" i="12"/>
  <c r="H106" i="12"/>
  <c r="H107" i="12" s="1"/>
  <c r="H105" i="12"/>
  <c r="H113" i="12"/>
  <c r="H109" i="12"/>
  <c r="H114" i="12"/>
  <c r="H111" i="12"/>
  <c r="H110" i="12"/>
  <c r="H108" i="12"/>
  <c r="H112" i="12"/>
  <c r="O112" i="12"/>
  <c r="O114" i="12"/>
  <c r="O106" i="12"/>
  <c r="O109" i="12"/>
  <c r="O107" i="12"/>
  <c r="O105" i="12"/>
  <c r="O113" i="12"/>
  <c r="O108" i="12"/>
  <c r="G106" i="12"/>
  <c r="G113" i="12"/>
  <c r="G110" i="12"/>
  <c r="G109" i="12"/>
  <c r="G111" i="12"/>
  <c r="G108" i="12"/>
  <c r="G107" i="12"/>
  <c r="G112" i="12"/>
  <c r="G114" i="12"/>
  <c r="N110" i="12"/>
  <c r="N108" i="12"/>
  <c r="N106" i="12"/>
  <c r="N113" i="12"/>
  <c r="N105" i="12"/>
  <c r="N107" i="12"/>
  <c r="N109" i="12"/>
  <c r="N112" i="12"/>
  <c r="N114" i="12"/>
  <c r="F112" i="12"/>
  <c r="F111" i="12"/>
  <c r="F114" i="12"/>
  <c r="F113" i="12"/>
  <c r="F105" i="12"/>
  <c r="F109" i="12"/>
  <c r="F107" i="12"/>
  <c r="F110" i="12"/>
  <c r="F108" i="12"/>
  <c r="F106" i="12"/>
  <c r="AD111" i="13"/>
  <c r="C77" i="6"/>
  <c r="C77" i="1"/>
  <c r="S112" i="11" l="1"/>
  <c r="S114" i="11" s="1"/>
  <c r="AB108" i="10"/>
  <c r="AC108" i="10"/>
  <c r="AD108" i="13"/>
  <c r="R113" i="11"/>
  <c r="T113" i="11" s="1"/>
  <c r="P111" i="11"/>
  <c r="V111" i="11" s="1"/>
  <c r="X111" i="11" s="1"/>
  <c r="AD109" i="10"/>
  <c r="L109" i="11"/>
  <c r="M109" i="11" s="1"/>
  <c r="AA109" i="11" s="1"/>
  <c r="P102" i="8"/>
  <c r="L102" i="8"/>
  <c r="K102" i="8"/>
  <c r="T102" i="8"/>
  <c r="I102" i="8"/>
  <c r="Q102" i="8"/>
  <c r="S102" i="8"/>
  <c r="F102" i="8"/>
  <c r="H102" i="8"/>
  <c r="N102" i="8"/>
  <c r="J102" i="8"/>
  <c r="O102" i="8"/>
  <c r="M102" i="8"/>
  <c r="G102" i="8"/>
  <c r="R102" i="8"/>
  <c r="U113" i="10"/>
  <c r="AE113" i="10" s="1"/>
  <c r="V111" i="10"/>
  <c r="X111" i="10" s="1"/>
  <c r="AB111" i="10" s="1"/>
  <c r="AC110" i="11"/>
  <c r="AA113" i="10"/>
  <c r="AB113" i="10" s="1"/>
  <c r="W111" i="10"/>
  <c r="Y111" i="10" s="1"/>
  <c r="AC111" i="10" s="1"/>
  <c r="I107" i="11"/>
  <c r="J107" i="11" s="1"/>
  <c r="W113" i="10"/>
  <c r="Y113" i="10" s="1"/>
  <c r="AB105" i="11"/>
  <c r="W112" i="10"/>
  <c r="Y112" i="10" s="1"/>
  <c r="U112" i="10"/>
  <c r="AE112" i="10" s="1"/>
  <c r="U111" i="10"/>
  <c r="AE111" i="10" s="1"/>
  <c r="AB106" i="10"/>
  <c r="AC106" i="10"/>
  <c r="W107" i="10"/>
  <c r="Y107" i="10" s="1"/>
  <c r="AC105" i="11"/>
  <c r="AB110" i="10"/>
  <c r="AC110" i="10"/>
  <c r="V107" i="10"/>
  <c r="X107" i="10" s="1"/>
  <c r="T114" i="10"/>
  <c r="U114" i="10" s="1"/>
  <c r="AE114" i="10" s="1"/>
  <c r="AA112" i="10"/>
  <c r="AA107" i="10"/>
  <c r="AB110" i="11"/>
  <c r="AA108" i="11"/>
  <c r="W108" i="11"/>
  <c r="Y108" i="11" s="1"/>
  <c r="W106" i="11"/>
  <c r="Y106" i="11" s="1"/>
  <c r="V106" i="11"/>
  <c r="X106" i="11" s="1"/>
  <c r="AA106" i="11"/>
  <c r="U106" i="11"/>
  <c r="AE106" i="11" s="1"/>
  <c r="V108" i="11"/>
  <c r="X108" i="11" s="1"/>
  <c r="AC114" i="13"/>
  <c r="AB114" i="13"/>
  <c r="Z111" i="12"/>
  <c r="Z109" i="12"/>
  <c r="Z107" i="12"/>
  <c r="Z105" i="12"/>
  <c r="Z106" i="12"/>
  <c r="G105" i="12"/>
  <c r="V105" i="12" s="1"/>
  <c r="X105" i="12" s="1"/>
  <c r="Z108" i="12"/>
  <c r="I106" i="12"/>
  <c r="I107" i="12" s="1"/>
  <c r="J107" i="12" s="1"/>
  <c r="Z110" i="12"/>
  <c r="Q113" i="12"/>
  <c r="R112" i="12"/>
  <c r="Z112" i="12"/>
  <c r="L108" i="12"/>
  <c r="L109" i="12" s="1"/>
  <c r="M109" i="12" s="1"/>
  <c r="N111" i="12"/>
  <c r="O110" i="12"/>
  <c r="C78" i="6"/>
  <c r="C78" i="1"/>
  <c r="T112" i="11" l="1"/>
  <c r="U112" i="11" s="1"/>
  <c r="AE112" i="11" s="1"/>
  <c r="U113" i="11"/>
  <c r="AE113" i="11" s="1"/>
  <c r="U111" i="11"/>
  <c r="AE111" i="11" s="1"/>
  <c r="W111" i="11"/>
  <c r="Y111" i="11" s="1"/>
  <c r="AD108" i="10"/>
  <c r="AA111" i="11"/>
  <c r="AB111" i="11" s="1"/>
  <c r="AA113" i="11"/>
  <c r="V113" i="11"/>
  <c r="X113" i="11" s="1"/>
  <c r="Z113" i="11"/>
  <c r="W113" i="11"/>
  <c r="Y113" i="11" s="1"/>
  <c r="R114" i="11"/>
  <c r="AD110" i="11"/>
  <c r="F113" i="8"/>
  <c r="F105" i="8"/>
  <c r="F112" i="8"/>
  <c r="F107" i="8"/>
  <c r="F109" i="8"/>
  <c r="F110" i="8"/>
  <c r="F114" i="8"/>
  <c r="F106" i="8"/>
  <c r="F108" i="8"/>
  <c r="F111" i="8"/>
  <c r="U102" i="8"/>
  <c r="R108" i="8"/>
  <c r="R105" i="8"/>
  <c r="R110" i="8"/>
  <c r="R107" i="8"/>
  <c r="R109" i="8"/>
  <c r="R111" i="8"/>
  <c r="R106" i="8"/>
  <c r="S105" i="8"/>
  <c r="S110" i="8"/>
  <c r="S107" i="8"/>
  <c r="S109" i="8"/>
  <c r="S108" i="8"/>
  <c r="S106" i="8"/>
  <c r="S111" i="8"/>
  <c r="G114" i="8"/>
  <c r="G106" i="8"/>
  <c r="G111" i="8"/>
  <c r="G108" i="8"/>
  <c r="G113" i="8"/>
  <c r="G109" i="8"/>
  <c r="G110" i="8"/>
  <c r="G112" i="8"/>
  <c r="G107" i="8"/>
  <c r="Q111" i="8"/>
  <c r="Q108" i="8"/>
  <c r="Q105" i="8"/>
  <c r="Q106" i="8"/>
  <c r="Q110" i="8"/>
  <c r="Q107" i="8"/>
  <c r="Q109" i="8"/>
  <c r="Q112" i="8"/>
  <c r="Q113" i="8" s="1"/>
  <c r="M112" i="8"/>
  <c r="M114" i="8"/>
  <c r="M106" i="8"/>
  <c r="M111" i="8"/>
  <c r="M107" i="8"/>
  <c r="M110" i="8"/>
  <c r="M113" i="8"/>
  <c r="M105" i="8"/>
  <c r="I111" i="8"/>
  <c r="I108" i="8"/>
  <c r="I113" i="8"/>
  <c r="I105" i="8"/>
  <c r="I110" i="8"/>
  <c r="I109" i="8"/>
  <c r="I112" i="8"/>
  <c r="I114" i="8"/>
  <c r="O109" i="8"/>
  <c r="O114" i="8"/>
  <c r="O106" i="8"/>
  <c r="O107" i="8"/>
  <c r="O108" i="8"/>
  <c r="O113" i="8"/>
  <c r="O105" i="8"/>
  <c r="O112" i="8"/>
  <c r="T108" i="8"/>
  <c r="T109" i="8"/>
  <c r="T111" i="8"/>
  <c r="T105" i="8"/>
  <c r="T107" i="8"/>
  <c r="T110" i="8"/>
  <c r="T106" i="8"/>
  <c r="J108" i="8"/>
  <c r="J113" i="8"/>
  <c r="J105" i="8"/>
  <c r="J114" i="8"/>
  <c r="J110" i="8"/>
  <c r="J112" i="8"/>
  <c r="J109" i="8"/>
  <c r="J111" i="8"/>
  <c r="K105" i="8"/>
  <c r="K110" i="8"/>
  <c r="K111" i="8"/>
  <c r="K107" i="8"/>
  <c r="K108" i="8"/>
  <c r="K112" i="8"/>
  <c r="K114" i="8"/>
  <c r="K106" i="8"/>
  <c r="K113" i="8"/>
  <c r="N112" i="8"/>
  <c r="N110" i="8"/>
  <c r="N109" i="8"/>
  <c r="N114" i="8"/>
  <c r="N106" i="8"/>
  <c r="N105" i="8"/>
  <c r="N107" i="8"/>
  <c r="N108" i="8"/>
  <c r="N113" i="8"/>
  <c r="L110" i="8"/>
  <c r="L107" i="8"/>
  <c r="L113" i="8"/>
  <c r="L112" i="8"/>
  <c r="L106" i="8"/>
  <c r="L105" i="8"/>
  <c r="L114" i="8"/>
  <c r="L111" i="8"/>
  <c r="H109" i="8"/>
  <c r="H110" i="8"/>
  <c r="H114" i="8"/>
  <c r="H112" i="8"/>
  <c r="H106" i="8"/>
  <c r="H111" i="8"/>
  <c r="H108" i="8"/>
  <c r="H113" i="8"/>
  <c r="H105" i="8"/>
  <c r="P114" i="8"/>
  <c r="P106" i="8"/>
  <c r="P108" i="8"/>
  <c r="P113" i="8"/>
  <c r="P105" i="8"/>
  <c r="P107" i="8"/>
  <c r="P112" i="8"/>
  <c r="P109" i="8"/>
  <c r="AC113" i="10"/>
  <c r="AD113" i="10" s="1"/>
  <c r="T114" i="11"/>
  <c r="U107" i="11"/>
  <c r="AE107" i="11" s="1"/>
  <c r="W107" i="11"/>
  <c r="Y107" i="11" s="1"/>
  <c r="AA107" i="11"/>
  <c r="AD105" i="11"/>
  <c r="V107" i="11"/>
  <c r="X107" i="11" s="1"/>
  <c r="V114" i="10"/>
  <c r="X114" i="10" s="1"/>
  <c r="AB107" i="10"/>
  <c r="AC107" i="10"/>
  <c r="AA114" i="10"/>
  <c r="AD106" i="10"/>
  <c r="AD110" i="10"/>
  <c r="AD111" i="10"/>
  <c r="AC112" i="10"/>
  <c r="AB112" i="10"/>
  <c r="W114" i="10"/>
  <c r="Y114" i="10" s="1"/>
  <c r="AD114" i="13"/>
  <c r="AD115" i="13" s="1"/>
  <c r="L167" i="13" s="1"/>
  <c r="W109" i="11"/>
  <c r="Y109" i="11" s="1"/>
  <c r="AC109" i="11" s="1"/>
  <c r="AA105" i="12"/>
  <c r="AB105" i="12" s="1"/>
  <c r="AB108" i="11"/>
  <c r="U109" i="11"/>
  <c r="AE109" i="11" s="1"/>
  <c r="V109" i="11"/>
  <c r="X109" i="11" s="1"/>
  <c r="AB109" i="11" s="1"/>
  <c r="W105" i="12"/>
  <c r="Y105" i="12" s="1"/>
  <c r="AC108" i="11"/>
  <c r="AB106" i="11"/>
  <c r="AC106" i="11"/>
  <c r="U105" i="12"/>
  <c r="AE105" i="12" s="1"/>
  <c r="M108" i="12"/>
  <c r="W108" i="12" s="1"/>
  <c r="Y108" i="12" s="1"/>
  <c r="U109" i="12"/>
  <c r="AE109" i="12" s="1"/>
  <c r="V109" i="12"/>
  <c r="X109" i="12" s="1"/>
  <c r="J106" i="12"/>
  <c r="W106" i="12" s="1"/>
  <c r="Y106" i="12" s="1"/>
  <c r="W107" i="12"/>
  <c r="Y107" i="12" s="1"/>
  <c r="V107" i="12"/>
  <c r="X107" i="12" s="1"/>
  <c r="U107" i="12"/>
  <c r="AE107" i="12" s="1"/>
  <c r="AA107" i="12"/>
  <c r="P110" i="12"/>
  <c r="O111" i="12"/>
  <c r="S112" i="12"/>
  <c r="R113" i="12"/>
  <c r="S113" i="12"/>
  <c r="AA109" i="12"/>
  <c r="Q114" i="12"/>
  <c r="W109" i="12"/>
  <c r="Y109" i="12" s="1"/>
  <c r="C79" i="6"/>
  <c r="C79" i="1"/>
  <c r="AA112" i="11" l="1"/>
  <c r="W112" i="11"/>
  <c r="Y112" i="11" s="1"/>
  <c r="V112" i="11"/>
  <c r="X112" i="11" s="1"/>
  <c r="AC113" i="11"/>
  <c r="AI15" i="13" a="1"/>
  <c r="AN15" i="13" s="1"/>
  <c r="K116" i="13" s="1"/>
  <c r="AC111" i="11"/>
  <c r="AD111" i="11" s="1"/>
  <c r="AB113" i="11"/>
  <c r="Z114" i="11"/>
  <c r="AC107" i="11"/>
  <c r="AB107" i="11"/>
  <c r="AA114" i="11"/>
  <c r="U114" i="11"/>
  <c r="AE114" i="11" s="1"/>
  <c r="Z108" i="8"/>
  <c r="V114" i="11"/>
  <c r="X114" i="11" s="1"/>
  <c r="W114" i="11"/>
  <c r="Y114" i="11" s="1"/>
  <c r="Z107" i="8"/>
  <c r="Q114" i="8"/>
  <c r="Z106" i="8"/>
  <c r="Z105" i="8"/>
  <c r="I106" i="8"/>
  <c r="I107" i="8" s="1"/>
  <c r="Z111" i="8"/>
  <c r="K109" i="8"/>
  <c r="L108" i="8"/>
  <c r="L109" i="8" s="1"/>
  <c r="R112" i="8"/>
  <c r="S112" i="8" s="1"/>
  <c r="Z112" i="8"/>
  <c r="H107" i="8"/>
  <c r="Z109" i="8"/>
  <c r="N111" i="8"/>
  <c r="O110" i="8"/>
  <c r="O111" i="8" s="1"/>
  <c r="G105" i="8"/>
  <c r="V105" i="8" s="1"/>
  <c r="X105" i="8" s="1"/>
  <c r="Z110" i="8"/>
  <c r="AD107" i="10"/>
  <c r="AD112" i="10"/>
  <c r="AC114" i="10"/>
  <c r="AB114" i="10"/>
  <c r="AC105" i="12"/>
  <c r="AD105" i="12" s="1"/>
  <c r="AD108" i="11"/>
  <c r="AD109" i="11"/>
  <c r="AD106" i="11"/>
  <c r="U108" i="12"/>
  <c r="AE108" i="12" s="1"/>
  <c r="AA108" i="12"/>
  <c r="AC108" i="12" s="1"/>
  <c r="V108" i="12"/>
  <c r="X108" i="12" s="1"/>
  <c r="U106" i="12"/>
  <c r="AE106" i="12" s="1"/>
  <c r="AA106" i="12"/>
  <c r="V106" i="12"/>
  <c r="X106" i="12" s="1"/>
  <c r="T112" i="12"/>
  <c r="V112" i="12" s="1"/>
  <c r="X112" i="12" s="1"/>
  <c r="S114" i="12"/>
  <c r="R114" i="12"/>
  <c r="Z113" i="12"/>
  <c r="T113" i="12"/>
  <c r="V113" i="12" s="1"/>
  <c r="X113" i="12" s="1"/>
  <c r="P111" i="12"/>
  <c r="U111" i="12" s="1"/>
  <c r="AE111" i="12" s="1"/>
  <c r="AB109" i="12"/>
  <c r="AC109" i="12"/>
  <c r="V110" i="12"/>
  <c r="X110" i="12" s="1"/>
  <c r="U110" i="12"/>
  <c r="AE110" i="12" s="1"/>
  <c r="W110" i="12"/>
  <c r="Y110" i="12" s="1"/>
  <c r="AA110" i="12"/>
  <c r="AB107" i="12"/>
  <c r="AC107" i="12"/>
  <c r="C80" i="6"/>
  <c r="C80" i="1"/>
  <c r="AB112" i="11" l="1"/>
  <c r="AC112" i="11"/>
  <c r="AT15" i="13"/>
  <c r="Q116" i="13" s="1"/>
  <c r="AW15" i="13"/>
  <c r="T116" i="13" s="1"/>
  <c r="AK15" i="13"/>
  <c r="H116" i="13" s="1"/>
  <c r="AR15" i="13"/>
  <c r="O116" i="13" s="1"/>
  <c r="AL15" i="13"/>
  <c r="I116" i="13" s="1"/>
  <c r="AM15" i="13"/>
  <c r="J116" i="13" s="1"/>
  <c r="AS15" i="13"/>
  <c r="P116" i="13" s="1"/>
  <c r="AO15" i="13"/>
  <c r="L116" i="13" s="1"/>
  <c r="AI15" i="13"/>
  <c r="F116" i="13" s="1"/>
  <c r="AQ15" i="13"/>
  <c r="N116" i="13" s="1"/>
  <c r="AU15" i="13"/>
  <c r="R116" i="13" s="1"/>
  <c r="AV15" i="13"/>
  <c r="S116" i="13" s="1"/>
  <c r="AJ15" i="13"/>
  <c r="G116" i="13" s="1"/>
  <c r="AP15" i="13"/>
  <c r="M116" i="13" s="1"/>
  <c r="AD113" i="11"/>
  <c r="AD107" i="11"/>
  <c r="P111" i="8"/>
  <c r="W111" i="8" s="1"/>
  <c r="Y111" i="8" s="1"/>
  <c r="AB114" i="11"/>
  <c r="M108" i="8"/>
  <c r="AA108" i="8" s="1"/>
  <c r="AC114" i="11"/>
  <c r="T112" i="8"/>
  <c r="U112" i="8" s="1"/>
  <c r="AE112" i="8" s="1"/>
  <c r="J106" i="8"/>
  <c r="V106" i="8" s="1"/>
  <c r="X106" i="8" s="1"/>
  <c r="U105" i="8"/>
  <c r="AE105" i="8" s="1"/>
  <c r="S113" i="8"/>
  <c r="S114" i="8" s="1"/>
  <c r="R113" i="8"/>
  <c r="W105" i="8"/>
  <c r="Y105" i="8" s="1"/>
  <c r="J107" i="8"/>
  <c r="V107" i="8" s="1"/>
  <c r="X107" i="8" s="1"/>
  <c r="AA105" i="8"/>
  <c r="AB105" i="8" s="1"/>
  <c r="P110" i="8"/>
  <c r="AA110" i="8" s="1"/>
  <c r="M109" i="8"/>
  <c r="V109" i="8" s="1"/>
  <c r="X109" i="8" s="1"/>
  <c r="AD114" i="10"/>
  <c r="AI15" i="10" s="1" a="1"/>
  <c r="AJ15" i="10" s="1"/>
  <c r="G116" i="10" s="1"/>
  <c r="AB108" i="12"/>
  <c r="AD108" i="12" s="1"/>
  <c r="U112" i="12"/>
  <c r="AE112" i="12" s="1"/>
  <c r="W111" i="12"/>
  <c r="Y111" i="12" s="1"/>
  <c r="V111" i="12"/>
  <c r="X111" i="12" s="1"/>
  <c r="W112" i="12"/>
  <c r="Y112" i="12" s="1"/>
  <c r="AD109" i="12"/>
  <c r="AA111" i="12"/>
  <c r="U113" i="12"/>
  <c r="AE113" i="12" s="1"/>
  <c r="T114" i="12"/>
  <c r="W113" i="12"/>
  <c r="Y113" i="12" s="1"/>
  <c r="AB110" i="12"/>
  <c r="AC110" i="12"/>
  <c r="AA113" i="12"/>
  <c r="AB106" i="12"/>
  <c r="AC106" i="12"/>
  <c r="AD107" i="12"/>
  <c r="AA112" i="12"/>
  <c r="C81" i="6"/>
  <c r="C81" i="1"/>
  <c r="AD112" i="11" l="1"/>
  <c r="AD114" i="11"/>
  <c r="AI15" i="11" s="1" a="1"/>
  <c r="AU15" i="11" s="1"/>
  <c r="R116" i="11" s="1"/>
  <c r="AX15" i="13"/>
  <c r="AY15" i="13" s="1"/>
  <c r="E118" i="13" s="1"/>
  <c r="M118" i="13" s="1"/>
  <c r="U116" i="13"/>
  <c r="V111" i="8"/>
  <c r="X111" i="8" s="1"/>
  <c r="U111" i="8"/>
  <c r="AE111" i="8" s="1"/>
  <c r="AA111" i="8"/>
  <c r="U108" i="8"/>
  <c r="AE108" i="8" s="1"/>
  <c r="W108" i="8"/>
  <c r="Y108" i="8" s="1"/>
  <c r="AC108" i="8" s="1"/>
  <c r="V108" i="8"/>
  <c r="X108" i="8" s="1"/>
  <c r="AB108" i="8" s="1"/>
  <c r="AA109" i="8"/>
  <c r="AB109" i="8" s="1"/>
  <c r="W112" i="8"/>
  <c r="Y112" i="8" s="1"/>
  <c r="AA112" i="8"/>
  <c r="U107" i="8"/>
  <c r="AE107" i="8" s="1"/>
  <c r="W106" i="8"/>
  <c r="Y106" i="8" s="1"/>
  <c r="AA106" i="8"/>
  <c r="U106" i="8"/>
  <c r="AE106" i="8" s="1"/>
  <c r="W109" i="8"/>
  <c r="Y109" i="8" s="1"/>
  <c r="V110" i="8"/>
  <c r="X110" i="8" s="1"/>
  <c r="AB110" i="8" s="1"/>
  <c r="R114" i="8"/>
  <c r="T113" i="8"/>
  <c r="AA113" i="8" s="1"/>
  <c r="Z113" i="8"/>
  <c r="AC105" i="8"/>
  <c r="AD105" i="8" s="1"/>
  <c r="W110" i="8"/>
  <c r="Y110" i="8" s="1"/>
  <c r="AC110" i="8" s="1"/>
  <c r="U109" i="8"/>
  <c r="AE109" i="8" s="1"/>
  <c r="U110" i="8"/>
  <c r="AE110" i="8" s="1"/>
  <c r="AA107" i="8"/>
  <c r="W107" i="8"/>
  <c r="Y107" i="8" s="1"/>
  <c r="V112" i="8"/>
  <c r="X112" i="8" s="1"/>
  <c r="AD115" i="10"/>
  <c r="L167" i="10" s="1"/>
  <c r="AM15" i="10"/>
  <c r="J116" i="10" s="1"/>
  <c r="AR15" i="10"/>
  <c r="O116" i="10" s="1"/>
  <c r="AL15" i="10"/>
  <c r="I116" i="10" s="1"/>
  <c r="AO15" i="10"/>
  <c r="L116" i="10" s="1"/>
  <c r="AP15" i="10"/>
  <c r="M116" i="10" s="1"/>
  <c r="AU15" i="10"/>
  <c r="R116" i="10" s="1"/>
  <c r="AI15" i="10"/>
  <c r="AK15" i="10"/>
  <c r="H116" i="10" s="1"/>
  <c r="AT15" i="10"/>
  <c r="Q116" i="10" s="1"/>
  <c r="AN15" i="10"/>
  <c r="K116" i="10" s="1"/>
  <c r="AQ15" i="10"/>
  <c r="N116" i="10" s="1"/>
  <c r="AS15" i="10"/>
  <c r="P116" i="10" s="1"/>
  <c r="AW15" i="10"/>
  <c r="T116" i="10" s="1"/>
  <c r="AV15" i="10"/>
  <c r="S116" i="10" s="1"/>
  <c r="AC113" i="12"/>
  <c r="AD106" i="12"/>
  <c r="AD110" i="12"/>
  <c r="AC112" i="12"/>
  <c r="AB112" i="12"/>
  <c r="Z114" i="12"/>
  <c r="V114" i="12"/>
  <c r="X114" i="12" s="1"/>
  <c r="AA114" i="12"/>
  <c r="U114" i="12"/>
  <c r="AE114" i="12" s="1"/>
  <c r="W114" i="12"/>
  <c r="Y114" i="12" s="1"/>
  <c r="AB113" i="12"/>
  <c r="AC111" i="12"/>
  <c r="AB111" i="12"/>
  <c r="C82" i="6"/>
  <c r="C82" i="1"/>
  <c r="AD115" i="11" l="1"/>
  <c r="L167" i="11" s="1"/>
  <c r="T118" i="13"/>
  <c r="T125" i="13" s="1"/>
  <c r="S118" i="13"/>
  <c r="S122" i="13" s="1"/>
  <c r="K118" i="13"/>
  <c r="K124" i="13" s="1"/>
  <c r="J118" i="13"/>
  <c r="J127" i="13" s="1"/>
  <c r="Q118" i="13"/>
  <c r="Q121" i="13" s="1"/>
  <c r="I118" i="13"/>
  <c r="I130" i="13" s="1"/>
  <c r="R118" i="13"/>
  <c r="R127" i="13" s="1"/>
  <c r="O118" i="13"/>
  <c r="O123" i="13" s="1"/>
  <c r="G118" i="13"/>
  <c r="G128" i="13" s="1"/>
  <c r="N118" i="13"/>
  <c r="N124" i="13" s="1"/>
  <c r="H118" i="13"/>
  <c r="H121" i="13" s="1"/>
  <c r="L118" i="13"/>
  <c r="L122" i="13" s="1"/>
  <c r="P118" i="13"/>
  <c r="P128" i="13" s="1"/>
  <c r="F118" i="13"/>
  <c r="F128" i="13" s="1"/>
  <c r="AB111" i="8"/>
  <c r="AC111" i="8"/>
  <c r="AC109" i="8"/>
  <c r="AD109" i="8" s="1"/>
  <c r="AD108" i="8"/>
  <c r="AC112" i="8"/>
  <c r="AI15" i="11"/>
  <c r="F116" i="11" s="1"/>
  <c r="AV15" i="11"/>
  <c r="S116" i="11" s="1"/>
  <c r="AO15" i="11"/>
  <c r="L116" i="11" s="1"/>
  <c r="U113" i="8"/>
  <c r="AE113" i="8" s="1"/>
  <c r="AJ15" i="11"/>
  <c r="G116" i="11" s="1"/>
  <c r="AT15" i="11"/>
  <c r="Q116" i="11" s="1"/>
  <c r="AD110" i="8"/>
  <c r="AW15" i="11"/>
  <c r="T116" i="11" s="1"/>
  <c r="T114" i="8"/>
  <c r="W114" i="8" s="1"/>
  <c r="Y114" i="8" s="1"/>
  <c r="AP15" i="11"/>
  <c r="M116" i="11" s="1"/>
  <c r="AB112" i="8"/>
  <c r="AS15" i="11"/>
  <c r="P116" i="11" s="1"/>
  <c r="AM15" i="11"/>
  <c r="J116" i="11" s="1"/>
  <c r="W113" i="8"/>
  <c r="Y113" i="8" s="1"/>
  <c r="AC113" i="8" s="1"/>
  <c r="AN15" i="11"/>
  <c r="K116" i="11" s="1"/>
  <c r="AK15" i="11"/>
  <c r="H116" i="11" s="1"/>
  <c r="AL15" i="11"/>
  <c r="I116" i="11" s="1"/>
  <c r="AQ15" i="11"/>
  <c r="N116" i="11" s="1"/>
  <c r="Z114" i="8"/>
  <c r="AR15" i="11"/>
  <c r="O116" i="11" s="1"/>
  <c r="AB107" i="8"/>
  <c r="AC107" i="8"/>
  <c r="V113" i="8"/>
  <c r="X113" i="8" s="1"/>
  <c r="AB113" i="8" s="1"/>
  <c r="AB106" i="8"/>
  <c r="AC106" i="8"/>
  <c r="AX15" i="10"/>
  <c r="AY15" i="10" s="1"/>
  <c r="E118" i="10" s="1"/>
  <c r="F116" i="10"/>
  <c r="U116" i="10" s="1"/>
  <c r="AD113" i="12"/>
  <c r="AD111" i="12"/>
  <c r="AD112" i="12"/>
  <c r="AB114" i="12"/>
  <c r="AC114" i="12"/>
  <c r="M128" i="13"/>
  <c r="M129" i="13"/>
  <c r="M130" i="13"/>
  <c r="M127" i="13"/>
  <c r="M121" i="13"/>
  <c r="M126" i="13"/>
  <c r="M122" i="13"/>
  <c r="M123" i="13"/>
  <c r="K127" i="13"/>
  <c r="Q122" i="13"/>
  <c r="T122" i="13"/>
  <c r="C83" i="6"/>
  <c r="C83" i="1"/>
  <c r="J125" i="13" l="1"/>
  <c r="L121" i="13"/>
  <c r="Q123" i="13"/>
  <c r="J124" i="13"/>
  <c r="L127" i="13"/>
  <c r="L130" i="13"/>
  <c r="J128" i="13"/>
  <c r="J130" i="13"/>
  <c r="K122" i="13"/>
  <c r="K130" i="13"/>
  <c r="H122" i="13"/>
  <c r="H123" i="13" s="1"/>
  <c r="H125" i="13"/>
  <c r="T127" i="13"/>
  <c r="K126" i="13"/>
  <c r="K121" i="13"/>
  <c r="I125" i="13"/>
  <c r="I124" i="13"/>
  <c r="N128" i="13"/>
  <c r="H124" i="13"/>
  <c r="H126" i="13"/>
  <c r="H127" i="13"/>
  <c r="H128" i="13"/>
  <c r="H129" i="13"/>
  <c r="K128" i="13"/>
  <c r="K123" i="13"/>
  <c r="L126" i="13"/>
  <c r="F121" i="13"/>
  <c r="G121" i="13" s="1"/>
  <c r="I129" i="13"/>
  <c r="K129" i="13"/>
  <c r="H130" i="13"/>
  <c r="I126" i="13"/>
  <c r="J126" i="13"/>
  <c r="J129" i="13"/>
  <c r="L123" i="13"/>
  <c r="T124" i="13"/>
  <c r="J121" i="13"/>
  <c r="L128" i="13"/>
  <c r="L129" i="13"/>
  <c r="R122" i="13"/>
  <c r="Z122" i="13" s="1"/>
  <c r="R123" i="13"/>
  <c r="R125" i="13"/>
  <c r="R126" i="13"/>
  <c r="R121" i="13"/>
  <c r="F123" i="13"/>
  <c r="R124" i="13"/>
  <c r="N121" i="13"/>
  <c r="T126" i="13"/>
  <c r="F122" i="13"/>
  <c r="F126" i="13"/>
  <c r="I121" i="13"/>
  <c r="F129" i="13"/>
  <c r="F125" i="13"/>
  <c r="T121" i="13"/>
  <c r="F124" i="13"/>
  <c r="P125" i="13"/>
  <c r="I128" i="13"/>
  <c r="T123" i="13"/>
  <c r="F130" i="13"/>
  <c r="I127" i="13"/>
  <c r="S125" i="13"/>
  <c r="F127" i="13"/>
  <c r="N126" i="13"/>
  <c r="O126" i="13" s="1"/>
  <c r="O127" i="13" s="1"/>
  <c r="Q127" i="13"/>
  <c r="N125" i="13"/>
  <c r="S126" i="13"/>
  <c r="S121" i="13"/>
  <c r="P121" i="13"/>
  <c r="Q124" i="13"/>
  <c r="O121" i="13"/>
  <c r="O124" i="13"/>
  <c r="O129" i="13"/>
  <c r="O125" i="13"/>
  <c r="G127" i="13"/>
  <c r="G126" i="13"/>
  <c r="G123" i="13"/>
  <c r="G124" i="13"/>
  <c r="G129" i="13"/>
  <c r="G122" i="13"/>
  <c r="G125" i="13"/>
  <c r="G130" i="13"/>
  <c r="N130" i="13"/>
  <c r="O130" i="13"/>
  <c r="P129" i="13"/>
  <c r="Q128" i="13"/>
  <c r="Q129" i="13" s="1"/>
  <c r="Q130" i="13" s="1"/>
  <c r="S123" i="13"/>
  <c r="N123" i="13"/>
  <c r="N122" i="13"/>
  <c r="O122" i="13"/>
  <c r="P123" i="13"/>
  <c r="Q126" i="13"/>
  <c r="S124" i="13"/>
  <c r="U118" i="13"/>
  <c r="P124" i="13"/>
  <c r="S127" i="13"/>
  <c r="P130" i="13"/>
  <c r="N129" i="13"/>
  <c r="P122" i="13"/>
  <c r="Q125" i="13"/>
  <c r="O128" i="13"/>
  <c r="AD111" i="8"/>
  <c r="AA114" i="8"/>
  <c r="AC114" i="8" s="1"/>
  <c r="AD112" i="8"/>
  <c r="U114" i="8"/>
  <c r="AE114" i="8" s="1"/>
  <c r="AD106" i="8"/>
  <c r="AD113" i="8"/>
  <c r="U116" i="11"/>
  <c r="V114" i="8"/>
  <c r="X114" i="8" s="1"/>
  <c r="AX15" i="11"/>
  <c r="AY15" i="11" s="1"/>
  <c r="E118" i="11" s="1"/>
  <c r="AD107" i="8"/>
  <c r="G118" i="10"/>
  <c r="F118" i="10"/>
  <c r="H118" i="10"/>
  <c r="I118" i="10"/>
  <c r="J118" i="10"/>
  <c r="K118" i="10"/>
  <c r="L118" i="10"/>
  <c r="M118" i="10"/>
  <c r="N118" i="10"/>
  <c r="O118" i="10"/>
  <c r="P118" i="10"/>
  <c r="Q118" i="10"/>
  <c r="R118" i="10"/>
  <c r="S118" i="10"/>
  <c r="T118" i="10"/>
  <c r="AD114" i="12"/>
  <c r="AD115" i="12" s="1"/>
  <c r="L167" i="12" s="1"/>
  <c r="N127" i="13"/>
  <c r="K125" i="13"/>
  <c r="L124" i="13"/>
  <c r="L125" i="13" s="1"/>
  <c r="I122" i="13"/>
  <c r="C84" i="6"/>
  <c r="C84" i="1"/>
  <c r="Z125" i="13" l="1"/>
  <c r="Z126" i="13"/>
  <c r="Z121" i="13"/>
  <c r="Z127" i="13"/>
  <c r="Z123" i="13"/>
  <c r="AA121" i="13"/>
  <c r="Z124" i="13"/>
  <c r="Z128" i="13"/>
  <c r="R128" i="13"/>
  <c r="AB114" i="8"/>
  <c r="AD114" i="8" s="1"/>
  <c r="AD115" i="8" s="1"/>
  <c r="L167" i="8" s="1"/>
  <c r="M130" i="10"/>
  <c r="M121" i="10"/>
  <c r="M126" i="10"/>
  <c r="M129" i="10"/>
  <c r="M127" i="10"/>
  <c r="M123" i="10"/>
  <c r="M122" i="10"/>
  <c r="M128" i="10"/>
  <c r="L126" i="10"/>
  <c r="L128" i="10"/>
  <c r="L121" i="10"/>
  <c r="L129" i="10"/>
  <c r="L122" i="10"/>
  <c r="L123" i="10"/>
  <c r="L130" i="10"/>
  <c r="L127" i="10"/>
  <c r="S125" i="10"/>
  <c r="S126" i="10"/>
  <c r="S123" i="10"/>
  <c r="S122" i="10"/>
  <c r="S124" i="10"/>
  <c r="S127" i="10"/>
  <c r="S121" i="10"/>
  <c r="K122" i="10"/>
  <c r="K126" i="10"/>
  <c r="K129" i="10"/>
  <c r="K127" i="10"/>
  <c r="K130" i="10"/>
  <c r="K124" i="10"/>
  <c r="L124" i="10" s="1"/>
  <c r="M124" i="10" s="1"/>
  <c r="K128" i="10"/>
  <c r="K121" i="10"/>
  <c r="K123" i="10"/>
  <c r="R122" i="10"/>
  <c r="R127" i="10"/>
  <c r="R124" i="10"/>
  <c r="R121" i="10"/>
  <c r="R126" i="10"/>
  <c r="R123" i="10"/>
  <c r="R125" i="10"/>
  <c r="J127" i="10"/>
  <c r="J129" i="10"/>
  <c r="J124" i="10"/>
  <c r="J126" i="10"/>
  <c r="J121" i="10"/>
  <c r="J128" i="10"/>
  <c r="J130" i="10"/>
  <c r="J125" i="10"/>
  <c r="Q124" i="10"/>
  <c r="Q121" i="10"/>
  <c r="Q123" i="10"/>
  <c r="Q122" i="10"/>
  <c r="Q128" i="10"/>
  <c r="Q127" i="10"/>
  <c r="Q125" i="10"/>
  <c r="Q126" i="10"/>
  <c r="I124" i="10"/>
  <c r="I128" i="10"/>
  <c r="I129" i="10"/>
  <c r="I125" i="10"/>
  <c r="I130" i="10"/>
  <c r="I127" i="10"/>
  <c r="I121" i="10"/>
  <c r="I126" i="10"/>
  <c r="U118" i="10"/>
  <c r="T121" i="10"/>
  <c r="T122" i="10"/>
  <c r="T126" i="10"/>
  <c r="T123" i="10"/>
  <c r="T125" i="10"/>
  <c r="T127" i="10"/>
  <c r="T124" i="10"/>
  <c r="P124" i="10"/>
  <c r="P130" i="10"/>
  <c r="P129" i="10"/>
  <c r="P121" i="10"/>
  <c r="P123" i="10"/>
  <c r="P122" i="10"/>
  <c r="P128" i="10"/>
  <c r="P125" i="10"/>
  <c r="H125" i="10"/>
  <c r="H122" i="10"/>
  <c r="H130" i="10"/>
  <c r="H128" i="10"/>
  <c r="H129" i="10"/>
  <c r="H121" i="10"/>
  <c r="H126" i="10"/>
  <c r="H127" i="10"/>
  <c r="H124" i="10"/>
  <c r="O124" i="10"/>
  <c r="O122" i="10"/>
  <c r="O121" i="10"/>
  <c r="O130" i="10"/>
  <c r="O128" i="10"/>
  <c r="O129" i="10"/>
  <c r="O123" i="10"/>
  <c r="O125" i="10"/>
  <c r="F128" i="10"/>
  <c r="F127" i="10"/>
  <c r="F124" i="10"/>
  <c r="F121" i="10"/>
  <c r="F130" i="10"/>
  <c r="F125" i="10"/>
  <c r="F129" i="10"/>
  <c r="F122" i="10"/>
  <c r="F126" i="10"/>
  <c r="F123" i="10"/>
  <c r="N130" i="10"/>
  <c r="N124" i="10"/>
  <c r="N121" i="10"/>
  <c r="N126" i="10"/>
  <c r="N129" i="10"/>
  <c r="N123" i="10"/>
  <c r="N128" i="10"/>
  <c r="N122" i="10"/>
  <c r="N125" i="10"/>
  <c r="G125" i="10"/>
  <c r="G124" i="10"/>
  <c r="G123" i="10"/>
  <c r="G128" i="10"/>
  <c r="G127" i="10"/>
  <c r="G122" i="10"/>
  <c r="G129" i="10"/>
  <c r="G130" i="10"/>
  <c r="G126" i="10"/>
  <c r="G118" i="11"/>
  <c r="F118" i="11"/>
  <c r="H118" i="11"/>
  <c r="I118" i="11"/>
  <c r="J118" i="11"/>
  <c r="K118" i="11"/>
  <c r="L118" i="11"/>
  <c r="M118" i="11"/>
  <c r="N118" i="11"/>
  <c r="O118" i="11"/>
  <c r="P118" i="11"/>
  <c r="Q118" i="11"/>
  <c r="R118" i="11"/>
  <c r="S118" i="11"/>
  <c r="T118" i="11"/>
  <c r="AI15" i="12" a="1"/>
  <c r="AK15" i="12" s="1"/>
  <c r="H116" i="12" s="1"/>
  <c r="V121" i="13"/>
  <c r="X121" i="13" s="1"/>
  <c r="W121" i="13"/>
  <c r="Y121" i="13" s="1"/>
  <c r="P127" i="13"/>
  <c r="W127" i="13" s="1"/>
  <c r="Y127" i="13" s="1"/>
  <c r="M124" i="13"/>
  <c r="AA124" i="13" s="1"/>
  <c r="J122" i="13"/>
  <c r="AA122" i="13" s="1"/>
  <c r="I123" i="13"/>
  <c r="J123" i="13" s="1"/>
  <c r="S128" i="13"/>
  <c r="T128" i="13" s="1"/>
  <c r="S129" i="13"/>
  <c r="R129" i="13"/>
  <c r="R130" i="13" s="1"/>
  <c r="Z130" i="13" s="1"/>
  <c r="P126" i="13"/>
  <c r="M125" i="13"/>
  <c r="AA125" i="13" s="1"/>
  <c r="U121" i="13"/>
  <c r="AE121" i="13" s="1"/>
  <c r="C85" i="6"/>
  <c r="C85" i="1"/>
  <c r="AC121" i="13" l="1"/>
  <c r="AB121" i="13"/>
  <c r="AI15" i="8" a="1"/>
  <c r="AK15" i="8" s="1"/>
  <c r="H116" i="8" s="1"/>
  <c r="R128" i="10"/>
  <c r="S128" i="10" s="1"/>
  <c r="N127" i="10"/>
  <c r="O126" i="10"/>
  <c r="O127" i="10" s="1"/>
  <c r="Z121" i="10"/>
  <c r="G121" i="10"/>
  <c r="U121" i="10" s="1"/>
  <c r="AE121" i="10" s="1"/>
  <c r="Q129" i="10"/>
  <c r="Z124" i="10"/>
  <c r="U124" i="10"/>
  <c r="AE124" i="10" s="1"/>
  <c r="V124" i="10"/>
  <c r="X124" i="10" s="1"/>
  <c r="AA124" i="10"/>
  <c r="W124" i="10"/>
  <c r="Y124" i="10" s="1"/>
  <c r="Z123" i="10"/>
  <c r="K125" i="10"/>
  <c r="Z126" i="10"/>
  <c r="Z125" i="10"/>
  <c r="H123" i="10"/>
  <c r="I122" i="10"/>
  <c r="Z122" i="10"/>
  <c r="Z127" i="10"/>
  <c r="L125" i="10"/>
  <c r="M123" i="11"/>
  <c r="M128" i="11"/>
  <c r="M126" i="11"/>
  <c r="M129" i="11"/>
  <c r="M130" i="11"/>
  <c r="M122" i="11"/>
  <c r="M127" i="11"/>
  <c r="M121" i="11"/>
  <c r="U118" i="11"/>
  <c r="T125" i="11"/>
  <c r="T122" i="11"/>
  <c r="T127" i="11"/>
  <c r="T123" i="11"/>
  <c r="T124" i="11"/>
  <c r="T126" i="11"/>
  <c r="T121" i="11"/>
  <c r="L127" i="11"/>
  <c r="L129" i="11"/>
  <c r="L126" i="11"/>
  <c r="L128" i="11"/>
  <c r="L130" i="11"/>
  <c r="L123" i="11"/>
  <c r="L122" i="11"/>
  <c r="L121" i="11"/>
  <c r="S122" i="11"/>
  <c r="S127" i="11"/>
  <c r="S121" i="11"/>
  <c r="S123" i="11"/>
  <c r="S126" i="11"/>
  <c r="S124" i="11"/>
  <c r="S125" i="11"/>
  <c r="K122" i="11"/>
  <c r="K127" i="11"/>
  <c r="K121" i="11"/>
  <c r="K124" i="11"/>
  <c r="K126" i="11"/>
  <c r="K123" i="11"/>
  <c r="K130" i="11"/>
  <c r="K129" i="11"/>
  <c r="K128" i="11"/>
  <c r="R124" i="11"/>
  <c r="R127" i="11"/>
  <c r="R126" i="11"/>
  <c r="R121" i="11"/>
  <c r="R123" i="11"/>
  <c r="R125" i="11"/>
  <c r="R122" i="11"/>
  <c r="J124" i="11"/>
  <c r="J129" i="11"/>
  <c r="J121" i="11"/>
  <c r="J127" i="11"/>
  <c r="J126" i="11"/>
  <c r="J130" i="11"/>
  <c r="J128" i="11"/>
  <c r="J125" i="11"/>
  <c r="Q123" i="11"/>
  <c r="Q128" i="11"/>
  <c r="Q125" i="11"/>
  <c r="Q127" i="11"/>
  <c r="Q122" i="11"/>
  <c r="Q121" i="11"/>
  <c r="Q124" i="11"/>
  <c r="Q126" i="11"/>
  <c r="I128" i="11"/>
  <c r="I125" i="11"/>
  <c r="I127" i="11"/>
  <c r="I121" i="11"/>
  <c r="I124" i="11"/>
  <c r="I129" i="11"/>
  <c r="I130" i="11"/>
  <c r="I126" i="11"/>
  <c r="P125" i="11"/>
  <c r="P129" i="11"/>
  <c r="P122" i="11"/>
  <c r="P124" i="11"/>
  <c r="P121" i="11"/>
  <c r="P123" i="11"/>
  <c r="P128" i="11"/>
  <c r="P130" i="11"/>
  <c r="H126" i="11"/>
  <c r="H128" i="11"/>
  <c r="H122" i="11"/>
  <c r="H123" i="11" s="1"/>
  <c r="H125" i="11"/>
  <c r="H124" i="11"/>
  <c r="H130" i="11"/>
  <c r="H129" i="11"/>
  <c r="H127" i="11"/>
  <c r="H121" i="11"/>
  <c r="O121" i="11"/>
  <c r="O129" i="11"/>
  <c r="O123" i="11"/>
  <c r="O125" i="11"/>
  <c r="O122" i="11"/>
  <c r="O128" i="11"/>
  <c r="O130" i="11"/>
  <c r="O124" i="11"/>
  <c r="F127" i="11"/>
  <c r="F123" i="11"/>
  <c r="F126" i="11"/>
  <c r="F124" i="11"/>
  <c r="F129" i="11"/>
  <c r="F121" i="11"/>
  <c r="F128" i="11"/>
  <c r="F125" i="11"/>
  <c r="F122" i="11"/>
  <c r="F130" i="11"/>
  <c r="N128" i="11"/>
  <c r="N123" i="11"/>
  <c r="N122" i="11"/>
  <c r="N125" i="11"/>
  <c r="N126" i="11"/>
  <c r="O126" i="11" s="1"/>
  <c r="P126" i="11" s="1"/>
  <c r="N130" i="11"/>
  <c r="N129" i="11"/>
  <c r="N124" i="11"/>
  <c r="N121" i="11"/>
  <c r="G128" i="11"/>
  <c r="G127" i="11"/>
  <c r="G130" i="11"/>
  <c r="G122" i="11"/>
  <c r="G129" i="11"/>
  <c r="G124" i="11"/>
  <c r="G126" i="11"/>
  <c r="G123" i="11"/>
  <c r="G125" i="11"/>
  <c r="AS15" i="12"/>
  <c r="P116" i="12" s="1"/>
  <c r="AM15" i="12"/>
  <c r="J116" i="12" s="1"/>
  <c r="AP15" i="12"/>
  <c r="M116" i="12" s="1"/>
  <c r="AO15" i="12"/>
  <c r="L116" i="12" s="1"/>
  <c r="AR15" i="12"/>
  <c r="O116" i="12" s="1"/>
  <c r="AT15" i="12"/>
  <c r="Q116" i="12" s="1"/>
  <c r="AN15" i="12"/>
  <c r="K116" i="12" s="1"/>
  <c r="AV15" i="12"/>
  <c r="S116" i="12" s="1"/>
  <c r="AI15" i="12"/>
  <c r="F116" i="12" s="1"/>
  <c r="AU15" i="12"/>
  <c r="R116" i="12" s="1"/>
  <c r="AL15" i="12"/>
  <c r="I116" i="12" s="1"/>
  <c r="AW15" i="12"/>
  <c r="T116" i="12" s="1"/>
  <c r="AQ15" i="12"/>
  <c r="N116" i="12" s="1"/>
  <c r="AJ15" i="12"/>
  <c r="G116" i="12" s="1"/>
  <c r="U127" i="13"/>
  <c r="AE127" i="13" s="1"/>
  <c r="AA127" i="13"/>
  <c r="AC127" i="13" s="1"/>
  <c r="V127" i="13"/>
  <c r="X127" i="13" s="1"/>
  <c r="V124" i="13"/>
  <c r="X124" i="13" s="1"/>
  <c r="AB124" i="13" s="1"/>
  <c r="U124" i="13"/>
  <c r="AE124" i="13" s="1"/>
  <c r="W124" i="13"/>
  <c r="Y124" i="13" s="1"/>
  <c r="AC124" i="13" s="1"/>
  <c r="U123" i="13"/>
  <c r="AE123" i="13" s="1"/>
  <c r="W125" i="13"/>
  <c r="Y125" i="13" s="1"/>
  <c r="AC125" i="13" s="1"/>
  <c r="W122" i="13"/>
  <c r="Y122" i="13" s="1"/>
  <c r="AC122" i="13" s="1"/>
  <c r="V125" i="13"/>
  <c r="X125" i="13" s="1"/>
  <c r="AB125" i="13" s="1"/>
  <c r="U125" i="13"/>
  <c r="AE125" i="13" s="1"/>
  <c r="U128" i="13"/>
  <c r="AE128" i="13" s="1"/>
  <c r="AA128" i="13"/>
  <c r="S130" i="13"/>
  <c r="U122" i="13"/>
  <c r="AE122" i="13" s="1"/>
  <c r="W128" i="13"/>
  <c r="Y128" i="13" s="1"/>
  <c r="V122" i="13"/>
  <c r="X122" i="13" s="1"/>
  <c r="AB122" i="13" s="1"/>
  <c r="W123" i="13"/>
  <c r="Y123" i="13" s="1"/>
  <c r="V126" i="13"/>
  <c r="X126" i="13" s="1"/>
  <c r="W126" i="13"/>
  <c r="Y126" i="13" s="1"/>
  <c r="AA126" i="13"/>
  <c r="U126" i="13"/>
  <c r="AE126" i="13" s="1"/>
  <c r="V123" i="13"/>
  <c r="X123" i="13" s="1"/>
  <c r="T129" i="13"/>
  <c r="V129" i="13" s="1"/>
  <c r="X129" i="13" s="1"/>
  <c r="AA123" i="13"/>
  <c r="V128" i="13"/>
  <c r="X128" i="13" s="1"/>
  <c r="C86" i="6"/>
  <c r="C86" i="1"/>
  <c r="AD121" i="13" l="1"/>
  <c r="AW15" i="8"/>
  <c r="T116" i="8" s="1"/>
  <c r="AU15" i="8"/>
  <c r="R116" i="8" s="1"/>
  <c r="AQ15" i="8"/>
  <c r="N116" i="8" s="1"/>
  <c r="AJ15" i="8"/>
  <c r="G116" i="8" s="1"/>
  <c r="AL15" i="8"/>
  <c r="I116" i="8" s="1"/>
  <c r="W121" i="10"/>
  <c r="Y121" i="10" s="1"/>
  <c r="AV15" i="8"/>
  <c r="S116" i="8" s="1"/>
  <c r="AP15" i="8"/>
  <c r="M116" i="8" s="1"/>
  <c r="AO15" i="8"/>
  <c r="L116" i="8" s="1"/>
  <c r="AR15" i="8"/>
  <c r="O116" i="8" s="1"/>
  <c r="AN15" i="8"/>
  <c r="K116" i="8" s="1"/>
  <c r="AS15" i="8"/>
  <c r="P116" i="8" s="1"/>
  <c r="AI15" i="8"/>
  <c r="F116" i="8" s="1"/>
  <c r="AT15" i="8"/>
  <c r="Q116" i="8" s="1"/>
  <c r="AM15" i="8"/>
  <c r="J116" i="8" s="1"/>
  <c r="V121" i="10"/>
  <c r="X121" i="10" s="1"/>
  <c r="S129" i="10"/>
  <c r="S130" i="10" s="1"/>
  <c r="M125" i="10"/>
  <c r="V125" i="10" s="1"/>
  <c r="X125" i="10" s="1"/>
  <c r="P126" i="10"/>
  <c r="J122" i="10"/>
  <c r="W122" i="10" s="1"/>
  <c r="Y122" i="10" s="1"/>
  <c r="I123" i="10"/>
  <c r="J123" i="10" s="1"/>
  <c r="Z128" i="10"/>
  <c r="R129" i="10"/>
  <c r="T128" i="10"/>
  <c r="W128" i="10" s="1"/>
  <c r="Y128" i="10" s="1"/>
  <c r="AA121" i="10"/>
  <c r="AC124" i="10"/>
  <c r="AB124" i="10"/>
  <c r="Q130" i="10"/>
  <c r="P127" i="10"/>
  <c r="Z124" i="11"/>
  <c r="N127" i="11"/>
  <c r="Z121" i="11"/>
  <c r="G121" i="11"/>
  <c r="U121" i="11" s="1"/>
  <c r="AE121" i="11" s="1"/>
  <c r="U126" i="11"/>
  <c r="AE126" i="11" s="1"/>
  <c r="R128" i="11"/>
  <c r="S128" i="11" s="1"/>
  <c r="Z128" i="11"/>
  <c r="L124" i="11"/>
  <c r="L125" i="11" s="1"/>
  <c r="V126" i="11"/>
  <c r="X126" i="11" s="1"/>
  <c r="AA126" i="11"/>
  <c r="W126" i="11"/>
  <c r="Y126" i="11" s="1"/>
  <c r="Q129" i="11"/>
  <c r="Z123" i="11"/>
  <c r="Z127" i="11"/>
  <c r="Z126" i="11"/>
  <c r="K125" i="11"/>
  <c r="Z122" i="11"/>
  <c r="Z125" i="11"/>
  <c r="O127" i="11"/>
  <c r="I122" i="11"/>
  <c r="I123" i="11" s="1"/>
  <c r="J123" i="11" s="1"/>
  <c r="U116" i="12"/>
  <c r="AX15" i="12"/>
  <c r="AY15" i="12" s="1"/>
  <c r="E118" i="12" s="1"/>
  <c r="AB127" i="13"/>
  <c r="AD127" i="13" s="1"/>
  <c r="AD124" i="13"/>
  <c r="AC128" i="13"/>
  <c r="AB128" i="13"/>
  <c r="AD125" i="13"/>
  <c r="T130" i="13"/>
  <c r="W130" i="13" s="1"/>
  <c r="Y130" i="13" s="1"/>
  <c r="AD122" i="13"/>
  <c r="AC126" i="13"/>
  <c r="AB126" i="13"/>
  <c r="AC123" i="13"/>
  <c r="AB123" i="13"/>
  <c r="Z129" i="13"/>
  <c r="AA129" i="13"/>
  <c r="W129" i="13"/>
  <c r="Y129" i="13" s="1"/>
  <c r="U129" i="13"/>
  <c r="AE129" i="13" s="1"/>
  <c r="C87" i="6"/>
  <c r="C87" i="1"/>
  <c r="AB121" i="10" l="1"/>
  <c r="AX15" i="8"/>
  <c r="AY15" i="8" s="1"/>
  <c r="E118" i="8" s="1"/>
  <c r="U116" i="8"/>
  <c r="W125" i="10"/>
  <c r="Y125" i="10" s="1"/>
  <c r="AA122" i="10"/>
  <c r="AC122" i="10" s="1"/>
  <c r="T129" i="10"/>
  <c r="Z129" i="10" s="1"/>
  <c r="P127" i="11"/>
  <c r="AA127" i="11" s="1"/>
  <c r="U122" i="10"/>
  <c r="AE122" i="10" s="1"/>
  <c r="AC121" i="10"/>
  <c r="V122" i="10"/>
  <c r="X122" i="10" s="1"/>
  <c r="M125" i="11"/>
  <c r="U125" i="11" s="1"/>
  <c r="AE125" i="11" s="1"/>
  <c r="W123" i="10"/>
  <c r="Y123" i="10" s="1"/>
  <c r="U123" i="10"/>
  <c r="AE123" i="10" s="1"/>
  <c r="U128" i="10"/>
  <c r="AE128" i="10" s="1"/>
  <c r="U125" i="10"/>
  <c r="AE125" i="10" s="1"/>
  <c r="AA123" i="10"/>
  <c r="V128" i="10"/>
  <c r="X128" i="10" s="1"/>
  <c r="AA125" i="10"/>
  <c r="AB125" i="10" s="1"/>
  <c r="V126" i="10"/>
  <c r="X126" i="10" s="1"/>
  <c r="W126" i="10"/>
  <c r="Y126" i="10" s="1"/>
  <c r="AA126" i="10"/>
  <c r="U126" i="10"/>
  <c r="AE126" i="10" s="1"/>
  <c r="V127" i="10"/>
  <c r="X127" i="10" s="1"/>
  <c r="W127" i="10"/>
  <c r="Y127" i="10" s="1"/>
  <c r="U127" i="10"/>
  <c r="AE127" i="10" s="1"/>
  <c r="AA127" i="10"/>
  <c r="AD124" i="10"/>
  <c r="V123" i="10"/>
  <c r="X123" i="10" s="1"/>
  <c r="R130" i="10"/>
  <c r="W129" i="10"/>
  <c r="Y129" i="10" s="1"/>
  <c r="U129" i="10"/>
  <c r="AE129" i="10" s="1"/>
  <c r="AA128" i="10"/>
  <c r="AC128" i="10" s="1"/>
  <c r="W121" i="11"/>
  <c r="Y121" i="11" s="1"/>
  <c r="J122" i="11"/>
  <c r="W122" i="11" s="1"/>
  <c r="Y122" i="11" s="1"/>
  <c r="AA123" i="11"/>
  <c r="V123" i="11"/>
  <c r="X123" i="11" s="1"/>
  <c r="U123" i="11"/>
  <c r="AE123" i="11" s="1"/>
  <c r="AA121" i="11"/>
  <c r="M124" i="11"/>
  <c r="AA124" i="11" s="1"/>
  <c r="AC126" i="11"/>
  <c r="AB126" i="11"/>
  <c r="T128" i="11"/>
  <c r="Q130" i="11"/>
  <c r="W123" i="11"/>
  <c r="Y123" i="11" s="1"/>
  <c r="R129" i="11"/>
  <c r="R130" i="11" s="1"/>
  <c r="S129" i="11"/>
  <c r="S130" i="11" s="1"/>
  <c r="V121" i="11"/>
  <c r="X121" i="11" s="1"/>
  <c r="F118" i="12"/>
  <c r="G118" i="12"/>
  <c r="H118" i="12"/>
  <c r="I118" i="12"/>
  <c r="J118" i="12"/>
  <c r="K118" i="12"/>
  <c r="L118" i="12"/>
  <c r="M118" i="12"/>
  <c r="N118" i="12"/>
  <c r="O118" i="12"/>
  <c r="P118" i="12"/>
  <c r="Q118" i="12"/>
  <c r="R118" i="12"/>
  <c r="S118" i="12"/>
  <c r="T118" i="12"/>
  <c r="AD128" i="13"/>
  <c r="AA130" i="13"/>
  <c r="AC130" i="13" s="1"/>
  <c r="U130" i="13"/>
  <c r="AE130" i="13" s="1"/>
  <c r="V130" i="13"/>
  <c r="X130" i="13" s="1"/>
  <c r="AC129" i="13"/>
  <c r="AB129" i="13"/>
  <c r="AD126" i="13"/>
  <c r="AD123" i="13"/>
  <c r="C88" i="6"/>
  <c r="C88" i="1"/>
  <c r="AD121" i="10" l="1"/>
  <c r="V129" i="10"/>
  <c r="X129" i="10" s="1"/>
  <c r="T130" i="10"/>
  <c r="V130" i="10" s="1"/>
  <c r="X130" i="10" s="1"/>
  <c r="V127" i="11"/>
  <c r="X127" i="11" s="1"/>
  <c r="AB127" i="11" s="1"/>
  <c r="AB122" i="10"/>
  <c r="AD122" i="10" s="1"/>
  <c r="U127" i="11"/>
  <c r="AE127" i="11" s="1"/>
  <c r="W127" i="11"/>
  <c r="Y127" i="11" s="1"/>
  <c r="AC127" i="11" s="1"/>
  <c r="AB123" i="10"/>
  <c r="AC121" i="11"/>
  <c r="AA129" i="10"/>
  <c r="AC129" i="10" s="1"/>
  <c r="S118" i="8"/>
  <c r="M118" i="8"/>
  <c r="H118" i="8"/>
  <c r="Q118" i="8"/>
  <c r="G118" i="8"/>
  <c r="P118" i="8"/>
  <c r="T118" i="8"/>
  <c r="R118" i="8"/>
  <c r="L118" i="8"/>
  <c r="I118" i="8"/>
  <c r="N118" i="8"/>
  <c r="F118" i="8"/>
  <c r="K118" i="8"/>
  <c r="O118" i="8"/>
  <c r="J118" i="8"/>
  <c r="V125" i="11"/>
  <c r="X125" i="11" s="1"/>
  <c r="W125" i="11"/>
  <c r="Y125" i="11" s="1"/>
  <c r="AA125" i="11"/>
  <c r="Z130" i="10"/>
  <c r="AC123" i="10"/>
  <c r="AB126" i="10"/>
  <c r="AC126" i="10"/>
  <c r="AC125" i="10"/>
  <c r="AD125" i="10" s="1"/>
  <c r="AB128" i="10"/>
  <c r="AD128" i="10" s="1"/>
  <c r="AC123" i="11"/>
  <c r="AB123" i="11"/>
  <c r="AC127" i="10"/>
  <c r="AB127" i="10"/>
  <c r="AB121" i="11"/>
  <c r="U122" i="11"/>
  <c r="AE122" i="11" s="1"/>
  <c r="V122" i="11"/>
  <c r="X122" i="11" s="1"/>
  <c r="AA122" i="11"/>
  <c r="Z129" i="11"/>
  <c r="W124" i="11"/>
  <c r="Y124" i="11" s="1"/>
  <c r="AC124" i="11" s="1"/>
  <c r="AD126" i="11"/>
  <c r="AA128" i="11"/>
  <c r="Z130" i="11"/>
  <c r="V128" i="11"/>
  <c r="X128" i="11" s="1"/>
  <c r="W128" i="11"/>
  <c r="Y128" i="11" s="1"/>
  <c r="V124" i="11"/>
  <c r="X124" i="11" s="1"/>
  <c r="AB124" i="11" s="1"/>
  <c r="U124" i="11"/>
  <c r="AE124" i="11" s="1"/>
  <c r="T129" i="11"/>
  <c r="U129" i="11" s="1"/>
  <c r="AE129" i="11" s="1"/>
  <c r="U128" i="11"/>
  <c r="AE128" i="11" s="1"/>
  <c r="AB130" i="13"/>
  <c r="AD130" i="13" s="1"/>
  <c r="M128" i="12"/>
  <c r="M127" i="12"/>
  <c r="M121" i="12"/>
  <c r="M130" i="12"/>
  <c r="M122" i="12"/>
  <c r="M126" i="12"/>
  <c r="M129" i="12"/>
  <c r="M123" i="12"/>
  <c r="T125" i="12"/>
  <c r="T127" i="12"/>
  <c r="T121" i="12"/>
  <c r="T124" i="12"/>
  <c r="T126" i="12"/>
  <c r="T123" i="12"/>
  <c r="T122" i="12"/>
  <c r="L128" i="12"/>
  <c r="L127" i="12"/>
  <c r="L121" i="12"/>
  <c r="L126" i="12"/>
  <c r="L129" i="12"/>
  <c r="L123" i="12"/>
  <c r="L130" i="12"/>
  <c r="L122" i="12"/>
  <c r="S124" i="12"/>
  <c r="S121" i="12"/>
  <c r="S126" i="12"/>
  <c r="S125" i="12"/>
  <c r="S127" i="12"/>
  <c r="S123" i="12"/>
  <c r="S122" i="12"/>
  <c r="K130" i="12"/>
  <c r="K129" i="12"/>
  <c r="K128" i="12"/>
  <c r="K122" i="12"/>
  <c r="K124" i="12"/>
  <c r="L124" i="12" s="1"/>
  <c r="M124" i="12" s="1"/>
  <c r="K121" i="12"/>
  <c r="K126" i="12"/>
  <c r="K127" i="12"/>
  <c r="K123" i="12"/>
  <c r="R121" i="12"/>
  <c r="R124" i="12"/>
  <c r="R126" i="12"/>
  <c r="R122" i="12"/>
  <c r="R123" i="12"/>
  <c r="R125" i="12"/>
  <c r="R127" i="12"/>
  <c r="J129" i="12"/>
  <c r="J126" i="12"/>
  <c r="J125" i="12"/>
  <c r="J130" i="12"/>
  <c r="J127" i="12"/>
  <c r="J124" i="12"/>
  <c r="J128" i="12"/>
  <c r="J121" i="12"/>
  <c r="Q124" i="12"/>
  <c r="Q125" i="12"/>
  <c r="Q121" i="12"/>
  <c r="Q123" i="12"/>
  <c r="Q126" i="12"/>
  <c r="Q128" i="12"/>
  <c r="Q122" i="12"/>
  <c r="Q127" i="12"/>
  <c r="I129" i="12"/>
  <c r="I126" i="12"/>
  <c r="I128" i="12"/>
  <c r="I127" i="12"/>
  <c r="I124" i="12"/>
  <c r="I125" i="12"/>
  <c r="I121" i="12"/>
  <c r="I130" i="12"/>
  <c r="P128" i="12"/>
  <c r="P124" i="12"/>
  <c r="P125" i="12"/>
  <c r="P130" i="12"/>
  <c r="P129" i="12"/>
  <c r="P121" i="12"/>
  <c r="P123" i="12"/>
  <c r="P122" i="12"/>
  <c r="H128" i="12"/>
  <c r="H124" i="12"/>
  <c r="H130" i="12"/>
  <c r="H126" i="12"/>
  <c r="H129" i="12"/>
  <c r="H121" i="12"/>
  <c r="H125" i="12"/>
  <c r="H122" i="12"/>
  <c r="H127" i="12"/>
  <c r="O128" i="12"/>
  <c r="O125" i="12"/>
  <c r="O122" i="12"/>
  <c r="O123" i="12"/>
  <c r="O129" i="12"/>
  <c r="O130" i="12"/>
  <c r="O121" i="12"/>
  <c r="O124" i="12"/>
  <c r="G128" i="12"/>
  <c r="G125" i="12"/>
  <c r="G122" i="12"/>
  <c r="G127" i="12"/>
  <c r="G123" i="12"/>
  <c r="G130" i="12"/>
  <c r="G129" i="12"/>
  <c r="G124" i="12"/>
  <c r="G126" i="12"/>
  <c r="N126" i="12"/>
  <c r="N128" i="12"/>
  <c r="N122" i="12"/>
  <c r="N130" i="12"/>
  <c r="N124" i="12"/>
  <c r="N121" i="12"/>
  <c r="N129" i="12"/>
  <c r="N123" i="12"/>
  <c r="N125" i="12"/>
  <c r="F127" i="12"/>
  <c r="F122" i="12"/>
  <c r="F129" i="12"/>
  <c r="F121" i="12"/>
  <c r="F123" i="12"/>
  <c r="F125" i="12"/>
  <c r="F128" i="12"/>
  <c r="F124" i="12"/>
  <c r="F130" i="12"/>
  <c r="F126" i="12"/>
  <c r="U118" i="12"/>
  <c r="AD129" i="13"/>
  <c r="C89" i="6"/>
  <c r="C89" i="1"/>
  <c r="AA130" i="10" l="1"/>
  <c r="AB130" i="10" s="1"/>
  <c r="AD121" i="11"/>
  <c r="AD123" i="10"/>
  <c r="U130" i="10"/>
  <c r="AE130" i="10" s="1"/>
  <c r="W130" i="10"/>
  <c r="Y130" i="10" s="1"/>
  <c r="AB129" i="10"/>
  <c r="AD129" i="10" s="1"/>
  <c r="AB125" i="11"/>
  <c r="AC125" i="11"/>
  <c r="O121" i="8"/>
  <c r="O130" i="8"/>
  <c r="O124" i="8"/>
  <c r="O123" i="8"/>
  <c r="O128" i="8"/>
  <c r="O125" i="8"/>
  <c r="O129" i="8"/>
  <c r="O122" i="8"/>
  <c r="P125" i="8"/>
  <c r="P130" i="8"/>
  <c r="P122" i="8"/>
  <c r="P124" i="8"/>
  <c r="P129" i="8"/>
  <c r="P128" i="8"/>
  <c r="P121" i="8"/>
  <c r="P123" i="8"/>
  <c r="K130" i="8"/>
  <c r="K127" i="8"/>
  <c r="K124" i="8"/>
  <c r="K121" i="8"/>
  <c r="K129" i="8"/>
  <c r="K126" i="8"/>
  <c r="K123" i="8"/>
  <c r="K128" i="8"/>
  <c r="K122" i="8"/>
  <c r="G128" i="8"/>
  <c r="G123" i="8"/>
  <c r="G122" i="8"/>
  <c r="G129" i="8"/>
  <c r="G127" i="8"/>
  <c r="G130" i="8"/>
  <c r="G126" i="8"/>
  <c r="G124" i="8"/>
  <c r="G125" i="8"/>
  <c r="F128" i="8"/>
  <c r="F129" i="8"/>
  <c r="F130" i="8"/>
  <c r="F122" i="8"/>
  <c r="F121" i="8"/>
  <c r="F123" i="8"/>
  <c r="F125" i="8"/>
  <c r="F126" i="8"/>
  <c r="F127" i="8"/>
  <c r="F124" i="8"/>
  <c r="U118" i="8"/>
  <c r="Q128" i="8"/>
  <c r="Q129" i="8" s="1"/>
  <c r="Q122" i="8"/>
  <c r="Q127" i="8"/>
  <c r="Q124" i="8"/>
  <c r="Q125" i="8"/>
  <c r="Q121" i="8"/>
  <c r="Q126" i="8"/>
  <c r="Q123" i="8"/>
  <c r="N128" i="8"/>
  <c r="N125" i="8"/>
  <c r="N121" i="8"/>
  <c r="N122" i="8"/>
  <c r="N123" i="8"/>
  <c r="N129" i="8"/>
  <c r="N126" i="8"/>
  <c r="N130" i="8"/>
  <c r="N124" i="8"/>
  <c r="H125" i="8"/>
  <c r="H130" i="8"/>
  <c r="H122" i="8"/>
  <c r="H127" i="8"/>
  <c r="H129" i="8"/>
  <c r="H128" i="8"/>
  <c r="H124" i="8"/>
  <c r="H121" i="8"/>
  <c r="H126" i="8"/>
  <c r="I128" i="8"/>
  <c r="I129" i="8"/>
  <c r="I130" i="8"/>
  <c r="I127" i="8"/>
  <c r="I124" i="8"/>
  <c r="I121" i="8"/>
  <c r="I126" i="8"/>
  <c r="I125" i="8"/>
  <c r="M126" i="8"/>
  <c r="M123" i="8"/>
  <c r="M122" i="8"/>
  <c r="M128" i="8"/>
  <c r="M130" i="8"/>
  <c r="M127" i="8"/>
  <c r="M129" i="8"/>
  <c r="M121" i="8"/>
  <c r="L126" i="8"/>
  <c r="L121" i="8"/>
  <c r="L128" i="8"/>
  <c r="L129" i="8"/>
  <c r="L130" i="8"/>
  <c r="L122" i="8"/>
  <c r="L123" i="8"/>
  <c r="L127" i="8"/>
  <c r="S124" i="8"/>
  <c r="S122" i="8"/>
  <c r="S127" i="8"/>
  <c r="S125" i="8"/>
  <c r="S123" i="8"/>
  <c r="S126" i="8"/>
  <c r="S121" i="8"/>
  <c r="R125" i="8"/>
  <c r="R127" i="8"/>
  <c r="R121" i="8"/>
  <c r="R124" i="8"/>
  <c r="R123" i="8"/>
  <c r="R122" i="8"/>
  <c r="R126" i="8"/>
  <c r="J130" i="8"/>
  <c r="J127" i="8"/>
  <c r="J121" i="8"/>
  <c r="J125" i="8"/>
  <c r="J124" i="8"/>
  <c r="J129" i="8"/>
  <c r="J126" i="8"/>
  <c r="J128" i="8"/>
  <c r="T121" i="8"/>
  <c r="T124" i="8"/>
  <c r="T123" i="8"/>
  <c r="T125" i="8"/>
  <c r="T122" i="8"/>
  <c r="T127" i="8"/>
  <c r="T126" i="8"/>
  <c r="AB122" i="11"/>
  <c r="AD126" i="10"/>
  <c r="AD123" i="11"/>
  <c r="AD127" i="10"/>
  <c r="AD124" i="11"/>
  <c r="AC122" i="11"/>
  <c r="AD127" i="11"/>
  <c r="T130" i="11"/>
  <c r="W129" i="11"/>
  <c r="Y129" i="11" s="1"/>
  <c r="AB128" i="11"/>
  <c r="AC128" i="11"/>
  <c r="V129" i="11"/>
  <c r="X129" i="11" s="1"/>
  <c r="AA129" i="11"/>
  <c r="H123" i="12"/>
  <c r="I122" i="12"/>
  <c r="Z122" i="12"/>
  <c r="Z123" i="12"/>
  <c r="Z126" i="12"/>
  <c r="Z127" i="12"/>
  <c r="Z124" i="12"/>
  <c r="K125" i="12"/>
  <c r="Z121" i="12"/>
  <c r="G121" i="12"/>
  <c r="U121" i="12" s="1"/>
  <c r="AE121" i="12" s="1"/>
  <c r="N127" i="12"/>
  <c r="O126" i="12"/>
  <c r="O127" i="12" s="1"/>
  <c r="W124" i="12"/>
  <c r="Y124" i="12" s="1"/>
  <c r="V124" i="12"/>
  <c r="X124" i="12" s="1"/>
  <c r="AA124" i="12"/>
  <c r="U124" i="12"/>
  <c r="AE124" i="12" s="1"/>
  <c r="Q129" i="12"/>
  <c r="R128" i="12"/>
  <c r="S128" i="12" s="1"/>
  <c r="L125" i="12"/>
  <c r="Z125" i="12"/>
  <c r="AI16" i="13" a="1"/>
  <c r="AR16" i="13" s="1"/>
  <c r="O132" i="13" s="1"/>
  <c r="AD131" i="13"/>
  <c r="C90" i="6"/>
  <c r="C90" i="1"/>
  <c r="AC130" i="10" l="1"/>
  <c r="AD130" i="10" s="1"/>
  <c r="AI16" i="10" s="1" a="1"/>
  <c r="AO16" i="10" s="1"/>
  <c r="L132" i="10" s="1"/>
  <c r="AD125" i="11"/>
  <c r="Q130" i="8"/>
  <c r="Z125" i="8"/>
  <c r="Z127" i="8"/>
  <c r="N127" i="8"/>
  <c r="O126" i="8"/>
  <c r="O127" i="8" s="1"/>
  <c r="Z122" i="8"/>
  <c r="G121" i="8"/>
  <c r="AA121" i="8" s="1"/>
  <c r="R128" i="8"/>
  <c r="S128" i="8" s="1"/>
  <c r="Z128" i="8"/>
  <c r="Z123" i="8"/>
  <c r="Z126" i="8"/>
  <c r="H123" i="8"/>
  <c r="I122" i="8"/>
  <c r="Z121" i="8"/>
  <c r="K125" i="8"/>
  <c r="L124" i="8"/>
  <c r="Z124" i="8"/>
  <c r="AD122" i="11"/>
  <c r="AD128" i="11"/>
  <c r="U130" i="11"/>
  <c r="AE130" i="11" s="1"/>
  <c r="V130" i="11"/>
  <c r="X130" i="11" s="1"/>
  <c r="AA130" i="11"/>
  <c r="W130" i="11"/>
  <c r="Y130" i="11" s="1"/>
  <c r="AC129" i="11"/>
  <c r="AB129" i="11"/>
  <c r="AA121" i="12"/>
  <c r="V121" i="12"/>
  <c r="X121" i="12" s="1"/>
  <c r="W121" i="12"/>
  <c r="Y121" i="12" s="1"/>
  <c r="P127" i="12"/>
  <c r="U127" i="12" s="1"/>
  <c r="AE127" i="12" s="1"/>
  <c r="M125" i="12"/>
  <c r="W125" i="12" s="1"/>
  <c r="Y125" i="12" s="1"/>
  <c r="P126" i="12"/>
  <c r="W126" i="12" s="1"/>
  <c r="Y126" i="12" s="1"/>
  <c r="AC124" i="12"/>
  <c r="AB124" i="12"/>
  <c r="T128" i="12"/>
  <c r="J122" i="12"/>
  <c r="I123" i="12"/>
  <c r="J123" i="12" s="1"/>
  <c r="AA123" i="12" s="1"/>
  <c r="Z128" i="12"/>
  <c r="R129" i="12"/>
  <c r="R130" i="12" s="1"/>
  <c r="S129" i="12"/>
  <c r="Q130" i="12"/>
  <c r="AM16" i="13"/>
  <c r="J132" i="13" s="1"/>
  <c r="AJ16" i="13"/>
  <c r="G132" i="13" s="1"/>
  <c r="AO16" i="13"/>
  <c r="L132" i="13" s="1"/>
  <c r="AW16" i="13"/>
  <c r="T132" i="13" s="1"/>
  <c r="AL16" i="13"/>
  <c r="I132" i="13" s="1"/>
  <c r="AQ16" i="13"/>
  <c r="N132" i="13" s="1"/>
  <c r="AU16" i="13"/>
  <c r="R132" i="13" s="1"/>
  <c r="AV16" i="13"/>
  <c r="S132" i="13" s="1"/>
  <c r="AK16" i="13"/>
  <c r="H132" i="13" s="1"/>
  <c r="AP16" i="13"/>
  <c r="M132" i="13" s="1"/>
  <c r="AT16" i="13"/>
  <c r="Q132" i="13" s="1"/>
  <c r="AN16" i="13"/>
  <c r="K132" i="13" s="1"/>
  <c r="AS16" i="13"/>
  <c r="P132" i="13" s="1"/>
  <c r="AI16" i="13"/>
  <c r="F132" i="13" s="1"/>
  <c r="M167" i="13"/>
  <c r="C91" i="6"/>
  <c r="C91" i="1"/>
  <c r="P127" i="8" l="1"/>
  <c r="U127" i="8" s="1"/>
  <c r="AE127" i="8" s="1"/>
  <c r="AD131" i="10"/>
  <c r="M167" i="10" s="1"/>
  <c r="V121" i="8"/>
  <c r="X121" i="8" s="1"/>
  <c r="AB121" i="8" s="1"/>
  <c r="W121" i="8"/>
  <c r="Y121" i="8" s="1"/>
  <c r="AC121" i="8" s="1"/>
  <c r="U121" i="8"/>
  <c r="AE121" i="8" s="1"/>
  <c r="T128" i="8"/>
  <c r="V128" i="8" s="1"/>
  <c r="X128" i="8" s="1"/>
  <c r="M124" i="8"/>
  <c r="W124" i="8" s="1"/>
  <c r="Y124" i="8" s="1"/>
  <c r="L125" i="8"/>
  <c r="J122" i="8"/>
  <c r="U122" i="8" s="1"/>
  <c r="AE122" i="8" s="1"/>
  <c r="I123" i="8"/>
  <c r="J123" i="8" s="1"/>
  <c r="AA123" i="8" s="1"/>
  <c r="S129" i="8"/>
  <c r="S130" i="8" s="1"/>
  <c r="R129" i="8"/>
  <c r="R130" i="8" s="1"/>
  <c r="P126" i="8"/>
  <c r="AL16" i="10"/>
  <c r="I132" i="10" s="1"/>
  <c r="AN16" i="10"/>
  <c r="K132" i="10" s="1"/>
  <c r="AJ16" i="10"/>
  <c r="G132" i="10" s="1"/>
  <c r="AP16" i="10"/>
  <c r="M132" i="10" s="1"/>
  <c r="AR16" i="10"/>
  <c r="O132" i="10" s="1"/>
  <c r="AU16" i="10"/>
  <c r="R132" i="10" s="1"/>
  <c r="AV16" i="10"/>
  <c r="S132" i="10" s="1"/>
  <c r="AK16" i="10"/>
  <c r="H132" i="10" s="1"/>
  <c r="AI16" i="10"/>
  <c r="F132" i="10" s="1"/>
  <c r="AS16" i="10"/>
  <c r="P132" i="10" s="1"/>
  <c r="AM16" i="10"/>
  <c r="J132" i="10" s="1"/>
  <c r="AW16" i="10"/>
  <c r="T132" i="10" s="1"/>
  <c r="AT16" i="10"/>
  <c r="Q132" i="10" s="1"/>
  <c r="AQ16" i="10"/>
  <c r="N132" i="10" s="1"/>
  <c r="AD129" i="11"/>
  <c r="AC130" i="11"/>
  <c r="AB130" i="11"/>
  <c r="AB121" i="12"/>
  <c r="V127" i="12"/>
  <c r="X127" i="12" s="1"/>
  <c r="W127" i="12"/>
  <c r="Y127" i="12" s="1"/>
  <c r="AC121" i="12"/>
  <c r="V125" i="12"/>
  <c r="X125" i="12" s="1"/>
  <c r="AA127" i="12"/>
  <c r="U126" i="12"/>
  <c r="AE126" i="12" s="1"/>
  <c r="AA126" i="12"/>
  <c r="V126" i="12"/>
  <c r="X126" i="12" s="1"/>
  <c r="U125" i="12"/>
  <c r="AE125" i="12" s="1"/>
  <c r="AA125" i="12"/>
  <c r="AC125" i="12" s="1"/>
  <c r="AD124" i="12"/>
  <c r="U132" i="13"/>
  <c r="Z130" i="12"/>
  <c r="U122" i="12"/>
  <c r="AE122" i="12" s="1"/>
  <c r="V122" i="12"/>
  <c r="X122" i="12" s="1"/>
  <c r="W122" i="12"/>
  <c r="Y122" i="12" s="1"/>
  <c r="AA122" i="12"/>
  <c r="Z129" i="12"/>
  <c r="S130" i="12"/>
  <c r="T129" i="12"/>
  <c r="V129" i="12" s="1"/>
  <c r="X129" i="12" s="1"/>
  <c r="V128" i="12"/>
  <c r="X128" i="12" s="1"/>
  <c r="U128" i="12"/>
  <c r="AE128" i="12" s="1"/>
  <c r="AA128" i="12"/>
  <c r="V123" i="12"/>
  <c r="X123" i="12" s="1"/>
  <c r="AB123" i="12" s="1"/>
  <c r="W123" i="12"/>
  <c r="Y123" i="12" s="1"/>
  <c r="AC123" i="12" s="1"/>
  <c r="U123" i="12"/>
  <c r="AE123" i="12" s="1"/>
  <c r="W128" i="12"/>
  <c r="Y128" i="12" s="1"/>
  <c r="AX16" i="13"/>
  <c r="AY16" i="13" s="1"/>
  <c r="E134" i="13" s="1"/>
  <c r="C92" i="6"/>
  <c r="C92" i="1"/>
  <c r="W127" i="8" l="1"/>
  <c r="Y127" i="8" s="1"/>
  <c r="V124" i="8"/>
  <c r="X124" i="8" s="1"/>
  <c r="V127" i="8"/>
  <c r="X127" i="8" s="1"/>
  <c r="AA127" i="8"/>
  <c r="AA124" i="8"/>
  <c r="AC124" i="8" s="1"/>
  <c r="U124" i="8"/>
  <c r="AE124" i="8" s="1"/>
  <c r="AA128" i="8"/>
  <c r="AB128" i="8" s="1"/>
  <c r="AD121" i="8"/>
  <c r="W123" i="8"/>
  <c r="Y123" i="8" s="1"/>
  <c r="AC123" i="8" s="1"/>
  <c r="V122" i="8"/>
  <c r="X122" i="8" s="1"/>
  <c r="W122" i="8"/>
  <c r="Y122" i="8" s="1"/>
  <c r="AA122" i="8"/>
  <c r="U123" i="8"/>
  <c r="AE123" i="8" s="1"/>
  <c r="U128" i="8"/>
  <c r="AE128" i="8" s="1"/>
  <c r="V123" i="8"/>
  <c r="X123" i="8" s="1"/>
  <c r="AB123" i="8" s="1"/>
  <c r="M125" i="8"/>
  <c r="AA125" i="8" s="1"/>
  <c r="W128" i="8"/>
  <c r="Y128" i="8" s="1"/>
  <c r="AA126" i="8"/>
  <c r="W126" i="8"/>
  <c r="Y126" i="8" s="1"/>
  <c r="V126" i="8"/>
  <c r="X126" i="8" s="1"/>
  <c r="U126" i="8"/>
  <c r="AE126" i="8" s="1"/>
  <c r="Z130" i="8"/>
  <c r="Z129" i="8"/>
  <c r="T129" i="8"/>
  <c r="V129" i="8" s="1"/>
  <c r="X129" i="8" s="1"/>
  <c r="U132" i="10"/>
  <c r="AX16" i="10"/>
  <c r="AY16" i="10" s="1"/>
  <c r="E134" i="10" s="1"/>
  <c r="AD130" i="11"/>
  <c r="AD121" i="12"/>
  <c r="AC127" i="12"/>
  <c r="AB126" i="12"/>
  <c r="AC126" i="12"/>
  <c r="AB127" i="12"/>
  <c r="AB125" i="12"/>
  <c r="AD125" i="12" s="1"/>
  <c r="AD123" i="12"/>
  <c r="AC128" i="12"/>
  <c r="AB128" i="12"/>
  <c r="T130" i="12"/>
  <c r="W130" i="12" s="1"/>
  <c r="Y130" i="12" s="1"/>
  <c r="U129" i="12"/>
  <c r="AE129" i="12" s="1"/>
  <c r="AC122" i="12"/>
  <c r="AB122" i="12"/>
  <c r="W129" i="12"/>
  <c r="Y129" i="12" s="1"/>
  <c r="AA129" i="12"/>
  <c r="C93" i="6"/>
  <c r="C93" i="1"/>
  <c r="AC127" i="8" l="1"/>
  <c r="AB124" i="8"/>
  <c r="AD124" i="8" s="1"/>
  <c r="AB127" i="8"/>
  <c r="AC122" i="8"/>
  <c r="AD123" i="8"/>
  <c r="AC128" i="8"/>
  <c r="AD128" i="8" s="1"/>
  <c r="AB122" i="8"/>
  <c r="W129" i="8"/>
  <c r="Y129" i="8" s="1"/>
  <c r="V125" i="8"/>
  <c r="X125" i="8" s="1"/>
  <c r="AB125" i="8" s="1"/>
  <c r="U125" i="8"/>
  <c r="AE125" i="8" s="1"/>
  <c r="AA129" i="8"/>
  <c r="AB129" i="8" s="1"/>
  <c r="AC126" i="8"/>
  <c r="AB126" i="8"/>
  <c r="T130" i="8"/>
  <c r="U129" i="8"/>
  <c r="AE129" i="8" s="1"/>
  <c r="W125" i="8"/>
  <c r="Y125" i="8" s="1"/>
  <c r="AC125" i="8" s="1"/>
  <c r="H134" i="10"/>
  <c r="G134" i="10"/>
  <c r="I134" i="10"/>
  <c r="F134" i="10"/>
  <c r="J134" i="10"/>
  <c r="K134" i="10"/>
  <c r="L134" i="10"/>
  <c r="M134" i="10"/>
  <c r="N134" i="10"/>
  <c r="O134" i="10"/>
  <c r="P134" i="10"/>
  <c r="Q134" i="10"/>
  <c r="R134" i="10"/>
  <c r="S134" i="10"/>
  <c r="T134" i="10"/>
  <c r="AD131" i="11"/>
  <c r="AI16" i="11" a="1"/>
  <c r="AD128" i="12"/>
  <c r="AD127" i="12"/>
  <c r="AD126" i="12"/>
  <c r="AC129" i="12"/>
  <c r="AA130" i="12"/>
  <c r="AC130" i="12" s="1"/>
  <c r="V130" i="12"/>
  <c r="X130" i="12" s="1"/>
  <c r="AB129" i="12"/>
  <c r="U130" i="12"/>
  <c r="AE130" i="12" s="1"/>
  <c r="AD122" i="12"/>
  <c r="C94" i="6"/>
  <c r="C94" i="1"/>
  <c r="AD127" i="8" l="1"/>
  <c r="AD122" i="8"/>
  <c r="AD126" i="8"/>
  <c r="AC129" i="8"/>
  <c r="AD129" i="8" s="1"/>
  <c r="AD125" i="8"/>
  <c r="AA130" i="8"/>
  <c r="V130" i="8"/>
  <c r="X130" i="8" s="1"/>
  <c r="W130" i="8"/>
  <c r="Y130" i="8" s="1"/>
  <c r="U130" i="8"/>
  <c r="AE130" i="8" s="1"/>
  <c r="M137" i="10"/>
  <c r="M142" i="10"/>
  <c r="M139" i="10"/>
  <c r="M144" i="10"/>
  <c r="M146" i="10"/>
  <c r="M138" i="10"/>
  <c r="M145" i="10"/>
  <c r="M143" i="10"/>
  <c r="N139" i="10"/>
  <c r="N144" i="10"/>
  <c r="N141" i="10"/>
  <c r="N146" i="10"/>
  <c r="N138" i="10"/>
  <c r="N140" i="10"/>
  <c r="N137" i="10"/>
  <c r="N142" i="10"/>
  <c r="N145" i="10"/>
  <c r="U134" i="10"/>
  <c r="T140" i="10"/>
  <c r="T143" i="10"/>
  <c r="T137" i="10"/>
  <c r="T142" i="10"/>
  <c r="T138" i="10"/>
  <c r="T139" i="10"/>
  <c r="T141" i="10"/>
  <c r="L138" i="10"/>
  <c r="L143" i="10"/>
  <c r="L145" i="10"/>
  <c r="L137" i="10"/>
  <c r="L142" i="10"/>
  <c r="L139" i="10"/>
  <c r="L146" i="10"/>
  <c r="L144" i="10"/>
  <c r="S137" i="10"/>
  <c r="S142" i="10"/>
  <c r="S139" i="10"/>
  <c r="S138" i="10"/>
  <c r="S140" i="10"/>
  <c r="S141" i="10"/>
  <c r="S143" i="10"/>
  <c r="K145" i="10"/>
  <c r="K137" i="10"/>
  <c r="K142" i="10"/>
  <c r="K139" i="10"/>
  <c r="K144" i="10"/>
  <c r="K146" i="10"/>
  <c r="K140" i="10"/>
  <c r="K143" i="10"/>
  <c r="K138" i="10"/>
  <c r="J142" i="10"/>
  <c r="J146" i="10"/>
  <c r="J144" i="10"/>
  <c r="J143" i="10"/>
  <c r="J141" i="10"/>
  <c r="J140" i="10"/>
  <c r="J145" i="10"/>
  <c r="J137" i="10"/>
  <c r="R143" i="10"/>
  <c r="R140" i="10"/>
  <c r="R137" i="10"/>
  <c r="R142" i="10"/>
  <c r="R141" i="10"/>
  <c r="R139" i="10"/>
  <c r="R138" i="10"/>
  <c r="Q142" i="10"/>
  <c r="Q139" i="10"/>
  <c r="Q144" i="10"/>
  <c r="Q140" i="10"/>
  <c r="Q141" i="10"/>
  <c r="Q137" i="10"/>
  <c r="Q138" i="10"/>
  <c r="Q143" i="10"/>
  <c r="F146" i="10"/>
  <c r="F143" i="10"/>
  <c r="F138" i="10"/>
  <c r="F145" i="10"/>
  <c r="F140" i="10"/>
  <c r="F139" i="10"/>
  <c r="F142" i="10"/>
  <c r="F137" i="10"/>
  <c r="F144" i="10"/>
  <c r="F141" i="10"/>
  <c r="P146" i="10"/>
  <c r="P138" i="10"/>
  <c r="P141" i="10"/>
  <c r="P140" i="10"/>
  <c r="P145" i="10"/>
  <c r="P137" i="10"/>
  <c r="P139" i="10"/>
  <c r="P144" i="10"/>
  <c r="I137" i="10"/>
  <c r="I144" i="10"/>
  <c r="I142" i="10"/>
  <c r="I143" i="10"/>
  <c r="I141" i="10"/>
  <c r="I146" i="10"/>
  <c r="I145" i="10"/>
  <c r="I140" i="10"/>
  <c r="O140" i="10"/>
  <c r="O145" i="10"/>
  <c r="O137" i="10"/>
  <c r="O139" i="10"/>
  <c r="O138" i="10"/>
  <c r="O144" i="10"/>
  <c r="O141" i="10"/>
  <c r="O146" i="10"/>
  <c r="G144" i="10"/>
  <c r="G146" i="10"/>
  <c r="G141" i="10"/>
  <c r="G138" i="10"/>
  <c r="G140" i="10"/>
  <c r="G143" i="10"/>
  <c r="G139" i="10"/>
  <c r="G142" i="10"/>
  <c r="G145" i="10"/>
  <c r="H143" i="10"/>
  <c r="H140" i="10"/>
  <c r="H145" i="10"/>
  <c r="H141" i="10"/>
  <c r="H137" i="10"/>
  <c r="H144" i="10"/>
  <c r="H142" i="10"/>
  <c r="H146" i="10"/>
  <c r="H138" i="10"/>
  <c r="AM16" i="11"/>
  <c r="J132" i="11" s="1"/>
  <c r="AV16" i="11"/>
  <c r="S132" i="11" s="1"/>
  <c r="AU16" i="11"/>
  <c r="R132" i="11" s="1"/>
  <c r="AJ16" i="11"/>
  <c r="G132" i="11" s="1"/>
  <c r="AQ16" i="11"/>
  <c r="N132" i="11" s="1"/>
  <c r="AN16" i="11"/>
  <c r="K132" i="11" s="1"/>
  <c r="AR16" i="11"/>
  <c r="O132" i="11" s="1"/>
  <c r="AL16" i="11"/>
  <c r="I132" i="11" s="1"/>
  <c r="AP16" i="11"/>
  <c r="M132" i="11" s="1"/>
  <c r="AT16" i="11"/>
  <c r="Q132" i="11" s="1"/>
  <c r="AO16" i="11"/>
  <c r="L132" i="11" s="1"/>
  <c r="AS16" i="11"/>
  <c r="P132" i="11" s="1"/>
  <c r="AK16" i="11"/>
  <c r="H132" i="11" s="1"/>
  <c r="AI16" i="11"/>
  <c r="AW16" i="11"/>
  <c r="T132" i="11" s="1"/>
  <c r="M167" i="11"/>
  <c r="AB130" i="12"/>
  <c r="AD130" i="12" s="1"/>
  <c r="AD129" i="12"/>
  <c r="C95" i="6"/>
  <c r="C95" i="1"/>
  <c r="AC130" i="8" l="1"/>
  <c r="AB130" i="8"/>
  <c r="N143" i="10"/>
  <c r="O142" i="10"/>
  <c r="O143" i="10" s="1"/>
  <c r="Q145" i="10"/>
  <c r="Q146" i="10" s="1"/>
  <c r="R144" i="10"/>
  <c r="S144" i="10" s="1"/>
  <c r="Z144" i="10"/>
  <c r="Z142" i="10"/>
  <c r="Z139" i="10"/>
  <c r="Z137" i="10"/>
  <c r="G137" i="10"/>
  <c r="W137" i="10" s="1"/>
  <c r="Y137" i="10" s="1"/>
  <c r="Z143" i="10"/>
  <c r="Z140" i="10"/>
  <c r="Z138" i="10"/>
  <c r="K141" i="10"/>
  <c r="L140" i="10"/>
  <c r="H139" i="10"/>
  <c r="I138" i="10"/>
  <c r="I139" i="10" s="1"/>
  <c r="Z141" i="10"/>
  <c r="F132" i="11"/>
  <c r="U132" i="11" s="1"/>
  <c r="AX16" i="11"/>
  <c r="AD131" i="12"/>
  <c r="M167" i="12" s="1"/>
  <c r="AI16" i="12" a="1"/>
  <c r="AN16" i="12" s="1"/>
  <c r="K132" i="12" s="1"/>
  <c r="C96" i="6"/>
  <c r="C96" i="1"/>
  <c r="AD130" i="8" l="1"/>
  <c r="AI16" i="8" s="1" a="1"/>
  <c r="AL16" i="8" s="1"/>
  <c r="I132" i="8" s="1"/>
  <c r="AA137" i="10"/>
  <c r="J138" i="10"/>
  <c r="U138" i="10" s="1"/>
  <c r="AE138" i="10" s="1"/>
  <c r="P142" i="10"/>
  <c r="W142" i="10" s="1"/>
  <c r="Y142" i="10" s="1"/>
  <c r="U137" i="10"/>
  <c r="AE137" i="10" s="1"/>
  <c r="V137" i="10"/>
  <c r="X137" i="10" s="1"/>
  <c r="J139" i="10"/>
  <c r="W139" i="10" s="1"/>
  <c r="Y139" i="10" s="1"/>
  <c r="R145" i="10"/>
  <c r="S145" i="10"/>
  <c r="T144" i="10"/>
  <c r="W144" i="10" s="1"/>
  <c r="Y144" i="10" s="1"/>
  <c r="M140" i="10"/>
  <c r="L141" i="10"/>
  <c r="M141" i="10" s="1"/>
  <c r="P143" i="10"/>
  <c r="V143" i="10" s="1"/>
  <c r="X143" i="10" s="1"/>
  <c r="AY16" i="11"/>
  <c r="E134" i="11" s="1"/>
  <c r="AT16" i="12"/>
  <c r="Q132" i="12" s="1"/>
  <c r="AV16" i="12"/>
  <c r="S132" i="12" s="1"/>
  <c r="AW16" i="12"/>
  <c r="T132" i="12" s="1"/>
  <c r="AJ16" i="12"/>
  <c r="G132" i="12" s="1"/>
  <c r="AQ16" i="12"/>
  <c r="N132" i="12" s="1"/>
  <c r="AU16" i="12"/>
  <c r="R132" i="12" s="1"/>
  <c r="AL16" i="12"/>
  <c r="I132" i="12" s="1"/>
  <c r="AR16" i="12"/>
  <c r="O132" i="12" s="1"/>
  <c r="AK16" i="12"/>
  <c r="H132" i="12" s="1"/>
  <c r="AS16" i="12"/>
  <c r="P132" i="12" s="1"/>
  <c r="AM16" i="12"/>
  <c r="J132" i="12" s="1"/>
  <c r="AO16" i="12"/>
  <c r="L132" i="12" s="1"/>
  <c r="AI16" i="12"/>
  <c r="AP16" i="12"/>
  <c r="M132" i="12" s="1"/>
  <c r="C97" i="6"/>
  <c r="C97" i="1"/>
  <c r="W138" i="10" l="1"/>
  <c r="Y138" i="10" s="1"/>
  <c r="V138" i="10"/>
  <c r="X138" i="10" s="1"/>
  <c r="AD131" i="8"/>
  <c r="M167" i="8" s="1"/>
  <c r="AJ16" i="8"/>
  <c r="G132" i="8" s="1"/>
  <c r="AP16" i="8"/>
  <c r="M132" i="8" s="1"/>
  <c r="AS16" i="8"/>
  <c r="P132" i="8" s="1"/>
  <c r="AT16" i="8"/>
  <c r="Q132" i="8" s="1"/>
  <c r="AI16" i="8"/>
  <c r="AW16" i="8"/>
  <c r="T132" i="8" s="1"/>
  <c r="AM16" i="8"/>
  <c r="J132" i="8" s="1"/>
  <c r="AN16" i="8"/>
  <c r="K132" i="8" s="1"/>
  <c r="AO16" i="8"/>
  <c r="L132" i="8" s="1"/>
  <c r="AU16" i="8"/>
  <c r="R132" i="8" s="1"/>
  <c r="AQ16" i="8"/>
  <c r="N132" i="8" s="1"/>
  <c r="AR16" i="8"/>
  <c r="O132" i="8" s="1"/>
  <c r="AK16" i="8"/>
  <c r="H132" i="8" s="1"/>
  <c r="AV16" i="8"/>
  <c r="S132" i="8" s="1"/>
  <c r="AA138" i="10"/>
  <c r="AB137" i="10"/>
  <c r="AC137" i="10"/>
  <c r="V144" i="10"/>
  <c r="X144" i="10" s="1"/>
  <c r="T145" i="10"/>
  <c r="V145" i="10" s="1"/>
  <c r="X145" i="10" s="1"/>
  <c r="Z145" i="10"/>
  <c r="U142" i="10"/>
  <c r="AE142" i="10" s="1"/>
  <c r="V142" i="10"/>
  <c r="X142" i="10" s="1"/>
  <c r="AA142" i="10"/>
  <c r="U144" i="10"/>
  <c r="AE144" i="10" s="1"/>
  <c r="AA144" i="10"/>
  <c r="U141" i="10"/>
  <c r="AE141" i="10" s="1"/>
  <c r="W143" i="10"/>
  <c r="Y143" i="10" s="1"/>
  <c r="V141" i="10"/>
  <c r="X141" i="10" s="1"/>
  <c r="AA141" i="10"/>
  <c r="AA143" i="10"/>
  <c r="AA139" i="10"/>
  <c r="V139" i="10"/>
  <c r="X139" i="10" s="1"/>
  <c r="U143" i="10"/>
  <c r="AE143" i="10" s="1"/>
  <c r="R146" i="10"/>
  <c r="W140" i="10"/>
  <c r="Y140" i="10" s="1"/>
  <c r="U140" i="10"/>
  <c r="AE140" i="10" s="1"/>
  <c r="V140" i="10"/>
  <c r="X140" i="10" s="1"/>
  <c r="AA140" i="10"/>
  <c r="S146" i="10"/>
  <c r="W141" i="10"/>
  <c r="Y141" i="10" s="1"/>
  <c r="U139" i="10"/>
  <c r="AE139" i="10" s="1"/>
  <c r="F134" i="11"/>
  <c r="G134" i="11"/>
  <c r="H134" i="11"/>
  <c r="I134" i="11"/>
  <c r="J134" i="11"/>
  <c r="K134" i="11"/>
  <c r="L134" i="11"/>
  <c r="M134" i="11"/>
  <c r="N134" i="11"/>
  <c r="O134" i="11"/>
  <c r="P134" i="11"/>
  <c r="Q134" i="11"/>
  <c r="R134" i="11"/>
  <c r="S134" i="11"/>
  <c r="T134" i="11"/>
  <c r="F132" i="12"/>
  <c r="U132" i="12" s="1"/>
  <c r="AX16" i="12"/>
  <c r="AY16" i="12" s="1"/>
  <c r="E134" i="12" s="1"/>
  <c r="F134" i="12" s="1"/>
  <c r="C98" i="6"/>
  <c r="C98" i="1"/>
  <c r="AB138" i="10" l="1"/>
  <c r="AD137" i="10"/>
  <c r="AX16" i="8"/>
  <c r="AY16" i="8" s="1"/>
  <c r="E134" i="8" s="1"/>
  <c r="F132" i="8"/>
  <c r="U132" i="8" s="1"/>
  <c r="AA145" i="10"/>
  <c r="AB145" i="10" s="1"/>
  <c r="T146" i="10"/>
  <c r="W146" i="10" s="1"/>
  <c r="Y146" i="10" s="1"/>
  <c r="U145" i="10"/>
  <c r="AE145" i="10" s="1"/>
  <c r="W145" i="10"/>
  <c r="Y145" i="10" s="1"/>
  <c r="AC138" i="10"/>
  <c r="AD138" i="10" s="1"/>
  <c r="AC142" i="10"/>
  <c r="AB142" i="10"/>
  <c r="AB144" i="10"/>
  <c r="AC144" i="10"/>
  <c r="AB139" i="10"/>
  <c r="AC139" i="10"/>
  <c r="AC143" i="10"/>
  <c r="AB143" i="10"/>
  <c r="AC140" i="10"/>
  <c r="AB140" i="10"/>
  <c r="AB141" i="10"/>
  <c r="AC141" i="10"/>
  <c r="Z146" i="10"/>
  <c r="M139" i="11"/>
  <c r="M145" i="11"/>
  <c r="M137" i="11"/>
  <c r="M144" i="11"/>
  <c r="M146" i="11"/>
  <c r="M138" i="11"/>
  <c r="M143" i="11"/>
  <c r="M142" i="11"/>
  <c r="T140" i="11"/>
  <c r="T139" i="11"/>
  <c r="T141" i="11"/>
  <c r="T143" i="11"/>
  <c r="T142" i="11"/>
  <c r="T138" i="11"/>
  <c r="T137" i="11"/>
  <c r="L137" i="11"/>
  <c r="L146" i="11"/>
  <c r="L145" i="11"/>
  <c r="L142" i="11"/>
  <c r="L138" i="11"/>
  <c r="L139" i="11"/>
  <c r="L144" i="11"/>
  <c r="L143" i="11"/>
  <c r="S137" i="11"/>
  <c r="S143" i="11"/>
  <c r="S142" i="11"/>
  <c r="S139" i="11"/>
  <c r="S138" i="11"/>
  <c r="S141" i="11"/>
  <c r="S140" i="11"/>
  <c r="K146" i="11"/>
  <c r="K138" i="11"/>
  <c r="K145" i="11"/>
  <c r="K137" i="11"/>
  <c r="K143" i="11"/>
  <c r="K140" i="11"/>
  <c r="K142" i="11"/>
  <c r="K139" i="11"/>
  <c r="K144" i="11"/>
  <c r="R141" i="11"/>
  <c r="R140" i="11"/>
  <c r="R143" i="11"/>
  <c r="R138" i="11"/>
  <c r="R137" i="11"/>
  <c r="R142" i="11"/>
  <c r="R139" i="11"/>
  <c r="J137" i="11"/>
  <c r="J146" i="11"/>
  <c r="J142" i="11"/>
  <c r="J145" i="11"/>
  <c r="J141" i="11"/>
  <c r="J144" i="11"/>
  <c r="J140" i="11"/>
  <c r="J143" i="11"/>
  <c r="Q140" i="11"/>
  <c r="Q137" i="11"/>
  <c r="Q142" i="11"/>
  <c r="Q144" i="11"/>
  <c r="Q143" i="11"/>
  <c r="Q139" i="11"/>
  <c r="Q141" i="11"/>
  <c r="Q138" i="11"/>
  <c r="I137" i="11"/>
  <c r="I142" i="11"/>
  <c r="I144" i="11"/>
  <c r="I140" i="11"/>
  <c r="I143" i="11"/>
  <c r="I146" i="11"/>
  <c r="I141" i="11"/>
  <c r="I145" i="11"/>
  <c r="P139" i="11"/>
  <c r="P138" i="11"/>
  <c r="P146" i="11"/>
  <c r="P141" i="11"/>
  <c r="P144" i="11"/>
  <c r="P140" i="11"/>
  <c r="P145" i="11"/>
  <c r="P137" i="11"/>
  <c r="H145" i="11"/>
  <c r="H137" i="11"/>
  <c r="H138" i="11"/>
  <c r="H141" i="11"/>
  <c r="H146" i="11"/>
  <c r="H144" i="11"/>
  <c r="H142" i="11"/>
  <c r="H143" i="11"/>
  <c r="H140" i="11"/>
  <c r="O137" i="11"/>
  <c r="O145" i="11"/>
  <c r="O141" i="11"/>
  <c r="O139" i="11"/>
  <c r="O138" i="11"/>
  <c r="O146" i="11"/>
  <c r="O140" i="11"/>
  <c r="O144" i="11"/>
  <c r="G139" i="11"/>
  <c r="G144" i="11"/>
  <c r="G146" i="11"/>
  <c r="G138" i="11"/>
  <c r="G143" i="11"/>
  <c r="G140" i="11"/>
  <c r="G142" i="11"/>
  <c r="G145" i="11"/>
  <c r="G141" i="11"/>
  <c r="N145" i="11"/>
  <c r="N137" i="11"/>
  <c r="N144" i="11"/>
  <c r="N140" i="11"/>
  <c r="N142" i="11"/>
  <c r="N139" i="11"/>
  <c r="N141" i="11"/>
  <c r="N146" i="11"/>
  <c r="N138" i="11"/>
  <c r="F139" i="11"/>
  <c r="F142" i="11"/>
  <c r="F140" i="11"/>
  <c r="F141" i="11"/>
  <c r="F144" i="11"/>
  <c r="F146" i="11"/>
  <c r="F138" i="11"/>
  <c r="F143" i="11"/>
  <c r="F145" i="11"/>
  <c r="F137" i="11"/>
  <c r="U134" i="11"/>
  <c r="M134" i="12"/>
  <c r="M142" i="12" s="1"/>
  <c r="T134" i="12"/>
  <c r="T143" i="12" s="1"/>
  <c r="L134" i="12"/>
  <c r="L142" i="12" s="1"/>
  <c r="S134" i="12"/>
  <c r="S138" i="12" s="1"/>
  <c r="R134" i="12"/>
  <c r="R141" i="12" s="1"/>
  <c r="G134" i="12"/>
  <c r="G146" i="12" s="1"/>
  <c r="H134" i="12"/>
  <c r="H137" i="12" s="1"/>
  <c r="K134" i="12"/>
  <c r="K145" i="12" s="1"/>
  <c r="J134" i="12"/>
  <c r="J145" i="12" s="1"/>
  <c r="Q134" i="12"/>
  <c r="Q138" i="12" s="1"/>
  <c r="P134" i="12"/>
  <c r="P138" i="12" s="1"/>
  <c r="I134" i="12"/>
  <c r="I144" i="12" s="1"/>
  <c r="O134" i="12"/>
  <c r="O146" i="12" s="1"/>
  <c r="N134" i="12"/>
  <c r="N139" i="12" s="1"/>
  <c r="F142" i="12"/>
  <c r="F141" i="12"/>
  <c r="F146" i="12"/>
  <c r="F138" i="12"/>
  <c r="F143" i="12"/>
  <c r="F145" i="12"/>
  <c r="F137" i="12"/>
  <c r="F139" i="12"/>
  <c r="F140" i="12"/>
  <c r="F144" i="12"/>
  <c r="C99" i="6"/>
  <c r="C99" i="1"/>
  <c r="U146" i="10" l="1"/>
  <c r="AE146" i="10" s="1"/>
  <c r="V146" i="10"/>
  <c r="X146" i="10" s="1"/>
  <c r="AA146" i="10"/>
  <c r="AC146" i="10" s="1"/>
  <c r="AC145" i="10"/>
  <c r="AD145" i="10" s="1"/>
  <c r="G134" i="8"/>
  <c r="K134" i="8"/>
  <c r="T134" i="8"/>
  <c r="O134" i="8"/>
  <c r="S134" i="8"/>
  <c r="N134" i="8"/>
  <c r="R134" i="8"/>
  <c r="H134" i="8"/>
  <c r="L134" i="8"/>
  <c r="I134" i="8"/>
  <c r="P134" i="8"/>
  <c r="M134" i="8"/>
  <c r="Q134" i="8"/>
  <c r="F134" i="8"/>
  <c r="J134" i="8"/>
  <c r="AD139" i="10"/>
  <c r="AD144" i="10"/>
  <c r="AD143" i="10"/>
  <c r="AD142" i="10"/>
  <c r="AD141" i="10"/>
  <c r="AD140" i="10"/>
  <c r="Z143" i="11"/>
  <c r="M145" i="12"/>
  <c r="Z138" i="11"/>
  <c r="Z141" i="11"/>
  <c r="M144" i="12"/>
  <c r="G137" i="11"/>
  <c r="U137" i="11" s="1"/>
  <c r="AE137" i="11" s="1"/>
  <c r="Z137" i="11"/>
  <c r="H139" i="11"/>
  <c r="I138" i="11"/>
  <c r="I139" i="11" s="1"/>
  <c r="Z142" i="11"/>
  <c r="K141" i="11"/>
  <c r="L140" i="11"/>
  <c r="L141" i="11" s="1"/>
  <c r="Q145" i="11"/>
  <c r="R144" i="11"/>
  <c r="S144" i="11" s="1"/>
  <c r="Z140" i="11"/>
  <c r="N143" i="11"/>
  <c r="O142" i="11"/>
  <c r="O143" i="11" s="1"/>
  <c r="Z139" i="11"/>
  <c r="T141" i="12"/>
  <c r="R139" i="12"/>
  <c r="G144" i="12"/>
  <c r="G145" i="12"/>
  <c r="R140" i="12"/>
  <c r="R138" i="12"/>
  <c r="G142" i="12"/>
  <c r="G139" i="12"/>
  <c r="M146" i="12"/>
  <c r="T138" i="12"/>
  <c r="R137" i="12"/>
  <c r="G143" i="12"/>
  <c r="G138" i="12"/>
  <c r="G141" i="12"/>
  <c r="O144" i="12"/>
  <c r="N144" i="12"/>
  <c r="N142" i="12"/>
  <c r="O142" i="12" s="1"/>
  <c r="O143" i="12" s="1"/>
  <c r="L143" i="12"/>
  <c r="S139" i="12"/>
  <c r="I140" i="12"/>
  <c r="L139" i="12"/>
  <c r="P144" i="12"/>
  <c r="P146" i="12"/>
  <c r="L145" i="12"/>
  <c r="L138" i="12"/>
  <c r="P141" i="12"/>
  <c r="L146" i="12"/>
  <c r="L144" i="12"/>
  <c r="O141" i="12"/>
  <c r="N146" i="12"/>
  <c r="N140" i="12"/>
  <c r="N137" i="12"/>
  <c r="N145" i="12"/>
  <c r="I145" i="12"/>
  <c r="G140" i="12"/>
  <c r="N138" i="12"/>
  <c r="P145" i="12"/>
  <c r="T140" i="12"/>
  <c r="T142" i="12"/>
  <c r="I137" i="12"/>
  <c r="Q142" i="12"/>
  <c r="J144" i="12"/>
  <c r="S137" i="12"/>
  <c r="M139" i="12"/>
  <c r="Q141" i="12"/>
  <c r="I146" i="12"/>
  <c r="Q139" i="12"/>
  <c r="T139" i="12"/>
  <c r="I141" i="12"/>
  <c r="Q144" i="12"/>
  <c r="Q145" i="12" s="1"/>
  <c r="S142" i="12"/>
  <c r="T137" i="12"/>
  <c r="I143" i="12"/>
  <c r="Q137" i="12"/>
  <c r="J140" i="12"/>
  <c r="S140" i="12"/>
  <c r="Q140" i="12"/>
  <c r="S143" i="12"/>
  <c r="Q143" i="12"/>
  <c r="S141" i="12"/>
  <c r="O139" i="12"/>
  <c r="R142" i="12"/>
  <c r="M137" i="12"/>
  <c r="N141" i="12"/>
  <c r="H145" i="12"/>
  <c r="I142" i="12"/>
  <c r="P139" i="12"/>
  <c r="R143" i="12"/>
  <c r="O138" i="12"/>
  <c r="P137" i="12"/>
  <c r="P140" i="12"/>
  <c r="L137" i="12"/>
  <c r="O137" i="12"/>
  <c r="O140" i="12"/>
  <c r="H146" i="12"/>
  <c r="J141" i="12"/>
  <c r="H140" i="12"/>
  <c r="H144" i="12"/>
  <c r="H141" i="12"/>
  <c r="J146" i="12"/>
  <c r="H138" i="12"/>
  <c r="H139" i="12" s="1"/>
  <c r="M143" i="12"/>
  <c r="U134" i="12"/>
  <c r="H142" i="12"/>
  <c r="M138" i="12"/>
  <c r="H143" i="12"/>
  <c r="O145" i="12"/>
  <c r="J143" i="12"/>
  <c r="K140" i="12"/>
  <c r="K141" i="12" s="1"/>
  <c r="K146" i="12"/>
  <c r="K138" i="12"/>
  <c r="K139" i="12"/>
  <c r="K143" i="12"/>
  <c r="J142" i="12"/>
  <c r="K142" i="12"/>
  <c r="J137" i="12"/>
  <c r="K137" i="12"/>
  <c r="K144" i="12"/>
  <c r="G137" i="12"/>
  <c r="C100" i="6"/>
  <c r="C100" i="1"/>
  <c r="AB146" i="10" l="1"/>
  <c r="AD146" i="10" s="1"/>
  <c r="H142" i="8"/>
  <c r="H144" i="8"/>
  <c r="H146" i="8"/>
  <c r="H141" i="8"/>
  <c r="H138" i="8"/>
  <c r="H145" i="8"/>
  <c r="H143" i="8"/>
  <c r="H137" i="8"/>
  <c r="H140" i="8"/>
  <c r="J144" i="8"/>
  <c r="J141" i="8"/>
  <c r="J146" i="8"/>
  <c r="J143" i="8"/>
  <c r="J137" i="8"/>
  <c r="J140" i="8"/>
  <c r="J142" i="8"/>
  <c r="J145" i="8"/>
  <c r="R141" i="8"/>
  <c r="R139" i="8"/>
  <c r="R138" i="8"/>
  <c r="R143" i="8"/>
  <c r="R140" i="8"/>
  <c r="R137" i="8"/>
  <c r="R142" i="8"/>
  <c r="F143" i="8"/>
  <c r="F140" i="8"/>
  <c r="F145" i="8"/>
  <c r="F146" i="8"/>
  <c r="F137" i="8"/>
  <c r="F138" i="8"/>
  <c r="F144" i="8"/>
  <c r="F142" i="8"/>
  <c r="F141" i="8"/>
  <c r="F139" i="8"/>
  <c r="U134" i="8"/>
  <c r="N145" i="8"/>
  <c r="N137" i="8"/>
  <c r="N142" i="8"/>
  <c r="N140" i="8"/>
  <c r="N144" i="8"/>
  <c r="N139" i="8"/>
  <c r="N141" i="8"/>
  <c r="N146" i="8"/>
  <c r="N138" i="8"/>
  <c r="Q137" i="8"/>
  <c r="Q142" i="8"/>
  <c r="Q139" i="8"/>
  <c r="Q144" i="8"/>
  <c r="Q145" i="8" s="1"/>
  <c r="Q146" i="8" s="1"/>
  <c r="Q141" i="8"/>
  <c r="Q138" i="8"/>
  <c r="Q143" i="8"/>
  <c r="Q140" i="8"/>
  <c r="S143" i="8"/>
  <c r="S140" i="8"/>
  <c r="S141" i="8"/>
  <c r="S137" i="8"/>
  <c r="S138" i="8"/>
  <c r="S142" i="8"/>
  <c r="S139" i="8"/>
  <c r="M146" i="8"/>
  <c r="M138" i="8"/>
  <c r="M143" i="8"/>
  <c r="M145" i="8"/>
  <c r="M137" i="8"/>
  <c r="M139" i="8"/>
  <c r="M142" i="8"/>
  <c r="M144" i="8"/>
  <c r="O139" i="8"/>
  <c r="O144" i="8"/>
  <c r="O141" i="8"/>
  <c r="O146" i="8"/>
  <c r="O138" i="8"/>
  <c r="O140" i="8"/>
  <c r="O145" i="8"/>
  <c r="O137" i="8"/>
  <c r="P144" i="8"/>
  <c r="P141" i="8"/>
  <c r="P137" i="8"/>
  <c r="P146" i="8"/>
  <c r="P138" i="8"/>
  <c r="P140" i="8"/>
  <c r="P145" i="8"/>
  <c r="P139" i="8"/>
  <c r="T141" i="8"/>
  <c r="T139" i="8"/>
  <c r="T137" i="8"/>
  <c r="T138" i="8"/>
  <c r="T140" i="8"/>
  <c r="T143" i="8"/>
  <c r="T142" i="8"/>
  <c r="I141" i="8"/>
  <c r="I146" i="8"/>
  <c r="I143" i="8"/>
  <c r="I142" i="8"/>
  <c r="I140" i="8"/>
  <c r="I145" i="8"/>
  <c r="I144" i="8"/>
  <c r="I137" i="8"/>
  <c r="K138" i="8"/>
  <c r="K143" i="8"/>
  <c r="K145" i="8"/>
  <c r="K140" i="8"/>
  <c r="K141" i="8" s="1"/>
  <c r="K146" i="8"/>
  <c r="K137" i="8"/>
  <c r="K144" i="8"/>
  <c r="K142" i="8"/>
  <c r="K139" i="8"/>
  <c r="L145" i="8"/>
  <c r="L137" i="8"/>
  <c r="L142" i="8"/>
  <c r="L143" i="8"/>
  <c r="L139" i="8"/>
  <c r="L144" i="8"/>
  <c r="L146" i="8"/>
  <c r="L138" i="8"/>
  <c r="G145" i="8"/>
  <c r="G142" i="8"/>
  <c r="G139" i="8"/>
  <c r="G143" i="8"/>
  <c r="G141" i="8"/>
  <c r="G144" i="8"/>
  <c r="G146" i="8"/>
  <c r="G140" i="8"/>
  <c r="G138" i="8"/>
  <c r="W137" i="11"/>
  <c r="Y137" i="11" s="1"/>
  <c r="P143" i="11"/>
  <c r="AA143" i="11" s="1"/>
  <c r="V137" i="11"/>
  <c r="X137" i="11" s="1"/>
  <c r="AA137" i="11"/>
  <c r="P142" i="11"/>
  <c r="W142" i="11" s="1"/>
  <c r="Y142" i="11" s="1"/>
  <c r="M141" i="11"/>
  <c r="AA141" i="11" s="1"/>
  <c r="S145" i="11"/>
  <c r="S146" i="11" s="1"/>
  <c r="M140" i="11"/>
  <c r="V140" i="11" s="1"/>
  <c r="X140" i="11" s="1"/>
  <c r="J139" i="11"/>
  <c r="V139" i="11" s="1"/>
  <c r="X139" i="11" s="1"/>
  <c r="T144" i="11"/>
  <c r="AA144" i="11" s="1"/>
  <c r="Z144" i="11"/>
  <c r="R145" i="11"/>
  <c r="Q146" i="11"/>
  <c r="J138" i="11"/>
  <c r="V138" i="11" s="1"/>
  <c r="X138" i="11" s="1"/>
  <c r="Z138" i="12"/>
  <c r="N143" i="12"/>
  <c r="P143" i="12" s="1"/>
  <c r="W143" i="12" s="1"/>
  <c r="Y143" i="12" s="1"/>
  <c r="Z137" i="12"/>
  <c r="I138" i="12"/>
  <c r="I139" i="12" s="1"/>
  <c r="J139" i="12" s="1"/>
  <c r="U139" i="12" s="1"/>
  <c r="AE139" i="12" s="1"/>
  <c r="Z144" i="12"/>
  <c r="Z139" i="12"/>
  <c r="R144" i="12"/>
  <c r="S144" i="12" s="1"/>
  <c r="T144" i="12" s="1"/>
  <c r="V144" i="12" s="1"/>
  <c r="X144" i="12" s="1"/>
  <c r="Z141" i="12"/>
  <c r="Z143" i="12"/>
  <c r="Z142" i="12"/>
  <c r="Z140" i="12"/>
  <c r="W137" i="12"/>
  <c r="Y137" i="12" s="1"/>
  <c r="L140" i="12"/>
  <c r="L141" i="12" s="1"/>
  <c r="M141" i="12" s="1"/>
  <c r="W141" i="12" s="1"/>
  <c r="Y141" i="12" s="1"/>
  <c r="V137" i="12"/>
  <c r="X137" i="12" s="1"/>
  <c r="U137" i="12"/>
  <c r="AE137" i="12" s="1"/>
  <c r="AA137" i="12"/>
  <c r="Q146" i="12"/>
  <c r="P142" i="12"/>
  <c r="C101" i="6"/>
  <c r="C101" i="1"/>
  <c r="AA142" i="11" l="1"/>
  <c r="AC142" i="11" s="1"/>
  <c r="Z137" i="8"/>
  <c r="U142" i="11"/>
  <c r="AE142" i="11" s="1"/>
  <c r="Z141" i="8"/>
  <c r="AB137" i="11"/>
  <c r="Z139" i="8"/>
  <c r="Z142" i="8"/>
  <c r="N143" i="8"/>
  <c r="O142" i="8"/>
  <c r="O143" i="8" s="1"/>
  <c r="G137" i="8"/>
  <c r="V137" i="8" s="1"/>
  <c r="X137" i="8" s="1"/>
  <c r="Z140" i="8"/>
  <c r="H139" i="8"/>
  <c r="I138" i="8"/>
  <c r="I139" i="8" s="1"/>
  <c r="L140" i="8"/>
  <c r="L141" i="8" s="1"/>
  <c r="M141" i="8" s="1"/>
  <c r="Z143" i="8"/>
  <c r="Z138" i="8"/>
  <c r="R144" i="8"/>
  <c r="S144" i="8" s="1"/>
  <c r="V142" i="11"/>
  <c r="X142" i="11" s="1"/>
  <c r="W143" i="11"/>
  <c r="Y143" i="11" s="1"/>
  <c r="AC143" i="11" s="1"/>
  <c r="U140" i="11"/>
  <c r="AE140" i="11" s="1"/>
  <c r="U143" i="11"/>
  <c r="AE143" i="11" s="1"/>
  <c r="V143" i="11"/>
  <c r="X143" i="11" s="1"/>
  <c r="AB143" i="11" s="1"/>
  <c r="AC137" i="11"/>
  <c r="AI17" i="10" a="1"/>
  <c r="AD147" i="10"/>
  <c r="U141" i="11"/>
  <c r="AE141" i="11" s="1"/>
  <c r="W139" i="11"/>
  <c r="Y139" i="11" s="1"/>
  <c r="T145" i="11"/>
  <c r="U145" i="11" s="1"/>
  <c r="AE145" i="11" s="1"/>
  <c r="W141" i="11"/>
  <c r="Y141" i="11" s="1"/>
  <c r="AC141" i="11" s="1"/>
  <c r="AA139" i="11"/>
  <c r="U139" i="11"/>
  <c r="AE139" i="11" s="1"/>
  <c r="V141" i="11"/>
  <c r="X141" i="11" s="1"/>
  <c r="AB141" i="11" s="1"/>
  <c r="AA140" i="11"/>
  <c r="W140" i="11"/>
  <c r="Y140" i="11" s="1"/>
  <c r="W144" i="11"/>
  <c r="Y144" i="11" s="1"/>
  <c r="AC144" i="11" s="1"/>
  <c r="V144" i="11"/>
  <c r="X144" i="11" s="1"/>
  <c r="AB144" i="11" s="1"/>
  <c r="R146" i="11"/>
  <c r="U138" i="11"/>
  <c r="AE138" i="11" s="1"/>
  <c r="W138" i="11"/>
  <c r="Y138" i="11" s="1"/>
  <c r="AA138" i="11"/>
  <c r="Z145" i="11"/>
  <c r="U144" i="11"/>
  <c r="AE144" i="11" s="1"/>
  <c r="S145" i="12"/>
  <c r="S146" i="12" s="1"/>
  <c r="J138" i="12"/>
  <c r="U138" i="12" s="1"/>
  <c r="AE138" i="12" s="1"/>
  <c r="R145" i="12"/>
  <c r="R146" i="12" s="1"/>
  <c r="Z146" i="12" s="1"/>
  <c r="AC137" i="12"/>
  <c r="M140" i="12"/>
  <c r="V140" i="12" s="1"/>
  <c r="X140" i="12" s="1"/>
  <c r="AB137" i="12"/>
  <c r="V143" i="12"/>
  <c r="X143" i="12" s="1"/>
  <c r="W144" i="12"/>
  <c r="Y144" i="12" s="1"/>
  <c r="U144" i="12"/>
  <c r="AE144" i="12" s="1"/>
  <c r="U143" i="12"/>
  <c r="AE143" i="12" s="1"/>
  <c r="AA144" i="12"/>
  <c r="AB144" i="12" s="1"/>
  <c r="AA143" i="12"/>
  <c r="AC143" i="12" s="1"/>
  <c r="AA139" i="12"/>
  <c r="U142" i="12"/>
  <c r="AE142" i="12" s="1"/>
  <c r="V142" i="12"/>
  <c r="X142" i="12" s="1"/>
  <c r="W142" i="12"/>
  <c r="Y142" i="12" s="1"/>
  <c r="AA142" i="12"/>
  <c r="U141" i="12"/>
  <c r="AE141" i="12" s="1"/>
  <c r="V139" i="12"/>
  <c r="X139" i="12" s="1"/>
  <c r="W139" i="12"/>
  <c r="Y139" i="12" s="1"/>
  <c r="AA141" i="12"/>
  <c r="V141" i="12"/>
  <c r="X141" i="12" s="1"/>
  <c r="C102" i="6"/>
  <c r="C102" i="1"/>
  <c r="W137" i="8" l="1"/>
  <c r="Y137" i="8" s="1"/>
  <c r="U137" i="8"/>
  <c r="AE137" i="8" s="1"/>
  <c r="AD137" i="11"/>
  <c r="M140" i="8"/>
  <c r="W140" i="8" s="1"/>
  <c r="Y140" i="8" s="1"/>
  <c r="AB142" i="11"/>
  <c r="AD142" i="11" s="1"/>
  <c r="J138" i="8"/>
  <c r="V138" i="8" s="1"/>
  <c r="X138" i="8" s="1"/>
  <c r="J139" i="8"/>
  <c r="AA139" i="8" s="1"/>
  <c r="P143" i="8"/>
  <c r="AA141" i="8"/>
  <c r="W141" i="8"/>
  <c r="Y141" i="8" s="1"/>
  <c r="U141" i="8"/>
  <c r="AE141" i="8" s="1"/>
  <c r="U140" i="8"/>
  <c r="AE140" i="8" s="1"/>
  <c r="V141" i="8"/>
  <c r="X141" i="8" s="1"/>
  <c r="AA137" i="8"/>
  <c r="AB137" i="8" s="1"/>
  <c r="T144" i="8"/>
  <c r="AA144" i="8" s="1"/>
  <c r="Z144" i="8"/>
  <c r="R145" i="8"/>
  <c r="S145" i="8"/>
  <c r="S146" i="8" s="1"/>
  <c r="P142" i="8"/>
  <c r="AA145" i="11"/>
  <c r="V145" i="11"/>
  <c r="X145" i="11" s="1"/>
  <c r="N167" i="10"/>
  <c r="AP17" i="10"/>
  <c r="M148" i="10" s="1"/>
  <c r="AU17" i="10"/>
  <c r="R148" i="10" s="1"/>
  <c r="AR17" i="10"/>
  <c r="O148" i="10" s="1"/>
  <c r="AJ17" i="10"/>
  <c r="G148" i="10" s="1"/>
  <c r="AO17" i="10"/>
  <c r="L148" i="10" s="1"/>
  <c r="AS17" i="10"/>
  <c r="P148" i="10" s="1"/>
  <c r="AN17" i="10"/>
  <c r="K148" i="10" s="1"/>
  <c r="AK17" i="10"/>
  <c r="H148" i="10" s="1"/>
  <c r="AW17" i="10"/>
  <c r="T148" i="10" s="1"/>
  <c r="AI17" i="10"/>
  <c r="AQ17" i="10"/>
  <c r="N148" i="10" s="1"/>
  <c r="AT17" i="10"/>
  <c r="Q148" i="10" s="1"/>
  <c r="AV17" i="10"/>
  <c r="S148" i="10" s="1"/>
  <c r="AL17" i="10"/>
  <c r="I148" i="10" s="1"/>
  <c r="AM17" i="10"/>
  <c r="J148" i="10" s="1"/>
  <c r="W145" i="11"/>
  <c r="Y145" i="11" s="1"/>
  <c r="AC139" i="11"/>
  <c r="T146" i="11"/>
  <c r="W146" i="11" s="1"/>
  <c r="Y146" i="11" s="1"/>
  <c r="Z145" i="12"/>
  <c r="AD141" i="11"/>
  <c r="AB139" i="11"/>
  <c r="AD143" i="11"/>
  <c r="Z146" i="11"/>
  <c r="AD144" i="11"/>
  <c r="AB140" i="11"/>
  <c r="AC140" i="11"/>
  <c r="AB138" i="11"/>
  <c r="AC138" i="11"/>
  <c r="AA138" i="12"/>
  <c r="W138" i="12"/>
  <c r="Y138" i="12" s="1"/>
  <c r="V138" i="12"/>
  <c r="X138" i="12" s="1"/>
  <c r="T145" i="12"/>
  <c r="AD137" i="12"/>
  <c r="W140" i="12"/>
  <c r="Y140" i="12" s="1"/>
  <c r="U140" i="12"/>
  <c r="AE140" i="12" s="1"/>
  <c r="AA140" i="12"/>
  <c r="AB140" i="12" s="1"/>
  <c r="AC144" i="12"/>
  <c r="AD144" i="12" s="1"/>
  <c r="AB143" i="12"/>
  <c r="AD143" i="12" s="1"/>
  <c r="AB142" i="12"/>
  <c r="AC142" i="12"/>
  <c r="AC139" i="12"/>
  <c r="AB139" i="12"/>
  <c r="AC141" i="12"/>
  <c r="AB141" i="12"/>
  <c r="C103" i="6"/>
  <c r="C103" i="1"/>
  <c r="AA140" i="8" l="1"/>
  <c r="AC140" i="8" s="1"/>
  <c r="V140" i="8"/>
  <c r="X140" i="8" s="1"/>
  <c r="W139" i="8"/>
  <c r="Y139" i="8" s="1"/>
  <c r="AC139" i="8" s="1"/>
  <c r="V139" i="8"/>
  <c r="X139" i="8" s="1"/>
  <c r="AB139" i="8" s="1"/>
  <c r="W138" i="8"/>
  <c r="Y138" i="8" s="1"/>
  <c r="U138" i="8"/>
  <c r="AE138" i="8" s="1"/>
  <c r="AA138" i="8"/>
  <c r="AB138" i="8" s="1"/>
  <c r="U139" i="8"/>
  <c r="AE139" i="8" s="1"/>
  <c r="AB145" i="11"/>
  <c r="U143" i="8"/>
  <c r="AE143" i="8" s="1"/>
  <c r="V143" i="8"/>
  <c r="X143" i="8" s="1"/>
  <c r="W143" i="8"/>
  <c r="Y143" i="8" s="1"/>
  <c r="AA143" i="8"/>
  <c r="AA146" i="11"/>
  <c r="AC146" i="11" s="1"/>
  <c r="AC137" i="8"/>
  <c r="AD137" i="8" s="1"/>
  <c r="AC145" i="11"/>
  <c r="AC141" i="8"/>
  <c r="AB141" i="8"/>
  <c r="V144" i="8"/>
  <c r="X144" i="8" s="1"/>
  <c r="AB144" i="8" s="1"/>
  <c r="AA142" i="8"/>
  <c r="U142" i="8"/>
  <c r="AE142" i="8" s="1"/>
  <c r="W142" i="8"/>
  <c r="Y142" i="8" s="1"/>
  <c r="V142" i="8"/>
  <c r="X142" i="8" s="1"/>
  <c r="W144" i="8"/>
  <c r="Y144" i="8" s="1"/>
  <c r="AC144" i="8" s="1"/>
  <c r="R146" i="8"/>
  <c r="T145" i="8"/>
  <c r="V145" i="8" s="1"/>
  <c r="X145" i="8" s="1"/>
  <c r="Z145" i="8"/>
  <c r="U144" i="8"/>
  <c r="AE144" i="8" s="1"/>
  <c r="V146" i="11"/>
  <c r="X146" i="11" s="1"/>
  <c r="AD139" i="11"/>
  <c r="U146" i="11"/>
  <c r="AE146" i="11" s="1"/>
  <c r="F148" i="10"/>
  <c r="U148" i="10" s="1"/>
  <c r="AX17" i="10"/>
  <c r="AY17" i="10" s="1"/>
  <c r="E150" i="10" s="1"/>
  <c r="AD140" i="11"/>
  <c r="AD138" i="11"/>
  <c r="AB138" i="12"/>
  <c r="AC138" i="12"/>
  <c r="T146" i="12"/>
  <c r="AA145" i="12"/>
  <c r="V145" i="12"/>
  <c r="X145" i="12" s="1"/>
  <c r="U145" i="12"/>
  <c r="AE145" i="12" s="1"/>
  <c r="W145" i="12"/>
  <c r="Y145" i="12" s="1"/>
  <c r="AC140" i="12"/>
  <c r="AD140" i="12" s="1"/>
  <c r="AD141" i="12"/>
  <c r="AD139" i="12"/>
  <c r="AD142" i="12"/>
  <c r="C104" i="6"/>
  <c r="C104" i="1"/>
  <c r="AB140" i="8" l="1"/>
  <c r="AD140" i="8" s="1"/>
  <c r="AD139" i="8"/>
  <c r="AC138" i="8"/>
  <c r="AD138" i="8" s="1"/>
  <c r="AD141" i="8"/>
  <c r="AD145" i="11"/>
  <c r="AD144" i="8"/>
  <c r="AC143" i="8"/>
  <c r="AB143" i="8"/>
  <c r="AB146" i="11"/>
  <c r="AD146" i="11" s="1"/>
  <c r="AB142" i="8"/>
  <c r="AC142" i="8"/>
  <c r="U145" i="8"/>
  <c r="AE145" i="8" s="1"/>
  <c r="W145" i="8"/>
  <c r="Y145" i="8" s="1"/>
  <c r="T146" i="8"/>
  <c r="Z146" i="8" s="1"/>
  <c r="AA145" i="8"/>
  <c r="AD138" i="12"/>
  <c r="I150" i="10"/>
  <c r="G150" i="10"/>
  <c r="F150" i="10"/>
  <c r="H150" i="10"/>
  <c r="J150" i="10"/>
  <c r="K150" i="10"/>
  <c r="L150" i="10"/>
  <c r="M150" i="10"/>
  <c r="N150" i="10"/>
  <c r="O150" i="10"/>
  <c r="P150" i="10"/>
  <c r="Q150" i="10"/>
  <c r="R150" i="10"/>
  <c r="S150" i="10"/>
  <c r="T150" i="10"/>
  <c r="AC145" i="12"/>
  <c r="AB145" i="12"/>
  <c r="V146" i="12"/>
  <c r="X146" i="12" s="1"/>
  <c r="U146" i="12"/>
  <c r="AE146" i="12" s="1"/>
  <c r="AA146" i="12"/>
  <c r="W146" i="12"/>
  <c r="Y146" i="12" s="1"/>
  <c r="C105" i="6"/>
  <c r="C105" i="1"/>
  <c r="AD147" i="11" l="1"/>
  <c r="AD143" i="8"/>
  <c r="AC145" i="8"/>
  <c r="W146" i="8"/>
  <c r="Y146" i="8" s="1"/>
  <c r="AD142" i="8"/>
  <c r="V146" i="8"/>
  <c r="X146" i="8" s="1"/>
  <c r="AB145" i="8"/>
  <c r="AA146" i="8"/>
  <c r="U146" i="8"/>
  <c r="AE146" i="8" s="1"/>
  <c r="M158" i="10"/>
  <c r="M155" i="10"/>
  <c r="M160" i="10"/>
  <c r="M162" i="10"/>
  <c r="M154" i="10"/>
  <c r="M159" i="10"/>
  <c r="M161" i="10"/>
  <c r="M153" i="10"/>
  <c r="U150" i="10"/>
  <c r="T158" i="10"/>
  <c r="T155" i="10"/>
  <c r="T157" i="10"/>
  <c r="T153" i="10"/>
  <c r="T154" i="10"/>
  <c r="T159" i="10"/>
  <c r="T156" i="10"/>
  <c r="L161" i="10"/>
  <c r="L153" i="10"/>
  <c r="L159" i="10"/>
  <c r="L158" i="10"/>
  <c r="L155" i="10"/>
  <c r="L160" i="10"/>
  <c r="L162" i="10"/>
  <c r="L154" i="10"/>
  <c r="S156" i="10"/>
  <c r="S155" i="10"/>
  <c r="S154" i="10"/>
  <c r="S153" i="10"/>
  <c r="S158" i="10"/>
  <c r="S157" i="10"/>
  <c r="S159" i="10"/>
  <c r="K153" i="10"/>
  <c r="K158" i="10"/>
  <c r="K155" i="10"/>
  <c r="K160" i="10"/>
  <c r="K156" i="10"/>
  <c r="K162" i="10"/>
  <c r="K159" i="10"/>
  <c r="K154" i="10"/>
  <c r="K161" i="10"/>
  <c r="R153" i="10"/>
  <c r="R155" i="10"/>
  <c r="R158" i="10"/>
  <c r="R157" i="10"/>
  <c r="R159" i="10"/>
  <c r="R154" i="10"/>
  <c r="R156" i="10"/>
  <c r="J159" i="10"/>
  <c r="J156" i="10"/>
  <c r="J161" i="10"/>
  <c r="J153" i="10"/>
  <c r="J158" i="10"/>
  <c r="J160" i="10"/>
  <c r="J162" i="10"/>
  <c r="J157" i="10"/>
  <c r="Q158" i="10"/>
  <c r="Q160" i="10"/>
  <c r="Q157" i="10"/>
  <c r="Q154" i="10"/>
  <c r="Q159" i="10"/>
  <c r="Q153" i="10"/>
  <c r="Q155" i="10"/>
  <c r="Q156" i="10"/>
  <c r="H154" i="10"/>
  <c r="H159" i="10"/>
  <c r="H156" i="10"/>
  <c r="H161" i="10"/>
  <c r="H153" i="10"/>
  <c r="H160" i="10"/>
  <c r="H158" i="10"/>
  <c r="H157" i="10"/>
  <c r="H162" i="10"/>
  <c r="P160" i="10"/>
  <c r="P157" i="10"/>
  <c r="P155" i="10"/>
  <c r="P162" i="10"/>
  <c r="P154" i="10"/>
  <c r="P161" i="10"/>
  <c r="P156" i="10"/>
  <c r="P153" i="10"/>
  <c r="F154" i="10"/>
  <c r="F159" i="10"/>
  <c r="F162" i="10"/>
  <c r="F156" i="10"/>
  <c r="F161" i="10"/>
  <c r="F158" i="10"/>
  <c r="F155" i="10"/>
  <c r="F153" i="10"/>
  <c r="F160" i="10"/>
  <c r="F157" i="10"/>
  <c r="O153" i="10"/>
  <c r="O161" i="10"/>
  <c r="O155" i="10"/>
  <c r="O160" i="10"/>
  <c r="O157" i="10"/>
  <c r="O162" i="10"/>
  <c r="O154" i="10"/>
  <c r="O156" i="10"/>
  <c r="G155" i="10"/>
  <c r="G158" i="10"/>
  <c r="G160" i="10"/>
  <c r="G157" i="10"/>
  <c r="G162" i="10"/>
  <c r="G161" i="10"/>
  <c r="G154" i="10"/>
  <c r="G159" i="10"/>
  <c r="G156" i="10"/>
  <c r="N155" i="10"/>
  <c r="N160" i="10"/>
  <c r="N157" i="10"/>
  <c r="N162" i="10"/>
  <c r="N154" i="10"/>
  <c r="N156" i="10"/>
  <c r="N158" i="10"/>
  <c r="N153" i="10"/>
  <c r="N161" i="10"/>
  <c r="I153" i="10"/>
  <c r="I158" i="10"/>
  <c r="I160" i="10"/>
  <c r="I157" i="10"/>
  <c r="I162" i="10"/>
  <c r="I159" i="10"/>
  <c r="I156" i="10"/>
  <c r="I161" i="10"/>
  <c r="AI17" i="11" a="1"/>
  <c r="AU17" i="11" s="1"/>
  <c r="R148" i="11" s="1"/>
  <c r="AD145" i="12"/>
  <c r="N167" i="11"/>
  <c r="AC146" i="12"/>
  <c r="AB146" i="12"/>
  <c r="C106" i="6"/>
  <c r="C106" i="1"/>
  <c r="AC146" i="8" l="1"/>
  <c r="AD145" i="8"/>
  <c r="AB146" i="8"/>
  <c r="K157" i="10"/>
  <c r="L156" i="10"/>
  <c r="Z159" i="10"/>
  <c r="G153" i="10"/>
  <c r="W153" i="10" s="1"/>
  <c r="Y153" i="10" s="1"/>
  <c r="H155" i="10"/>
  <c r="I154" i="10"/>
  <c r="I155" i="10" s="1"/>
  <c r="Z154" i="10"/>
  <c r="Q161" i="10"/>
  <c r="Q162" i="10" s="1"/>
  <c r="R160" i="10"/>
  <c r="S160" i="10" s="1"/>
  <c r="Z160" i="10"/>
  <c r="Z153" i="10"/>
  <c r="Z157" i="10"/>
  <c r="Z156" i="10"/>
  <c r="Z155" i="10"/>
  <c r="Z158" i="10"/>
  <c r="N159" i="10"/>
  <c r="O158" i="10"/>
  <c r="O159" i="10" s="1"/>
  <c r="AV17" i="11"/>
  <c r="S148" i="11" s="1"/>
  <c r="AQ17" i="11"/>
  <c r="N148" i="11" s="1"/>
  <c r="AO17" i="11"/>
  <c r="L148" i="11" s="1"/>
  <c r="AI17" i="11"/>
  <c r="F148" i="11" s="1"/>
  <c r="AM17" i="11"/>
  <c r="J148" i="11" s="1"/>
  <c r="AW17" i="11"/>
  <c r="T148" i="11" s="1"/>
  <c r="AT17" i="11"/>
  <c r="Q148" i="11" s="1"/>
  <c r="AK17" i="11"/>
  <c r="H148" i="11" s="1"/>
  <c r="AP17" i="11"/>
  <c r="M148" i="11" s="1"/>
  <c r="AS17" i="11"/>
  <c r="P148" i="11" s="1"/>
  <c r="AL17" i="11"/>
  <c r="I148" i="11" s="1"/>
  <c r="AJ17" i="11"/>
  <c r="G148" i="11" s="1"/>
  <c r="AN17" i="11"/>
  <c r="K148" i="11" s="1"/>
  <c r="AR17" i="11"/>
  <c r="O148" i="11" s="1"/>
  <c r="AD146" i="12"/>
  <c r="AD147" i="12" s="1"/>
  <c r="N167" i="12" s="1"/>
  <c r="C107" i="6"/>
  <c r="C107" i="1"/>
  <c r="AD146" i="8" l="1"/>
  <c r="AD147" i="8" s="1"/>
  <c r="N167" i="8" s="1"/>
  <c r="J155" i="10"/>
  <c r="U155" i="10" s="1"/>
  <c r="AE155" i="10" s="1"/>
  <c r="AX17" i="11"/>
  <c r="AY17" i="11" s="1"/>
  <c r="E150" i="11" s="1"/>
  <c r="J154" i="10"/>
  <c r="W154" i="10" s="1"/>
  <c r="Y154" i="10" s="1"/>
  <c r="P159" i="10"/>
  <c r="AA159" i="10" s="1"/>
  <c r="M156" i="10"/>
  <c r="L157" i="10"/>
  <c r="M157" i="10" s="1"/>
  <c r="AA157" i="10" s="1"/>
  <c r="V153" i="10"/>
  <c r="X153" i="10" s="1"/>
  <c r="U148" i="11"/>
  <c r="T160" i="10"/>
  <c r="AA153" i="10"/>
  <c r="AA154" i="10"/>
  <c r="R161" i="10"/>
  <c r="R162" i="10" s="1"/>
  <c r="S161" i="10"/>
  <c r="S162" i="10" s="1"/>
  <c r="U153" i="10"/>
  <c r="AE153" i="10" s="1"/>
  <c r="P158" i="10"/>
  <c r="U158" i="10" s="1"/>
  <c r="AE158" i="10" s="1"/>
  <c r="AI17" i="12" a="1"/>
  <c r="AL17" i="12" s="1"/>
  <c r="I148" i="12" s="1"/>
  <c r="C108" i="6"/>
  <c r="C108" i="1"/>
  <c r="AI17" i="8" l="1" a="1"/>
  <c r="AQ17" i="8" s="1"/>
  <c r="N148" i="8" s="1"/>
  <c r="V154" i="10"/>
  <c r="X154" i="10" s="1"/>
  <c r="AB154" i="10" s="1"/>
  <c r="W155" i="10"/>
  <c r="Y155" i="10" s="1"/>
  <c r="V155" i="10"/>
  <c r="X155" i="10" s="1"/>
  <c r="U154" i="10"/>
  <c r="AE154" i="10" s="1"/>
  <c r="V159" i="10"/>
  <c r="X159" i="10" s="1"/>
  <c r="AB159" i="10" s="1"/>
  <c r="V157" i="10"/>
  <c r="X157" i="10" s="1"/>
  <c r="AB157" i="10" s="1"/>
  <c r="AA155" i="10"/>
  <c r="AM17" i="8"/>
  <c r="J148" i="8" s="1"/>
  <c r="U157" i="10"/>
  <c r="AE157" i="10" s="1"/>
  <c r="W159" i="10"/>
  <c r="Y159" i="10" s="1"/>
  <c r="AC159" i="10" s="1"/>
  <c r="AB153" i="10"/>
  <c r="V158" i="10"/>
  <c r="X158" i="10" s="1"/>
  <c r="AA158" i="10"/>
  <c r="AC154" i="10"/>
  <c r="V156" i="10"/>
  <c r="X156" i="10" s="1"/>
  <c r="AA156" i="10"/>
  <c r="U156" i="10"/>
  <c r="AE156" i="10" s="1"/>
  <c r="W156" i="10"/>
  <c r="Y156" i="10" s="1"/>
  <c r="T161" i="10"/>
  <c r="Z161" i="10" s="1"/>
  <c r="W158" i="10"/>
  <c r="Y158" i="10" s="1"/>
  <c r="V160" i="10"/>
  <c r="X160" i="10" s="1"/>
  <c r="W160" i="10"/>
  <c r="Y160" i="10" s="1"/>
  <c r="U160" i="10"/>
  <c r="AE160" i="10" s="1"/>
  <c r="AA160" i="10"/>
  <c r="AC153" i="10"/>
  <c r="W157" i="10"/>
  <c r="Y157" i="10" s="1"/>
  <c r="AC157" i="10" s="1"/>
  <c r="U159" i="10"/>
  <c r="AE159" i="10" s="1"/>
  <c r="AM17" i="12"/>
  <c r="J148" i="12" s="1"/>
  <c r="AK17" i="12"/>
  <c r="H148" i="12" s="1"/>
  <c r="AN17" i="12"/>
  <c r="K148" i="12" s="1"/>
  <c r="AP17" i="12"/>
  <c r="M148" i="12" s="1"/>
  <c r="AU17" i="12"/>
  <c r="R148" i="12" s="1"/>
  <c r="AI17" i="12"/>
  <c r="AT17" i="12"/>
  <c r="Q148" i="12" s="1"/>
  <c r="AS17" i="12"/>
  <c r="P148" i="12" s="1"/>
  <c r="AW17" i="12"/>
  <c r="T148" i="12" s="1"/>
  <c r="AQ17" i="12"/>
  <c r="N148" i="12" s="1"/>
  <c r="AV17" i="12"/>
  <c r="S148" i="12" s="1"/>
  <c r="AO17" i="12"/>
  <c r="L148" i="12" s="1"/>
  <c r="AR17" i="12"/>
  <c r="O148" i="12" s="1"/>
  <c r="AJ17" i="12"/>
  <c r="G148" i="12" s="1"/>
  <c r="F150" i="11"/>
  <c r="G150" i="11"/>
  <c r="H150" i="11"/>
  <c r="I150" i="11"/>
  <c r="J150" i="11"/>
  <c r="K150" i="11"/>
  <c r="L150" i="11"/>
  <c r="M150" i="11"/>
  <c r="N150" i="11"/>
  <c r="O150" i="11"/>
  <c r="P150" i="11"/>
  <c r="Q150" i="11"/>
  <c r="R150" i="11"/>
  <c r="S150" i="11"/>
  <c r="T150" i="11"/>
  <c r="F148" i="12"/>
  <c r="C109" i="6"/>
  <c r="C109" i="1"/>
  <c r="AC155" i="10" l="1"/>
  <c r="AI17" i="8"/>
  <c r="F148" i="8" s="1"/>
  <c r="AO17" i="8"/>
  <c r="L148" i="8" s="1"/>
  <c r="AS17" i="8"/>
  <c r="P148" i="8" s="1"/>
  <c r="AN17" i="8"/>
  <c r="K148" i="8" s="1"/>
  <c r="AJ17" i="8"/>
  <c r="G148" i="8" s="1"/>
  <c r="AK17" i="8"/>
  <c r="H148" i="8" s="1"/>
  <c r="AT17" i="8"/>
  <c r="Q148" i="8" s="1"/>
  <c r="AV17" i="8"/>
  <c r="S148" i="8" s="1"/>
  <c r="AL17" i="8"/>
  <c r="I148" i="8" s="1"/>
  <c r="AU17" i="8"/>
  <c r="R148" i="8" s="1"/>
  <c r="AP17" i="8"/>
  <c r="M148" i="8" s="1"/>
  <c r="AR17" i="8"/>
  <c r="O148" i="8" s="1"/>
  <c r="AW17" i="8"/>
  <c r="T148" i="8" s="1"/>
  <c r="AB155" i="10"/>
  <c r="AB158" i="10"/>
  <c r="AC158" i="10"/>
  <c r="T162" i="10"/>
  <c r="Z162" i="10" s="1"/>
  <c r="U161" i="10"/>
  <c r="AE161" i="10" s="1"/>
  <c r="AX17" i="12"/>
  <c r="AY17" i="12" s="1"/>
  <c r="E150" i="12" s="1"/>
  <c r="G150" i="12" s="1"/>
  <c r="AD153" i="10"/>
  <c r="AA161" i="10"/>
  <c r="AD154" i="10"/>
  <c r="U148" i="12"/>
  <c r="W161" i="10"/>
  <c r="Y161" i="10" s="1"/>
  <c r="AC156" i="10"/>
  <c r="AB156" i="10"/>
  <c r="AD159" i="10"/>
  <c r="AD157" i="10"/>
  <c r="AB160" i="10"/>
  <c r="AC160" i="10"/>
  <c r="V161" i="10"/>
  <c r="X161" i="10" s="1"/>
  <c r="M153" i="11"/>
  <c r="M160" i="11"/>
  <c r="M162" i="11"/>
  <c r="M154" i="11"/>
  <c r="M159" i="11"/>
  <c r="M155" i="11"/>
  <c r="M158" i="11"/>
  <c r="M161" i="11"/>
  <c r="L154" i="11"/>
  <c r="L158" i="11"/>
  <c r="L153" i="11"/>
  <c r="L155" i="11"/>
  <c r="L160" i="11"/>
  <c r="L161" i="11"/>
  <c r="L159" i="11"/>
  <c r="L162" i="11"/>
  <c r="S155" i="11"/>
  <c r="S154" i="11"/>
  <c r="S157" i="11"/>
  <c r="S159" i="11"/>
  <c r="S156" i="11"/>
  <c r="S153" i="11"/>
  <c r="S158" i="11"/>
  <c r="K162" i="11"/>
  <c r="K154" i="11"/>
  <c r="K156" i="11"/>
  <c r="K161" i="11"/>
  <c r="K159" i="11"/>
  <c r="K153" i="11"/>
  <c r="K158" i="11"/>
  <c r="K160" i="11"/>
  <c r="K155" i="11"/>
  <c r="R156" i="11"/>
  <c r="R159" i="11"/>
  <c r="R154" i="11"/>
  <c r="R153" i="11"/>
  <c r="R158" i="11"/>
  <c r="R155" i="11"/>
  <c r="R157" i="11"/>
  <c r="J158" i="11"/>
  <c r="J157" i="11"/>
  <c r="J160" i="11"/>
  <c r="J156" i="11"/>
  <c r="J159" i="11"/>
  <c r="J162" i="11"/>
  <c r="J161" i="11"/>
  <c r="J153" i="11"/>
  <c r="Q155" i="11"/>
  <c r="Q154" i="11"/>
  <c r="Q159" i="11"/>
  <c r="Q157" i="11"/>
  <c r="Q156" i="11"/>
  <c r="Q160" i="11"/>
  <c r="Q153" i="11"/>
  <c r="Q158" i="11"/>
  <c r="I157" i="11"/>
  <c r="I162" i="11"/>
  <c r="I156" i="11"/>
  <c r="I161" i="11"/>
  <c r="I153" i="11"/>
  <c r="I158" i="11"/>
  <c r="I160" i="11"/>
  <c r="I159" i="11"/>
  <c r="P160" i="11"/>
  <c r="P156" i="11"/>
  <c r="P161" i="11"/>
  <c r="P154" i="11"/>
  <c r="P157" i="11"/>
  <c r="P153" i="11"/>
  <c r="P155" i="11"/>
  <c r="P162" i="11"/>
  <c r="H153" i="11"/>
  <c r="H156" i="11"/>
  <c r="H162" i="11"/>
  <c r="H158" i="11"/>
  <c r="H154" i="11"/>
  <c r="H160" i="11"/>
  <c r="H157" i="11"/>
  <c r="H159" i="11"/>
  <c r="H161" i="11"/>
  <c r="U150" i="11"/>
  <c r="T159" i="11"/>
  <c r="T158" i="11"/>
  <c r="T154" i="11"/>
  <c r="T153" i="11"/>
  <c r="T156" i="11"/>
  <c r="T155" i="11"/>
  <c r="T157" i="11"/>
  <c r="O156" i="11"/>
  <c r="O157" i="11"/>
  <c r="O153" i="11"/>
  <c r="O160" i="11"/>
  <c r="O161" i="11"/>
  <c r="O155" i="11"/>
  <c r="O162" i="11"/>
  <c r="O154" i="11"/>
  <c r="G155" i="11"/>
  <c r="G161" i="11"/>
  <c r="G162" i="11"/>
  <c r="G154" i="11"/>
  <c r="G159" i="11"/>
  <c r="G156" i="11"/>
  <c r="G158" i="11"/>
  <c r="G160" i="11"/>
  <c r="G157" i="11"/>
  <c r="N153" i="11"/>
  <c r="N155" i="11"/>
  <c r="N161" i="11"/>
  <c r="N156" i="11"/>
  <c r="N158" i="11"/>
  <c r="N160" i="11"/>
  <c r="N157" i="11"/>
  <c r="N162" i="11"/>
  <c r="N154" i="11"/>
  <c r="F160" i="11"/>
  <c r="F161" i="11"/>
  <c r="F158" i="11"/>
  <c r="F156" i="11"/>
  <c r="F157" i="11"/>
  <c r="F155" i="11"/>
  <c r="F162" i="11"/>
  <c r="F154" i="11"/>
  <c r="F159" i="11"/>
  <c r="F153" i="11"/>
  <c r="C110" i="6"/>
  <c r="C110" i="1"/>
  <c r="AD155" i="10" l="1"/>
  <c r="U148" i="8"/>
  <c r="AX17" i="8"/>
  <c r="AY17" i="8" s="1"/>
  <c r="E150" i="8" s="1"/>
  <c r="AC161" i="10"/>
  <c r="V162" i="10"/>
  <c r="X162" i="10" s="1"/>
  <c r="AD158" i="10"/>
  <c r="U162" i="10"/>
  <c r="AE162" i="10" s="1"/>
  <c r="AA162" i="10"/>
  <c r="W162" i="10"/>
  <c r="Y162" i="10" s="1"/>
  <c r="M150" i="12"/>
  <c r="M154" i="12" s="1"/>
  <c r="S150" i="12"/>
  <c r="S156" i="12" s="1"/>
  <c r="F150" i="12"/>
  <c r="F155" i="12" s="1"/>
  <c r="I150" i="12"/>
  <c r="I158" i="12" s="1"/>
  <c r="T150" i="12"/>
  <c r="T153" i="12" s="1"/>
  <c r="H150" i="12"/>
  <c r="H157" i="12" s="1"/>
  <c r="L150" i="12"/>
  <c r="L159" i="12" s="1"/>
  <c r="N150" i="12"/>
  <c r="N157" i="12" s="1"/>
  <c r="K150" i="12"/>
  <c r="K159" i="12" s="1"/>
  <c r="J150" i="12"/>
  <c r="J159" i="12" s="1"/>
  <c r="O150" i="12"/>
  <c r="O162" i="12" s="1"/>
  <c r="Q150" i="12"/>
  <c r="Q154" i="12" s="1"/>
  <c r="R150" i="12"/>
  <c r="R158" i="12" s="1"/>
  <c r="P150" i="12"/>
  <c r="P160" i="12" s="1"/>
  <c r="AB161" i="10"/>
  <c r="AD156" i="10"/>
  <c r="AD160" i="10"/>
  <c r="Z156" i="11"/>
  <c r="Z159" i="11"/>
  <c r="Z154" i="11"/>
  <c r="Z158" i="11"/>
  <c r="Q161" i="11"/>
  <c r="Q162" i="11" s="1"/>
  <c r="R160" i="11"/>
  <c r="S161" i="11" s="1"/>
  <c r="Z160" i="11"/>
  <c r="Z157" i="11"/>
  <c r="N159" i="11"/>
  <c r="O158" i="11"/>
  <c r="O159" i="11" s="1"/>
  <c r="K157" i="11"/>
  <c r="L156" i="11"/>
  <c r="L157" i="11" s="1"/>
  <c r="Z153" i="11"/>
  <c r="Z155" i="11"/>
  <c r="G153" i="11"/>
  <c r="U153" i="11" s="1"/>
  <c r="AE153" i="11" s="1"/>
  <c r="H155" i="11"/>
  <c r="I154" i="11"/>
  <c r="G157" i="12"/>
  <c r="G161" i="12"/>
  <c r="G156" i="12"/>
  <c r="G155" i="12"/>
  <c r="G162" i="12"/>
  <c r="G154" i="12"/>
  <c r="G159" i="12"/>
  <c r="G158" i="12"/>
  <c r="G160" i="12"/>
  <c r="C111" i="6"/>
  <c r="C111" i="1"/>
  <c r="I156" i="12" l="1"/>
  <c r="Q153" i="12"/>
  <c r="Q156" i="12"/>
  <c r="I162" i="12"/>
  <c r="Q155" i="12"/>
  <c r="Q158" i="12"/>
  <c r="Q157" i="12"/>
  <c r="I160" i="12"/>
  <c r="I161" i="12"/>
  <c r="Q159" i="12"/>
  <c r="I153" i="12"/>
  <c r="I157" i="12"/>
  <c r="I159" i="12"/>
  <c r="T159" i="12"/>
  <c r="Q160" i="12"/>
  <c r="Z160" i="12" s="1"/>
  <c r="T157" i="12"/>
  <c r="T158" i="12"/>
  <c r="T154" i="12"/>
  <c r="H160" i="12"/>
  <c r="AD161" i="10"/>
  <c r="F153" i="12"/>
  <c r="G153" i="12" s="1"/>
  <c r="O156" i="12"/>
  <c r="N154" i="12"/>
  <c r="N155" i="12"/>
  <c r="N158" i="12"/>
  <c r="N159" i="12" s="1"/>
  <c r="H159" i="12"/>
  <c r="H154" i="12"/>
  <c r="I154" i="12" s="1"/>
  <c r="L153" i="12"/>
  <c r="F156" i="12"/>
  <c r="F158" i="12"/>
  <c r="L154" i="12"/>
  <c r="P153" i="12"/>
  <c r="F161" i="12"/>
  <c r="R154" i="12"/>
  <c r="H162" i="12"/>
  <c r="P161" i="12"/>
  <c r="H156" i="12"/>
  <c r="N160" i="12"/>
  <c r="H158" i="12"/>
  <c r="P155" i="12"/>
  <c r="P162" i="12"/>
  <c r="P157" i="12"/>
  <c r="H153" i="12"/>
  <c r="P156" i="12"/>
  <c r="H161" i="12"/>
  <c r="P154" i="12"/>
  <c r="O160" i="12"/>
  <c r="R155" i="12"/>
  <c r="R159" i="12"/>
  <c r="R153" i="12"/>
  <c r="AB162" i="10"/>
  <c r="M159" i="12"/>
  <c r="O155" i="12"/>
  <c r="R156" i="12"/>
  <c r="T155" i="12"/>
  <c r="F159" i="12"/>
  <c r="N156" i="12"/>
  <c r="M162" i="12"/>
  <c r="M160" i="12"/>
  <c r="O161" i="12"/>
  <c r="R157" i="12"/>
  <c r="F154" i="12"/>
  <c r="N162" i="12"/>
  <c r="N153" i="12"/>
  <c r="M155" i="12"/>
  <c r="M161" i="12"/>
  <c r="O153" i="12"/>
  <c r="T156" i="12"/>
  <c r="F157" i="12"/>
  <c r="N161" i="12"/>
  <c r="M158" i="12"/>
  <c r="M153" i="12"/>
  <c r="F160" i="12"/>
  <c r="K160" i="12"/>
  <c r="S159" i="12"/>
  <c r="J162" i="12"/>
  <c r="J157" i="12"/>
  <c r="K156" i="12"/>
  <c r="K157" i="12" s="1"/>
  <c r="K162" i="12"/>
  <c r="J160" i="12"/>
  <c r="K154" i="12"/>
  <c r="S157" i="12"/>
  <c r="S154" i="12"/>
  <c r="J153" i="12"/>
  <c r="K158" i="12"/>
  <c r="K155" i="12"/>
  <c r="S155" i="12"/>
  <c r="J158" i="12"/>
  <c r="K153" i="12"/>
  <c r="S158" i="12"/>
  <c r="J161" i="12"/>
  <c r="J156" i="12"/>
  <c r="K161" i="12"/>
  <c r="S153" i="12"/>
  <c r="O154" i="12"/>
  <c r="F162" i="12"/>
  <c r="O157" i="12"/>
  <c r="T150" i="8"/>
  <c r="N150" i="8"/>
  <c r="R150" i="8"/>
  <c r="G150" i="8"/>
  <c r="K150" i="8"/>
  <c r="O150" i="8"/>
  <c r="S150" i="8"/>
  <c r="F150" i="8"/>
  <c r="H150" i="8"/>
  <c r="L150" i="8"/>
  <c r="P150" i="8"/>
  <c r="Q150" i="8"/>
  <c r="M150" i="8"/>
  <c r="I150" i="8"/>
  <c r="J150" i="8"/>
  <c r="AC162" i="10"/>
  <c r="L161" i="12"/>
  <c r="L160" i="12"/>
  <c r="L155" i="12"/>
  <c r="L158" i="12"/>
  <c r="U150" i="12"/>
  <c r="L162" i="12"/>
  <c r="M157" i="11"/>
  <c r="V157" i="11" s="1"/>
  <c r="X157" i="11" s="1"/>
  <c r="P159" i="11"/>
  <c r="W159" i="11" s="1"/>
  <c r="Y159" i="11" s="1"/>
  <c r="M156" i="11"/>
  <c r="AA156" i="11" s="1"/>
  <c r="AA153" i="11"/>
  <c r="W153" i="11"/>
  <c r="Y153" i="11" s="1"/>
  <c r="V153" i="11"/>
  <c r="X153" i="11" s="1"/>
  <c r="P158" i="11"/>
  <c r="W158" i="11" s="1"/>
  <c r="Y158" i="11" s="1"/>
  <c r="S160" i="11"/>
  <c r="R161" i="11"/>
  <c r="T161" i="11" s="1"/>
  <c r="J154" i="11"/>
  <c r="U154" i="11" s="1"/>
  <c r="AE154" i="11" s="1"/>
  <c r="I155" i="11"/>
  <c r="J155" i="11" s="1"/>
  <c r="AA155" i="11" s="1"/>
  <c r="H155" i="12"/>
  <c r="C112" i="6"/>
  <c r="C112" i="1"/>
  <c r="R160" i="12" l="1"/>
  <c r="Q161" i="12"/>
  <c r="Q162" i="12" s="1"/>
  <c r="Z158" i="12"/>
  <c r="O158" i="12"/>
  <c r="P158" i="12" s="1"/>
  <c r="AA158" i="12" s="1"/>
  <c r="Z154" i="12"/>
  <c r="V159" i="11"/>
  <c r="X159" i="11" s="1"/>
  <c r="Z159" i="12"/>
  <c r="U159" i="11"/>
  <c r="AE159" i="11" s="1"/>
  <c r="AD162" i="10"/>
  <c r="AD163" i="10" s="1"/>
  <c r="O167" i="10" s="1"/>
  <c r="Z157" i="12"/>
  <c r="Z153" i="12"/>
  <c r="Z156" i="12"/>
  <c r="L156" i="12"/>
  <c r="L157" i="12" s="1"/>
  <c r="M157" i="12" s="1"/>
  <c r="U157" i="12" s="1"/>
  <c r="AE157" i="12" s="1"/>
  <c r="W153" i="12"/>
  <c r="Y153" i="12" s="1"/>
  <c r="Z155" i="12"/>
  <c r="V156" i="11"/>
  <c r="X156" i="11" s="1"/>
  <c r="AB156" i="11" s="1"/>
  <c r="U156" i="11"/>
  <c r="AE156" i="11" s="1"/>
  <c r="M158" i="8"/>
  <c r="M159" i="8"/>
  <c r="M162" i="8"/>
  <c r="M161" i="8"/>
  <c r="M153" i="8"/>
  <c r="M155" i="8"/>
  <c r="M160" i="8"/>
  <c r="M154" i="8"/>
  <c r="K161" i="8"/>
  <c r="K159" i="8"/>
  <c r="K153" i="8"/>
  <c r="K158" i="8"/>
  <c r="K155" i="8"/>
  <c r="K156" i="8"/>
  <c r="K160" i="8"/>
  <c r="K162" i="8"/>
  <c r="K154" i="8"/>
  <c r="Q159" i="8"/>
  <c r="Q156" i="8"/>
  <c r="Q153" i="8"/>
  <c r="Q158" i="8"/>
  <c r="Q155" i="8"/>
  <c r="Q160" i="8"/>
  <c r="Q161" i="8" s="1"/>
  <c r="Q157" i="8"/>
  <c r="Q154" i="8"/>
  <c r="G158" i="8"/>
  <c r="G157" i="8"/>
  <c r="G155" i="8"/>
  <c r="G160" i="8"/>
  <c r="G162" i="8"/>
  <c r="G154" i="8"/>
  <c r="G159" i="8"/>
  <c r="G161" i="8"/>
  <c r="G156" i="8"/>
  <c r="P162" i="8"/>
  <c r="P154" i="8"/>
  <c r="P156" i="8"/>
  <c r="P161" i="8"/>
  <c r="P153" i="8"/>
  <c r="P155" i="8"/>
  <c r="P157" i="8"/>
  <c r="P160" i="8"/>
  <c r="R159" i="8"/>
  <c r="R156" i="8"/>
  <c r="R153" i="8"/>
  <c r="R158" i="8"/>
  <c r="R154" i="8"/>
  <c r="R155" i="8"/>
  <c r="R157" i="8"/>
  <c r="L158" i="8"/>
  <c r="L153" i="8"/>
  <c r="L155" i="8"/>
  <c r="L160" i="8"/>
  <c r="L162" i="8"/>
  <c r="L154" i="8"/>
  <c r="L161" i="8"/>
  <c r="L159" i="8"/>
  <c r="N153" i="8"/>
  <c r="N160" i="8"/>
  <c r="N158" i="8"/>
  <c r="N159" i="8" s="1"/>
  <c r="N157" i="8"/>
  <c r="N162" i="8"/>
  <c r="N154" i="8"/>
  <c r="N155" i="8"/>
  <c r="N156" i="8"/>
  <c r="N161" i="8"/>
  <c r="H162" i="8"/>
  <c r="H160" i="8"/>
  <c r="H158" i="8"/>
  <c r="H154" i="8"/>
  <c r="H159" i="8"/>
  <c r="H156" i="8"/>
  <c r="H153" i="8"/>
  <c r="H157" i="8"/>
  <c r="H161" i="8"/>
  <c r="T155" i="8"/>
  <c r="T156" i="8"/>
  <c r="T153" i="8"/>
  <c r="T154" i="8"/>
  <c r="T158" i="8"/>
  <c r="T159" i="8"/>
  <c r="T157" i="8"/>
  <c r="F156" i="8"/>
  <c r="F155" i="8"/>
  <c r="F161" i="8"/>
  <c r="F160" i="8"/>
  <c r="F153" i="8"/>
  <c r="F157" i="8"/>
  <c r="F158" i="8"/>
  <c r="F162" i="8"/>
  <c r="F154" i="8"/>
  <c r="F159" i="8"/>
  <c r="U150" i="8"/>
  <c r="J162" i="8"/>
  <c r="J159" i="8"/>
  <c r="J156" i="8"/>
  <c r="J161" i="8"/>
  <c r="J153" i="8"/>
  <c r="J158" i="8"/>
  <c r="J157" i="8"/>
  <c r="J160" i="8"/>
  <c r="S153" i="8"/>
  <c r="S156" i="8"/>
  <c r="S159" i="8"/>
  <c r="S158" i="8"/>
  <c r="S155" i="8"/>
  <c r="S157" i="8"/>
  <c r="S154" i="8"/>
  <c r="I158" i="8"/>
  <c r="I160" i="8"/>
  <c r="I157" i="8"/>
  <c r="I162" i="8"/>
  <c r="I159" i="8"/>
  <c r="I156" i="8"/>
  <c r="I161" i="8"/>
  <c r="I153" i="8"/>
  <c r="O157" i="8"/>
  <c r="O162" i="8"/>
  <c r="O154" i="8"/>
  <c r="O156" i="8"/>
  <c r="O160" i="8"/>
  <c r="O161" i="8"/>
  <c r="O153" i="8"/>
  <c r="O155" i="8"/>
  <c r="W156" i="11"/>
  <c r="Y156" i="11" s="1"/>
  <c r="AC156" i="11" s="1"/>
  <c r="AA159" i="11"/>
  <c r="U157" i="11"/>
  <c r="AE157" i="11" s="1"/>
  <c r="W157" i="11"/>
  <c r="Y157" i="11" s="1"/>
  <c r="AA157" i="11"/>
  <c r="AB157" i="11" s="1"/>
  <c r="AB153" i="11"/>
  <c r="AC153" i="11"/>
  <c r="Z161" i="11"/>
  <c r="AA154" i="11"/>
  <c r="T160" i="11"/>
  <c r="V160" i="11" s="1"/>
  <c r="X160" i="11" s="1"/>
  <c r="S162" i="11"/>
  <c r="W155" i="11"/>
  <c r="Y155" i="11" s="1"/>
  <c r="AC155" i="11" s="1"/>
  <c r="V154" i="11"/>
  <c r="X154" i="11" s="1"/>
  <c r="AA158" i="11"/>
  <c r="U158" i="11"/>
  <c r="AE158" i="11" s="1"/>
  <c r="V158" i="11"/>
  <c r="X158" i="11" s="1"/>
  <c r="V155" i="11"/>
  <c r="X155" i="11" s="1"/>
  <c r="AB155" i="11" s="1"/>
  <c r="U155" i="11"/>
  <c r="AE155" i="11" s="1"/>
  <c r="W154" i="11"/>
  <c r="Y154" i="11" s="1"/>
  <c r="R162" i="11"/>
  <c r="AA161" i="11"/>
  <c r="V161" i="11"/>
  <c r="X161" i="11" s="1"/>
  <c r="W161" i="11"/>
  <c r="Y161" i="11" s="1"/>
  <c r="U161" i="11"/>
  <c r="AE161" i="11" s="1"/>
  <c r="O159" i="12"/>
  <c r="I155" i="12"/>
  <c r="J154" i="12"/>
  <c r="W154" i="12" s="1"/>
  <c r="Y154" i="12" s="1"/>
  <c r="V153" i="12"/>
  <c r="X153" i="12" s="1"/>
  <c r="U153" i="12"/>
  <c r="AE153" i="12" s="1"/>
  <c r="AA153" i="12"/>
  <c r="R161" i="12"/>
  <c r="S161" i="12"/>
  <c r="S160" i="12"/>
  <c r="C113" i="6"/>
  <c r="C113" i="1"/>
  <c r="AI18" i="10" l="1" a="1"/>
  <c r="AV18" i="10" s="1"/>
  <c r="S164" i="10" s="1"/>
  <c r="AC153" i="12"/>
  <c r="AB159" i="11"/>
  <c r="M156" i="12"/>
  <c r="U156" i="12" s="1"/>
  <c r="AE156" i="12" s="1"/>
  <c r="T162" i="11"/>
  <c r="U162" i="11" s="1"/>
  <c r="AE162" i="11" s="1"/>
  <c r="AD168" i="10"/>
  <c r="E19" i="9" s="1"/>
  <c r="AD169" i="10"/>
  <c r="E23" i="9" s="1"/>
  <c r="Z155" i="8"/>
  <c r="AC159" i="11"/>
  <c r="Z157" i="8"/>
  <c r="R160" i="8"/>
  <c r="S161" i="8" s="1"/>
  <c r="Z160" i="8"/>
  <c r="Z158" i="8"/>
  <c r="H155" i="8"/>
  <c r="I154" i="8"/>
  <c r="I155" i="8" s="1"/>
  <c r="Z153" i="8"/>
  <c r="G153" i="8"/>
  <c r="V153" i="8" s="1"/>
  <c r="X153" i="8" s="1"/>
  <c r="K157" i="8"/>
  <c r="L156" i="8"/>
  <c r="L157" i="8" s="1"/>
  <c r="Q162" i="8"/>
  <c r="Z156" i="8"/>
  <c r="Z159" i="8"/>
  <c r="AC157" i="11"/>
  <c r="AD157" i="11" s="1"/>
  <c r="O158" i="8"/>
  <c r="O159" i="8" s="1"/>
  <c r="P159" i="8" s="1"/>
  <c r="W159" i="8" s="1"/>
  <c r="Y159" i="8" s="1"/>
  <c r="Z154" i="8"/>
  <c r="AC154" i="11"/>
  <c r="AA157" i="12"/>
  <c r="AA160" i="11"/>
  <c r="AB160" i="11" s="1"/>
  <c r="AD153" i="11"/>
  <c r="W160" i="11"/>
  <c r="Y160" i="11" s="1"/>
  <c r="W157" i="12"/>
  <c r="Y157" i="12" s="1"/>
  <c r="U158" i="12"/>
  <c r="AE158" i="12" s="1"/>
  <c r="U160" i="11"/>
  <c r="AE160" i="11" s="1"/>
  <c r="AB154" i="11"/>
  <c r="AB161" i="11"/>
  <c r="AD155" i="11"/>
  <c r="W162" i="11"/>
  <c r="Y162" i="11" s="1"/>
  <c r="Z162" i="11"/>
  <c r="AC161" i="11"/>
  <c r="AB158" i="11"/>
  <c r="AC158" i="11"/>
  <c r="AD156" i="11"/>
  <c r="U154" i="12"/>
  <c r="AE154" i="12" s="1"/>
  <c r="AA154" i="12"/>
  <c r="AC154" i="12" s="1"/>
  <c r="AB153" i="12"/>
  <c r="V157" i="12"/>
  <c r="X157" i="12" s="1"/>
  <c r="P159" i="12"/>
  <c r="AA159" i="12" s="1"/>
  <c r="R162" i="12"/>
  <c r="Z162" i="12" s="1"/>
  <c r="T161" i="12"/>
  <c r="AA161" i="12" s="1"/>
  <c r="Z161" i="12"/>
  <c r="W158" i="12"/>
  <c r="Y158" i="12" s="1"/>
  <c r="AC158" i="12" s="1"/>
  <c r="S162" i="12"/>
  <c r="T160" i="12"/>
  <c r="V154" i="12"/>
  <c r="X154" i="12" s="1"/>
  <c r="J155" i="12"/>
  <c r="U155" i="12" s="1"/>
  <c r="AE155" i="12" s="1"/>
  <c r="V158" i="12"/>
  <c r="X158" i="12" s="1"/>
  <c r="AB158" i="12" s="1"/>
  <c r="C114" i="6"/>
  <c r="C114" i="1"/>
  <c r="V156" i="12" l="1"/>
  <c r="X156" i="12" s="1"/>
  <c r="AD153" i="12"/>
  <c r="AJ18" i="10"/>
  <c r="G164" i="10" s="1"/>
  <c r="AI18" i="10"/>
  <c r="F164" i="10" s="1"/>
  <c r="AN18" i="10"/>
  <c r="K164" i="10" s="1"/>
  <c r="AT18" i="10"/>
  <c r="Q164" i="10" s="1"/>
  <c r="AM18" i="10"/>
  <c r="J164" i="10" s="1"/>
  <c r="AK18" i="10"/>
  <c r="H164" i="10" s="1"/>
  <c r="AU18" i="10"/>
  <c r="R164" i="10" s="1"/>
  <c r="AP18" i="10"/>
  <c r="M164" i="10" s="1"/>
  <c r="AR18" i="10"/>
  <c r="O164" i="10" s="1"/>
  <c r="AO18" i="10"/>
  <c r="L164" i="10" s="1"/>
  <c r="AL18" i="10"/>
  <c r="I164" i="10" s="1"/>
  <c r="AW18" i="10"/>
  <c r="T164" i="10" s="1"/>
  <c r="AS18" i="10"/>
  <c r="P164" i="10" s="1"/>
  <c r="AQ18" i="10"/>
  <c r="N164" i="10" s="1"/>
  <c r="W156" i="12"/>
  <c r="Y156" i="12" s="1"/>
  <c r="AA156" i="12"/>
  <c r="AA162" i="11"/>
  <c r="AC162" i="11" s="1"/>
  <c r="V162" i="11"/>
  <c r="X162" i="11" s="1"/>
  <c r="AA153" i="8"/>
  <c r="AB153" i="8" s="1"/>
  <c r="AD159" i="11"/>
  <c r="E20" i="9"/>
  <c r="E22" i="9" s="1"/>
  <c r="M156" i="8"/>
  <c r="AA156" i="8" s="1"/>
  <c r="Q167" i="10"/>
  <c r="J154" i="8"/>
  <c r="AA154" i="8" s="1"/>
  <c r="M157" i="8"/>
  <c r="AA157" i="8" s="1"/>
  <c r="V159" i="8"/>
  <c r="X159" i="8" s="1"/>
  <c r="AD154" i="11"/>
  <c r="S160" i="8"/>
  <c r="T160" i="8" s="1"/>
  <c r="U160" i="8" s="1"/>
  <c r="AE160" i="8" s="1"/>
  <c r="R161" i="8"/>
  <c r="P158" i="8"/>
  <c r="V158" i="8" s="1"/>
  <c r="X158" i="8" s="1"/>
  <c r="U153" i="8"/>
  <c r="AE153" i="8" s="1"/>
  <c r="J155" i="8"/>
  <c r="U159" i="8"/>
  <c r="AE159" i="8" s="1"/>
  <c r="AA159" i="8"/>
  <c r="AC159" i="8" s="1"/>
  <c r="W153" i="8"/>
  <c r="Y153" i="8" s="1"/>
  <c r="AC153" i="8" s="1"/>
  <c r="AC157" i="12"/>
  <c r="AC160" i="11"/>
  <c r="AD160" i="11" s="1"/>
  <c r="AB157" i="12"/>
  <c r="AD161" i="11"/>
  <c r="AD158" i="12"/>
  <c r="AD158" i="11"/>
  <c r="AB154" i="12"/>
  <c r="AD154" i="12" s="1"/>
  <c r="AA155" i="12"/>
  <c r="W159" i="12"/>
  <c r="Y159" i="12" s="1"/>
  <c r="AC159" i="12" s="1"/>
  <c r="U159" i="12"/>
  <c r="AE159" i="12" s="1"/>
  <c r="W155" i="12"/>
  <c r="Y155" i="12" s="1"/>
  <c r="U160" i="12"/>
  <c r="AE160" i="12" s="1"/>
  <c r="T162" i="12"/>
  <c r="W160" i="12"/>
  <c r="Y160" i="12" s="1"/>
  <c r="AA160" i="12"/>
  <c r="V161" i="12"/>
  <c r="X161" i="12" s="1"/>
  <c r="AB161" i="12" s="1"/>
  <c r="U161" i="12"/>
  <c r="AE161" i="12" s="1"/>
  <c r="V159" i="12"/>
  <c r="X159" i="12" s="1"/>
  <c r="AB159" i="12" s="1"/>
  <c r="W161" i="12"/>
  <c r="Y161" i="12" s="1"/>
  <c r="AC161" i="12" s="1"/>
  <c r="V155" i="12"/>
  <c r="X155" i="12" s="1"/>
  <c r="V160" i="12"/>
  <c r="X160" i="12" s="1"/>
  <c r="C115" i="6"/>
  <c r="C115" i="1"/>
  <c r="AB156" i="12" l="1"/>
  <c r="AC156" i="12"/>
  <c r="U164" i="10"/>
  <c r="AX18" i="10"/>
  <c r="AY18" i="10" s="1"/>
  <c r="U156" i="8"/>
  <c r="AE156" i="8" s="1"/>
  <c r="AB162" i="11"/>
  <c r="AD162" i="11" s="1"/>
  <c r="AD163" i="11" s="1"/>
  <c r="E21" i="9"/>
  <c r="V156" i="8"/>
  <c r="X156" i="8" s="1"/>
  <c r="AB156" i="8" s="1"/>
  <c r="W156" i="8"/>
  <c r="Y156" i="8" s="1"/>
  <c r="AC156" i="8" s="1"/>
  <c r="AD157" i="12"/>
  <c r="W160" i="8"/>
  <c r="Y160" i="8" s="1"/>
  <c r="W157" i="8"/>
  <c r="Y157" i="8" s="1"/>
  <c r="AC157" i="8" s="1"/>
  <c r="AA158" i="8"/>
  <c r="AB158" i="8" s="1"/>
  <c r="U157" i="8"/>
  <c r="AE157" i="8" s="1"/>
  <c r="W154" i="8"/>
  <c r="Y154" i="8" s="1"/>
  <c r="AC154" i="8" s="1"/>
  <c r="V154" i="8"/>
  <c r="X154" i="8" s="1"/>
  <c r="AB154" i="8" s="1"/>
  <c r="V157" i="8"/>
  <c r="X157" i="8" s="1"/>
  <c r="AB157" i="8" s="1"/>
  <c r="U154" i="8"/>
  <c r="AE154" i="8" s="1"/>
  <c r="S162" i="8"/>
  <c r="U158" i="8"/>
  <c r="AE158" i="8" s="1"/>
  <c r="V155" i="8"/>
  <c r="X155" i="8" s="1"/>
  <c r="W155" i="8"/>
  <c r="Y155" i="8" s="1"/>
  <c r="AA155" i="8"/>
  <c r="U155" i="8"/>
  <c r="AE155" i="8" s="1"/>
  <c r="T161" i="8"/>
  <c r="U161" i="8" s="1"/>
  <c r="AE161" i="8" s="1"/>
  <c r="Z161" i="8"/>
  <c r="AB159" i="8"/>
  <c r="AD159" i="8" s="1"/>
  <c r="R162" i="8"/>
  <c r="V160" i="8"/>
  <c r="X160" i="8" s="1"/>
  <c r="W158" i="8"/>
  <c r="Y158" i="8" s="1"/>
  <c r="AA160" i="8"/>
  <c r="AD153" i="8"/>
  <c r="AD159" i="12"/>
  <c r="AD161" i="12"/>
  <c r="AC160" i="12"/>
  <c r="AB160" i="12"/>
  <c r="AD156" i="12"/>
  <c r="AC155" i="12"/>
  <c r="AB155" i="12"/>
  <c r="W162" i="12"/>
  <c r="Y162" i="12" s="1"/>
  <c r="AA162" i="12"/>
  <c r="V162" i="12"/>
  <c r="X162" i="12" s="1"/>
  <c r="U162" i="12"/>
  <c r="AE162" i="12" s="1"/>
  <c r="C116" i="6"/>
  <c r="C116" i="1"/>
  <c r="AC158" i="8" l="1"/>
  <c r="AD158" i="8" s="1"/>
  <c r="AD156" i="8"/>
  <c r="AD154" i="8"/>
  <c r="T162" i="8"/>
  <c r="AA162" i="8" s="1"/>
  <c r="V161" i="8"/>
  <c r="X161" i="8" s="1"/>
  <c r="W161" i="8"/>
  <c r="Y161" i="8" s="1"/>
  <c r="AA161" i="8"/>
  <c r="AD157" i="8"/>
  <c r="O167" i="11"/>
  <c r="AD168" i="11"/>
  <c r="G19" i="9" s="1"/>
  <c r="AD169" i="11"/>
  <c r="F20" i="9" s="1"/>
  <c r="AC155" i="8"/>
  <c r="AB155" i="8"/>
  <c r="AB160" i="8"/>
  <c r="AC160" i="8"/>
  <c r="AI18" i="11" a="1"/>
  <c r="AW18" i="11" s="1"/>
  <c r="T164" i="11" s="1"/>
  <c r="Z162" i="8"/>
  <c r="AD155" i="12"/>
  <c r="AC162" i="12"/>
  <c r="AB162" i="12"/>
  <c r="AD160" i="12"/>
  <c r="C117" i="6"/>
  <c r="C117" i="1"/>
  <c r="V162" i="8" l="1"/>
  <c r="X162" i="8" s="1"/>
  <c r="AB162" i="8" s="1"/>
  <c r="AB161" i="8"/>
  <c r="AD160" i="8"/>
  <c r="AD162" i="12"/>
  <c r="AD163" i="12" s="1"/>
  <c r="O167" i="12" s="1"/>
  <c r="AC161" i="8"/>
  <c r="F23" i="9"/>
  <c r="Q167" i="11"/>
  <c r="F19" i="9"/>
  <c r="W162" i="8"/>
  <c r="Y162" i="8" s="1"/>
  <c r="AC162" i="8" s="1"/>
  <c r="U162" i="8"/>
  <c r="AE162" i="8" s="1"/>
  <c r="AD155" i="8"/>
  <c r="AI18" i="11"/>
  <c r="F164" i="11" s="1"/>
  <c r="AJ18" i="11"/>
  <c r="G164" i="11" s="1"/>
  <c r="AT18" i="11"/>
  <c r="Q164" i="11" s="1"/>
  <c r="AS18" i="11"/>
  <c r="P164" i="11" s="1"/>
  <c r="AN18" i="11"/>
  <c r="K164" i="11" s="1"/>
  <c r="AM18" i="11"/>
  <c r="J164" i="11" s="1"/>
  <c r="AK18" i="11"/>
  <c r="H164" i="11" s="1"/>
  <c r="AO18" i="11"/>
  <c r="L164" i="11" s="1"/>
  <c r="AP18" i="11"/>
  <c r="M164" i="11" s="1"/>
  <c r="AU18" i="11"/>
  <c r="R164" i="11" s="1"/>
  <c r="AR18" i="11"/>
  <c r="O164" i="11" s="1"/>
  <c r="AV18" i="11"/>
  <c r="S164" i="11" s="1"/>
  <c r="AQ18" i="11"/>
  <c r="N164" i="11" s="1"/>
  <c r="AL18" i="11"/>
  <c r="I164" i="11" s="1"/>
  <c r="F22" i="9"/>
  <c r="F21" i="9"/>
  <c r="AI18" i="12" a="1"/>
  <c r="AJ18" i="12" s="1"/>
  <c r="G164" i="12" s="1"/>
  <c r="C118" i="6"/>
  <c r="C118" i="1"/>
  <c r="AD161" i="8" l="1"/>
  <c r="AX18" i="11"/>
  <c r="AY18" i="11" s="1"/>
  <c r="AD169" i="12"/>
  <c r="G23" i="9" s="1"/>
  <c r="AD168" i="12"/>
  <c r="Q167" i="12" s="1"/>
  <c r="AD162" i="8"/>
  <c r="U164" i="11"/>
  <c r="AV18" i="12"/>
  <c r="S164" i="12" s="1"/>
  <c r="AI18" i="12"/>
  <c r="F164" i="12" s="1"/>
  <c r="AS18" i="12"/>
  <c r="P164" i="12" s="1"/>
  <c r="AT18" i="12"/>
  <c r="Q164" i="12" s="1"/>
  <c r="AP18" i="12"/>
  <c r="M164" i="12" s="1"/>
  <c r="AK18" i="12"/>
  <c r="H164" i="12" s="1"/>
  <c r="AM18" i="12"/>
  <c r="J164" i="12" s="1"/>
  <c r="AL18" i="12"/>
  <c r="I164" i="12" s="1"/>
  <c r="AN18" i="12"/>
  <c r="K164" i="12" s="1"/>
  <c r="AO18" i="12"/>
  <c r="L164" i="12" s="1"/>
  <c r="AU18" i="12"/>
  <c r="R164" i="12" s="1"/>
  <c r="AR18" i="12"/>
  <c r="O164" i="12" s="1"/>
  <c r="AQ18" i="12"/>
  <c r="N164" i="12" s="1"/>
  <c r="AW18" i="12"/>
  <c r="T164" i="12" s="1"/>
  <c r="C119" i="6"/>
  <c r="C119" i="1"/>
  <c r="G20" i="9" l="1"/>
  <c r="G22" i="9" s="1"/>
  <c r="AD163" i="8"/>
  <c r="AI18" i="8" a="1"/>
  <c r="U164" i="12"/>
  <c r="AX18" i="12"/>
  <c r="AY18" i="12" s="1"/>
  <c r="C120" i="6"/>
  <c r="C120" i="1"/>
  <c r="G21" i="9" l="1"/>
  <c r="AK18" i="8"/>
  <c r="H164" i="8" s="1"/>
  <c r="AV18" i="8"/>
  <c r="S164" i="8" s="1"/>
  <c r="AO18" i="8"/>
  <c r="L164" i="8" s="1"/>
  <c r="AM18" i="8"/>
  <c r="J164" i="8" s="1"/>
  <c r="AR18" i="8"/>
  <c r="O164" i="8" s="1"/>
  <c r="AI18" i="8"/>
  <c r="AS18" i="8"/>
  <c r="P164" i="8" s="1"/>
  <c r="AL18" i="8"/>
  <c r="I164" i="8" s="1"/>
  <c r="AN18" i="8"/>
  <c r="K164" i="8" s="1"/>
  <c r="AT18" i="8"/>
  <c r="Q164" i="8" s="1"/>
  <c r="AW18" i="8"/>
  <c r="T164" i="8" s="1"/>
  <c r="AQ18" i="8"/>
  <c r="N164" i="8" s="1"/>
  <c r="AJ18" i="8"/>
  <c r="G164" i="8" s="1"/>
  <c r="AP18" i="8"/>
  <c r="M164" i="8" s="1"/>
  <c r="AU18" i="8"/>
  <c r="R164" i="8" s="1"/>
  <c r="O167" i="8"/>
  <c r="AD168" i="8"/>
  <c r="D19" i="9" s="1"/>
  <c r="AD169" i="8"/>
  <c r="C121" i="6"/>
  <c r="C121" i="1"/>
  <c r="Q167" i="8" l="1"/>
  <c r="F164" i="8"/>
  <c r="U164" i="8" s="1"/>
  <c r="AX18" i="8"/>
  <c r="AY18" i="8" s="1"/>
  <c r="D20" i="9"/>
  <c r="D23" i="9"/>
  <c r="C122" i="6"/>
  <c r="C122" i="1"/>
  <c r="D21" i="9" l="1"/>
  <c r="D22" i="9"/>
  <c r="C123" i="6"/>
  <c r="C123" i="1"/>
  <c r="C124" i="6" l="1"/>
  <c r="C124" i="1"/>
  <c r="C125" i="6" l="1"/>
  <c r="C125" i="1"/>
  <c r="C126" i="6" l="1"/>
  <c r="C126" i="1"/>
  <c r="C127" i="6" l="1"/>
  <c r="C127" i="1"/>
  <c r="C128" i="6" l="1"/>
  <c r="C128" i="1"/>
  <c r="C129" i="6" l="1"/>
  <c r="C129" i="1"/>
  <c r="C130" i="6" l="1"/>
  <c r="C130" i="1"/>
  <c r="C131" i="6" l="1"/>
  <c r="C131" i="1"/>
  <c r="C132" i="6" l="1"/>
  <c r="C132" i="1"/>
  <c r="C133" i="6" l="1"/>
  <c r="C133" i="1"/>
  <c r="C134" i="6" l="1"/>
  <c r="C134" i="1"/>
  <c r="C135" i="6" l="1"/>
  <c r="C135" i="1"/>
  <c r="C136" i="6" l="1"/>
  <c r="C136" i="1"/>
  <c r="C137" i="6" l="1"/>
  <c r="C137" i="1"/>
  <c r="C138" i="6" l="1"/>
  <c r="C138" i="1"/>
  <c r="C139" i="6" l="1"/>
  <c r="C139" i="1"/>
  <c r="C140" i="6" l="1"/>
  <c r="C140" i="1"/>
  <c r="C141" i="6" l="1"/>
  <c r="C141" i="1"/>
  <c r="C142" i="6" l="1"/>
  <c r="C142" i="1"/>
  <c r="C143" i="6" l="1"/>
  <c r="C143" i="1"/>
  <c r="C144" i="6" l="1"/>
  <c r="C144" i="1"/>
  <c r="C145" i="6" l="1"/>
  <c r="C145" i="1"/>
  <c r="C146" i="6" l="1"/>
  <c r="C146" i="1"/>
  <c r="C147" i="6" l="1"/>
  <c r="C147" i="1"/>
  <c r="C148" i="6" l="1"/>
  <c r="C148" i="1"/>
  <c r="C149" i="6" l="1"/>
  <c r="C149" i="1"/>
  <c r="C150" i="6" l="1"/>
  <c r="C150" i="1"/>
  <c r="C151" i="6" l="1"/>
  <c r="C151" i="1"/>
  <c r="C152" i="6" l="1"/>
  <c r="C152" i="1"/>
  <c r="C153" i="6" l="1"/>
  <c r="C153" i="1"/>
  <c r="C154" i="6" l="1"/>
  <c r="C154" i="1"/>
  <c r="C155" i="6" l="1"/>
  <c r="C155" i="1"/>
  <c r="C156" i="6" l="1"/>
  <c r="C156" i="1"/>
  <c r="C157" i="6" l="1"/>
  <c r="C157" i="1"/>
  <c r="C158" i="6" l="1"/>
  <c r="C158" i="1"/>
  <c r="C159" i="6" l="1"/>
  <c r="C159" i="1"/>
  <c r="C160" i="6" l="1"/>
  <c r="C160" i="1"/>
  <c r="C161" i="6" l="1"/>
  <c r="C161" i="1"/>
  <c r="C162" i="6" l="1"/>
  <c r="C162" i="1"/>
  <c r="C163" i="6" l="1"/>
  <c r="C163" i="1"/>
  <c r="C164" i="6" l="1"/>
  <c r="C164" i="1"/>
  <c r="C165" i="6" l="1"/>
  <c r="C165" i="1"/>
  <c r="C166" i="6" l="1"/>
  <c r="C166" i="1"/>
  <c r="C167" i="6" l="1"/>
  <c r="C167" i="1"/>
  <c r="C168" i="6" l="1"/>
  <c r="C168" i="1"/>
  <c r="C169" i="6" l="1"/>
  <c r="C169" i="1"/>
  <c r="C170" i="6" l="1"/>
  <c r="C170" i="1"/>
  <c r="C171" i="6" l="1"/>
  <c r="C171" i="1"/>
  <c r="C172" i="6" l="1"/>
  <c r="C172" i="1"/>
  <c r="C173" i="6" l="1"/>
  <c r="C173" i="1"/>
  <c r="C174" i="6" l="1"/>
  <c r="C174" i="1"/>
  <c r="C175" i="6" l="1"/>
  <c r="C175" i="1"/>
  <c r="C176" i="6" l="1"/>
  <c r="C176" i="1"/>
  <c r="C177" i="6" l="1"/>
  <c r="C177" i="1"/>
  <c r="C178" i="6" l="1"/>
  <c r="C178" i="1"/>
  <c r="C179" i="6" l="1"/>
  <c r="C179" i="1"/>
  <c r="C180" i="6" l="1"/>
  <c r="C180" i="1"/>
  <c r="C181" i="6" l="1"/>
  <c r="C181" i="1"/>
  <c r="C182" i="6" l="1"/>
  <c r="C182" i="1"/>
  <c r="C183" i="6" l="1"/>
  <c r="C183" i="1"/>
  <c r="C184" i="6" l="1"/>
  <c r="C184" i="1"/>
  <c r="C185" i="6" l="1"/>
  <c r="C185" i="1"/>
  <c r="C186" i="6" l="1"/>
  <c r="C186" i="1"/>
  <c r="C187" i="6" l="1"/>
  <c r="C187" i="1"/>
  <c r="C188" i="6" l="1"/>
  <c r="C188" i="1"/>
  <c r="C189" i="6" l="1"/>
  <c r="C189" i="1"/>
  <c r="C190" i="6" l="1"/>
  <c r="C190" i="1"/>
  <c r="C191" i="6" l="1"/>
  <c r="C191" i="1"/>
  <c r="C192" i="6" l="1"/>
  <c r="C192" i="1"/>
  <c r="C193" i="6" l="1"/>
  <c r="C193" i="1"/>
  <c r="C194" i="6" l="1"/>
  <c r="C194" i="1"/>
  <c r="C195" i="6" l="1"/>
  <c r="C195" i="1"/>
  <c r="C196" i="6" l="1"/>
  <c r="C196" i="1"/>
  <c r="C197" i="6" l="1"/>
  <c r="C197" i="1"/>
  <c r="C198" i="6" l="1"/>
  <c r="C198" i="1"/>
  <c r="C199" i="6" l="1"/>
  <c r="C199" i="1"/>
  <c r="C200" i="6" l="1"/>
  <c r="C200" i="1"/>
  <c r="C201" i="6" l="1"/>
  <c r="C201" i="1"/>
  <c r="C202" i="6" l="1"/>
  <c r="C202" i="1"/>
  <c r="C203" i="6" l="1"/>
  <c r="C203" i="1"/>
  <c r="C204" i="6" l="1"/>
  <c r="C204" i="1"/>
  <c r="C205" i="6" l="1"/>
  <c r="C205" i="1"/>
  <c r="C206" i="6" l="1"/>
  <c r="C206" i="1"/>
  <c r="C207" i="6" l="1"/>
  <c r="C207" i="1"/>
  <c r="C208" i="6" l="1"/>
  <c r="C208" i="1"/>
  <c r="C209" i="6" l="1"/>
  <c r="C209" i="1"/>
  <c r="C210" i="6" l="1"/>
  <c r="C210" i="1"/>
  <c r="C211" i="6" l="1"/>
  <c r="C211" i="1"/>
  <c r="C212" i="6" l="1"/>
  <c r="C212" i="1"/>
  <c r="C213" i="6" l="1"/>
  <c r="C213" i="1"/>
  <c r="C214" i="6" l="1"/>
  <c r="C214" i="1"/>
  <c r="C215" i="6" l="1"/>
  <c r="C215" i="1"/>
  <c r="C216" i="6" l="1"/>
  <c r="C216" i="1"/>
  <c r="C217" i="6" l="1"/>
  <c r="C217" i="1"/>
  <c r="C218" i="6" l="1"/>
  <c r="C219" i="6" s="1"/>
  <c r="C220" i="6" s="1"/>
  <c r="C221" i="6" s="1"/>
  <c r="C218" i="1"/>
  <c r="C219" i="1" l="1"/>
  <c r="C220" i="1" l="1"/>
  <c r="C221" i="1" l="1"/>
  <c r="C222" i="1" s="1"/>
  <c r="C223" i="1" s="1"/>
  <c r="C224" i="1" s="1"/>
  <c r="T134" i="13" l="1"/>
  <c r="T138" i="13" s="1"/>
  <c r="S134" i="13"/>
  <c r="S137" i="13" s="1"/>
  <c r="R134" i="13"/>
  <c r="R140" i="13" s="1"/>
  <c r="Q134" i="13"/>
  <c r="Q142" i="13" s="1"/>
  <c r="P134" i="13"/>
  <c r="P144" i="13" s="1"/>
  <c r="O134" i="13"/>
  <c r="O137" i="13" s="1"/>
  <c r="N134" i="13"/>
  <c r="N144" i="13" s="1"/>
  <c r="M134" i="13"/>
  <c r="M146" i="13" s="1"/>
  <c r="L134" i="13"/>
  <c r="L145" i="13" s="1"/>
  <c r="K134" i="13"/>
  <c r="K139" i="13" s="1"/>
  <c r="J134" i="13"/>
  <c r="J137" i="13" s="1"/>
  <c r="F134" i="13"/>
  <c r="G134" i="13"/>
  <c r="G139" i="13" s="1"/>
  <c r="H134" i="13"/>
  <c r="H138" i="13" s="1"/>
  <c r="I134" i="13"/>
  <c r="I142" i="13" s="1"/>
  <c r="G138" i="13" l="1"/>
  <c r="J141" i="13"/>
  <c r="J140" i="13"/>
  <c r="J146" i="13"/>
  <c r="U134" i="13"/>
  <c r="J142" i="13"/>
  <c r="M142" i="13"/>
  <c r="P137" i="13"/>
  <c r="M139" i="13"/>
  <c r="P140" i="13"/>
  <c r="K146" i="13"/>
  <c r="M145" i="13"/>
  <c r="F137" i="13"/>
  <c r="G137" i="13" s="1"/>
  <c r="K138" i="13"/>
  <c r="M137" i="13"/>
  <c r="F142" i="13"/>
  <c r="F139" i="13"/>
  <c r="G141" i="13"/>
  <c r="K142" i="13"/>
  <c r="G146" i="13"/>
  <c r="K140" i="13"/>
  <c r="L140" i="13" s="1"/>
  <c r="L141" i="13" s="1"/>
  <c r="N146" i="13"/>
  <c r="G140" i="13"/>
  <c r="I138" i="13"/>
  <c r="I139" i="13" s="1"/>
  <c r="H137" i="13"/>
  <c r="F140" i="13"/>
  <c r="L137" i="13"/>
  <c r="N139" i="13"/>
  <c r="I144" i="13"/>
  <c r="H146" i="13"/>
  <c r="G143" i="13"/>
  <c r="F141" i="13"/>
  <c r="J145" i="13"/>
  <c r="K145" i="13"/>
  <c r="L139" i="13"/>
  <c r="L138" i="13"/>
  <c r="M143" i="13"/>
  <c r="N141" i="13"/>
  <c r="O145" i="13"/>
  <c r="P139" i="13"/>
  <c r="R143" i="13"/>
  <c r="S140" i="13"/>
  <c r="T140" i="13"/>
  <c r="Q139" i="13"/>
  <c r="I143" i="13"/>
  <c r="H142" i="13"/>
  <c r="O139" i="13"/>
  <c r="I146" i="13"/>
  <c r="G144" i="13"/>
  <c r="G142" i="13"/>
  <c r="F146" i="13"/>
  <c r="H139" i="13"/>
  <c r="K137" i="13"/>
  <c r="L144" i="13"/>
  <c r="N138" i="13"/>
  <c r="O146" i="13"/>
  <c r="P138" i="13"/>
  <c r="R138" i="13"/>
  <c r="S143" i="13"/>
  <c r="T139" i="13"/>
  <c r="Q141" i="13"/>
  <c r="Q137" i="13"/>
  <c r="H144" i="13"/>
  <c r="G145" i="13"/>
  <c r="F138" i="13"/>
  <c r="J143" i="13"/>
  <c r="K143" i="13"/>
  <c r="L143" i="13"/>
  <c r="M144" i="13"/>
  <c r="N145" i="13"/>
  <c r="O141" i="13"/>
  <c r="N142" i="13"/>
  <c r="P146" i="13"/>
  <c r="R137" i="13"/>
  <c r="Q144" i="13"/>
  <c r="Q145" i="13" s="1"/>
  <c r="S142" i="13"/>
  <c r="T142" i="13"/>
  <c r="I141" i="13"/>
  <c r="H141" i="13"/>
  <c r="I140" i="13"/>
  <c r="H143" i="13"/>
  <c r="F144" i="13"/>
  <c r="F143" i="13"/>
  <c r="J144" i="13"/>
  <c r="K144" i="13"/>
  <c r="L142" i="13"/>
  <c r="M138" i="13"/>
  <c r="N137" i="13"/>
  <c r="O138" i="13"/>
  <c r="P141" i="13"/>
  <c r="R142" i="13"/>
  <c r="S139" i="13"/>
  <c r="T141" i="13"/>
  <c r="Q143" i="13"/>
  <c r="I145" i="13"/>
  <c r="H140" i="13"/>
  <c r="F145" i="13"/>
  <c r="L146" i="13"/>
  <c r="N140" i="13"/>
  <c r="O140" i="13"/>
  <c r="P145" i="13"/>
  <c r="R139" i="13"/>
  <c r="S138" i="13"/>
  <c r="T143" i="13"/>
  <c r="I137" i="13"/>
  <c r="H145" i="13"/>
  <c r="O144" i="13"/>
  <c r="R141" i="13"/>
  <c r="S141" i="13"/>
  <c r="T137" i="13"/>
  <c r="Q140" i="13"/>
  <c r="Z140" i="13" s="1"/>
  <c r="Q138" i="13"/>
  <c r="Z142" i="13" l="1"/>
  <c r="M140" i="13"/>
  <c r="W140" i="13" s="1"/>
  <c r="Y140" i="13" s="1"/>
  <c r="W137" i="13"/>
  <c r="Y137" i="13" s="1"/>
  <c r="K141" i="13"/>
  <c r="M141" i="13" s="1"/>
  <c r="J138" i="13"/>
  <c r="U138" i="13" s="1"/>
  <c r="AE138" i="13" s="1"/>
  <c r="Q146" i="13"/>
  <c r="Z138" i="13"/>
  <c r="AA137" i="13"/>
  <c r="J139" i="13"/>
  <c r="U139" i="13" s="1"/>
  <c r="AE139" i="13" s="1"/>
  <c r="U137" i="13"/>
  <c r="AE137" i="13" s="1"/>
  <c r="Z143" i="13"/>
  <c r="O142" i="13"/>
  <c r="P142" i="13" s="1"/>
  <c r="N143" i="13"/>
  <c r="Z139" i="13"/>
  <c r="V137" i="13"/>
  <c r="X137" i="13" s="1"/>
  <c r="Z137" i="13"/>
  <c r="W141" i="13"/>
  <c r="Y141" i="13" s="1"/>
  <c r="V141" i="13"/>
  <c r="X141" i="13" s="1"/>
  <c r="U141" i="13"/>
  <c r="AE141" i="13" s="1"/>
  <c r="AA141" i="13"/>
  <c r="Z141" i="13"/>
  <c r="R144" i="13"/>
  <c r="Z144" i="13"/>
  <c r="W139" i="13" l="1"/>
  <c r="Y139" i="13" s="1"/>
  <c r="AA139" i="13"/>
  <c r="V140" i="13"/>
  <c r="X140" i="13" s="1"/>
  <c r="V139" i="13"/>
  <c r="X139" i="13" s="1"/>
  <c r="AA140" i="13"/>
  <c r="AC140" i="13" s="1"/>
  <c r="U140" i="13"/>
  <c r="AE140" i="13" s="1"/>
  <c r="W138" i="13"/>
  <c r="Y138" i="13" s="1"/>
  <c r="AA138" i="13"/>
  <c r="V138" i="13"/>
  <c r="X138" i="13" s="1"/>
  <c r="AB141" i="13"/>
  <c r="AC141" i="13"/>
  <c r="AB137" i="13"/>
  <c r="AC137" i="13"/>
  <c r="V142" i="13"/>
  <c r="X142" i="13" s="1"/>
  <c r="O143" i="13"/>
  <c r="P143" i="13" s="1"/>
  <c r="AA142" i="13"/>
  <c r="R145" i="13"/>
  <c r="S145" i="13"/>
  <c r="W142" i="13"/>
  <c r="Y142" i="13" s="1"/>
  <c r="S144" i="13"/>
  <c r="U142" i="13"/>
  <c r="AE142" i="13" s="1"/>
  <c r="AC139" i="13" l="1"/>
  <c r="AB139" i="13"/>
  <c r="AD139" i="13" s="1"/>
  <c r="AB140" i="13"/>
  <c r="AD140" i="13" s="1"/>
  <c r="AB138" i="13"/>
  <c r="AC138" i="13"/>
  <c r="AD137" i="13"/>
  <c r="T145" i="13"/>
  <c r="W145" i="13" s="1"/>
  <c r="Y145" i="13" s="1"/>
  <c r="Z145" i="13"/>
  <c r="R146" i="13"/>
  <c r="AC142" i="13"/>
  <c r="AB142" i="13"/>
  <c r="U143" i="13"/>
  <c r="AE143" i="13" s="1"/>
  <c r="V143" i="13"/>
  <c r="X143" i="13" s="1"/>
  <c r="AA143" i="13"/>
  <c r="W143" i="13"/>
  <c r="Y143" i="13" s="1"/>
  <c r="AD141" i="13"/>
  <c r="T144" i="13"/>
  <c r="S146" i="13"/>
  <c r="AD138" i="13" l="1"/>
  <c r="T146" i="13"/>
  <c r="AA146" i="13" s="1"/>
  <c r="V145" i="13"/>
  <c r="X145" i="13" s="1"/>
  <c r="Z146" i="13"/>
  <c r="V144" i="13"/>
  <c r="X144" i="13" s="1"/>
  <c r="AC143" i="13"/>
  <c r="AB143" i="13"/>
  <c r="U145" i="13"/>
  <c r="AE145" i="13" s="1"/>
  <c r="AA145" i="13"/>
  <c r="AC145" i="13" s="1"/>
  <c r="U144" i="13"/>
  <c r="AE144" i="13" s="1"/>
  <c r="AA144" i="13"/>
  <c r="W144" i="13"/>
  <c r="Y144" i="13" s="1"/>
  <c r="AD142" i="13"/>
  <c r="V146" i="13" l="1"/>
  <c r="X146" i="13" s="1"/>
  <c r="AB146" i="13" s="1"/>
  <c r="U146" i="13"/>
  <c r="AE146" i="13" s="1"/>
  <c r="W146" i="13"/>
  <c r="Y146" i="13" s="1"/>
  <c r="AC146" i="13" s="1"/>
  <c r="AD143" i="13"/>
  <c r="AB145" i="13"/>
  <c r="AD145" i="13" s="1"/>
  <c r="AB144" i="13"/>
  <c r="AC144" i="13"/>
  <c r="AD146" i="13" l="1"/>
  <c r="AD144" i="13"/>
  <c r="AI17" i="13" l="1" a="1"/>
  <c r="AD147" i="13"/>
  <c r="N167" i="13" l="1"/>
  <c r="AV17" i="13"/>
  <c r="S148" i="13" s="1"/>
  <c r="AI17" i="13"/>
  <c r="AN17" i="13"/>
  <c r="K148" i="13" s="1"/>
  <c r="AJ17" i="13"/>
  <c r="G148" i="13" s="1"/>
  <c r="AT17" i="13"/>
  <c r="Q148" i="13" s="1"/>
  <c r="AK17" i="13"/>
  <c r="H148" i="13" s="1"/>
  <c r="AU17" i="13"/>
  <c r="R148" i="13" s="1"/>
  <c r="AR17" i="13"/>
  <c r="O148" i="13" s="1"/>
  <c r="AQ17" i="13"/>
  <c r="N148" i="13" s="1"/>
  <c r="AS17" i="13"/>
  <c r="P148" i="13" s="1"/>
  <c r="AO17" i="13"/>
  <c r="L148" i="13" s="1"/>
  <c r="AW17" i="13"/>
  <c r="T148" i="13" s="1"/>
  <c r="AL17" i="13"/>
  <c r="I148" i="13" s="1"/>
  <c r="AP17" i="13"/>
  <c r="M148" i="13" s="1"/>
  <c r="AM17" i="13"/>
  <c r="J148" i="13" s="1"/>
  <c r="F148" i="13" l="1"/>
  <c r="U148" i="13" s="1"/>
  <c r="AX17" i="13"/>
  <c r="AY17" i="13" l="1"/>
  <c r="E150" i="13" s="1"/>
  <c r="I150" i="13" l="1"/>
  <c r="G150" i="13"/>
  <c r="H150" i="13"/>
  <c r="F150" i="13"/>
  <c r="J150" i="13"/>
  <c r="K150" i="13"/>
  <c r="L150" i="13"/>
  <c r="M150" i="13"/>
  <c r="N150" i="13"/>
  <c r="O150" i="13"/>
  <c r="P150" i="13"/>
  <c r="Q150" i="13"/>
  <c r="R150" i="13"/>
  <c r="S150" i="13"/>
  <c r="T150" i="13"/>
  <c r="M155" i="13" l="1"/>
  <c r="M161" i="13"/>
  <c r="M153" i="13"/>
  <c r="M158" i="13"/>
  <c r="M160" i="13"/>
  <c r="M162" i="13"/>
  <c r="M154" i="13"/>
  <c r="M159" i="13"/>
  <c r="L161" i="13"/>
  <c r="L158" i="13"/>
  <c r="L154" i="13"/>
  <c r="L162" i="13"/>
  <c r="L160" i="13"/>
  <c r="L153" i="13"/>
  <c r="L155" i="13"/>
  <c r="L159" i="13"/>
  <c r="K162" i="13"/>
  <c r="K154" i="13"/>
  <c r="K153" i="13"/>
  <c r="K156" i="13"/>
  <c r="K160" i="13"/>
  <c r="K159" i="13"/>
  <c r="K161" i="13"/>
  <c r="K158" i="13"/>
  <c r="K155" i="13"/>
  <c r="R154" i="13"/>
  <c r="R153" i="13"/>
  <c r="R158" i="13"/>
  <c r="R155" i="13"/>
  <c r="R156" i="13"/>
  <c r="R157" i="13"/>
  <c r="R159" i="13"/>
  <c r="J153" i="13"/>
  <c r="J158" i="13"/>
  <c r="J157" i="13"/>
  <c r="J160" i="13"/>
  <c r="J156" i="13"/>
  <c r="J159" i="13"/>
  <c r="J161" i="13"/>
  <c r="J162" i="13"/>
  <c r="Q158" i="13"/>
  <c r="Q160" i="13"/>
  <c r="Q159" i="13"/>
  <c r="Q155" i="13"/>
  <c r="Q154" i="13"/>
  <c r="Q157" i="13"/>
  <c r="Q156" i="13"/>
  <c r="Q153" i="13"/>
  <c r="F153" i="13"/>
  <c r="F159" i="13"/>
  <c r="F155" i="13"/>
  <c r="F158" i="13"/>
  <c r="F156" i="13"/>
  <c r="F157" i="13"/>
  <c r="F160" i="13"/>
  <c r="F162" i="13"/>
  <c r="F154" i="13"/>
  <c r="F161" i="13"/>
  <c r="U150" i="13"/>
  <c r="P153" i="13"/>
  <c r="P161" i="13"/>
  <c r="P155" i="13"/>
  <c r="P157" i="13"/>
  <c r="P154" i="13"/>
  <c r="P162" i="13"/>
  <c r="P160" i="13"/>
  <c r="P156" i="13"/>
  <c r="H161" i="13"/>
  <c r="H153" i="13"/>
  <c r="H162" i="13"/>
  <c r="H158" i="13"/>
  <c r="H157" i="13"/>
  <c r="H159" i="13"/>
  <c r="H160" i="13"/>
  <c r="H154" i="13"/>
  <c r="H156" i="13"/>
  <c r="T156" i="13"/>
  <c r="T153" i="13"/>
  <c r="T155" i="13"/>
  <c r="T157" i="13"/>
  <c r="T159" i="13"/>
  <c r="T158" i="13"/>
  <c r="T154" i="13"/>
  <c r="O161" i="13"/>
  <c r="O160" i="13"/>
  <c r="O155" i="13"/>
  <c r="O162" i="13"/>
  <c r="O154" i="13"/>
  <c r="O156" i="13"/>
  <c r="O157" i="13"/>
  <c r="O153" i="13"/>
  <c r="G157" i="13"/>
  <c r="G155" i="13"/>
  <c r="G160" i="13"/>
  <c r="G162" i="13"/>
  <c r="G154" i="13"/>
  <c r="G159" i="13"/>
  <c r="G158" i="13"/>
  <c r="G156" i="13"/>
  <c r="G161" i="13"/>
  <c r="S157" i="13"/>
  <c r="S159" i="13"/>
  <c r="S158" i="13"/>
  <c r="S153" i="13"/>
  <c r="S155" i="13"/>
  <c r="S154" i="13"/>
  <c r="S156" i="13"/>
  <c r="N161" i="13"/>
  <c r="N154" i="13"/>
  <c r="N153" i="13"/>
  <c r="N160" i="13"/>
  <c r="N156" i="13"/>
  <c r="N158" i="13"/>
  <c r="N155" i="13"/>
  <c r="N157" i="13"/>
  <c r="N162" i="13"/>
  <c r="I158" i="13"/>
  <c r="I160" i="13"/>
  <c r="I161" i="13"/>
  <c r="I162" i="13"/>
  <c r="I159" i="13"/>
  <c r="I157" i="13"/>
  <c r="I156" i="13"/>
  <c r="I153" i="13"/>
  <c r="Z157" i="13" l="1"/>
  <c r="Z158" i="13"/>
  <c r="N159" i="13"/>
  <c r="O158" i="13"/>
  <c r="O159" i="13" s="1"/>
  <c r="Z154" i="13"/>
  <c r="I154" i="13"/>
  <c r="I155" i="13" s="1"/>
  <c r="Z159" i="13"/>
  <c r="G153" i="13"/>
  <c r="V153" i="13" s="1"/>
  <c r="X153" i="13" s="1"/>
  <c r="Z155" i="13"/>
  <c r="K157" i="13"/>
  <c r="L156" i="13"/>
  <c r="Z153" i="13"/>
  <c r="R160" i="13"/>
  <c r="Z160" i="13"/>
  <c r="Z156" i="13"/>
  <c r="Q161" i="13"/>
  <c r="H155" i="13"/>
  <c r="P159" i="13" l="1"/>
  <c r="V159" i="13" s="1"/>
  <c r="X159" i="13" s="1"/>
  <c r="AA153" i="13"/>
  <c r="AB153" i="13" s="1"/>
  <c r="P158" i="13"/>
  <c r="V158" i="13" s="1"/>
  <c r="X158" i="13" s="1"/>
  <c r="J155" i="13"/>
  <c r="V155" i="13" s="1"/>
  <c r="X155" i="13" s="1"/>
  <c r="AA159" i="13"/>
  <c r="W159" i="13"/>
  <c r="Y159" i="13" s="1"/>
  <c r="J154" i="13"/>
  <c r="W153" i="13"/>
  <c r="Y153" i="13" s="1"/>
  <c r="M156" i="13"/>
  <c r="U156" i="13" s="1"/>
  <c r="AE156" i="13" s="1"/>
  <c r="L157" i="13"/>
  <c r="W155" i="13"/>
  <c r="Y155" i="13" s="1"/>
  <c r="AA155" i="13"/>
  <c r="R161" i="13"/>
  <c r="R162" i="13" s="1"/>
  <c r="S161" i="13"/>
  <c r="U153" i="13"/>
  <c r="AE153" i="13" s="1"/>
  <c r="Q162" i="13"/>
  <c r="S160" i="13"/>
  <c r="U155" i="13" l="1"/>
  <c r="AE155" i="13" s="1"/>
  <c r="U159" i="13"/>
  <c r="AE159" i="13" s="1"/>
  <c r="AA158" i="13"/>
  <c r="AB158" i="13" s="1"/>
  <c r="AB159" i="13"/>
  <c r="AC153" i="13"/>
  <c r="W158" i="13"/>
  <c r="Y158" i="13" s="1"/>
  <c r="AC158" i="13" s="1"/>
  <c r="U158" i="13"/>
  <c r="AE158" i="13" s="1"/>
  <c r="AC159" i="13"/>
  <c r="AD159" i="13" s="1"/>
  <c r="V154" i="13"/>
  <c r="X154" i="13" s="1"/>
  <c r="U154" i="13"/>
  <c r="AE154" i="13" s="1"/>
  <c r="AA154" i="13"/>
  <c r="W154" i="13"/>
  <c r="Y154" i="13" s="1"/>
  <c r="W156" i="13"/>
  <c r="Y156" i="13" s="1"/>
  <c r="AB155" i="13"/>
  <c r="AA156" i="13"/>
  <c r="M157" i="13"/>
  <c r="V157" i="13" s="1"/>
  <c r="X157" i="13" s="1"/>
  <c r="Z162" i="13"/>
  <c r="AC155" i="13"/>
  <c r="T160" i="13"/>
  <c r="AA160" i="13" s="1"/>
  <c r="S162" i="13"/>
  <c r="AD153" i="13"/>
  <c r="Z161" i="13"/>
  <c r="T161" i="13"/>
  <c r="U161" i="13" s="1"/>
  <c r="AE161" i="13" s="1"/>
  <c r="V156" i="13"/>
  <c r="X156" i="13" s="1"/>
  <c r="U157" i="13" l="1"/>
  <c r="AE157" i="13" s="1"/>
  <c r="V161" i="13"/>
  <c r="X161" i="13" s="1"/>
  <c r="AC156" i="13"/>
  <c r="AD158" i="13"/>
  <c r="W157" i="13"/>
  <c r="Y157" i="13" s="1"/>
  <c r="AD155" i="13"/>
  <c r="AA161" i="13"/>
  <c r="AB161" i="13" s="1"/>
  <c r="AA157" i="13"/>
  <c r="AB157" i="13" s="1"/>
  <c r="AB154" i="13"/>
  <c r="AC154" i="13"/>
  <c r="AB156" i="13"/>
  <c r="AD156" i="13" s="1"/>
  <c r="T162" i="13"/>
  <c r="U162" i="13" s="1"/>
  <c r="AE162" i="13" s="1"/>
  <c r="W161" i="13"/>
  <c r="Y161" i="13" s="1"/>
  <c r="W160" i="13"/>
  <c r="Y160" i="13" s="1"/>
  <c r="AC160" i="13" s="1"/>
  <c r="V160" i="13"/>
  <c r="X160" i="13" s="1"/>
  <c r="AB160" i="13" s="1"/>
  <c r="U160" i="13"/>
  <c r="AE160" i="13" s="1"/>
  <c r="AC161" i="13" l="1"/>
  <c r="AC157" i="13"/>
  <c r="AD157" i="13" s="1"/>
  <c r="V162" i="13"/>
  <c r="X162" i="13" s="1"/>
  <c r="W162" i="13"/>
  <c r="Y162" i="13" s="1"/>
  <c r="AA162" i="13"/>
  <c r="AD154" i="13"/>
  <c r="AD160" i="13"/>
  <c r="AD161" i="13"/>
  <c r="AB162" i="13" l="1"/>
  <c r="AC162" i="13"/>
  <c r="AD162" i="13" l="1"/>
  <c r="AD163" i="13" s="1"/>
  <c r="AI18" i="13" l="1" a="1"/>
  <c r="AQ18" i="13" s="1"/>
  <c r="N164" i="13" s="1"/>
  <c r="O167" i="13"/>
  <c r="AD168" i="13"/>
  <c r="H19" i="9" s="1"/>
  <c r="AD169" i="13"/>
  <c r="AN18" i="13" l="1"/>
  <c r="K164" i="13" s="1"/>
  <c r="AW18" i="13"/>
  <c r="T164" i="13" s="1"/>
  <c r="AO18" i="13"/>
  <c r="L164" i="13" s="1"/>
  <c r="AK18" i="13"/>
  <c r="H164" i="13" s="1"/>
  <c r="AL18" i="13"/>
  <c r="I164" i="13" s="1"/>
  <c r="AT18" i="13"/>
  <c r="Q164" i="13" s="1"/>
  <c r="AJ18" i="13"/>
  <c r="G164" i="13" s="1"/>
  <c r="AS18" i="13"/>
  <c r="P164" i="13" s="1"/>
  <c r="AU18" i="13"/>
  <c r="R164" i="13" s="1"/>
  <c r="AM18" i="13"/>
  <c r="J164" i="13" s="1"/>
  <c r="AR18" i="13"/>
  <c r="O164" i="13" s="1"/>
  <c r="AV18" i="13"/>
  <c r="S164" i="13" s="1"/>
  <c r="AP18" i="13"/>
  <c r="M164" i="13" s="1"/>
  <c r="AI18" i="13"/>
  <c r="F164" i="13" s="1"/>
  <c r="Q167" i="13"/>
  <c r="AX18" i="13"/>
  <c r="AY18" i="13" s="1"/>
  <c r="H23" i="9"/>
  <c r="H20" i="9"/>
  <c r="U164" i="13" l="1"/>
  <c r="H22" i="9"/>
  <c r="H21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W7" authorId="0" shapeId="0" xr:uid="{477FBA9E-DED5-4A73-9016-23ABCA1A719D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Binary Decision whether product j at price s should be offered (=1) or not (=0)</t>
        </r>
      </text>
    </comment>
    <comment ref="Z7" authorId="0" shapeId="0" xr:uid="{0AA1EB2D-F325-4DC1-B9A6-8E3F5BFA62BA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Attraction Level pi</t>
        </r>
      </text>
    </comment>
    <comment ref="AJ7" authorId="0" shapeId="0" xr:uid="{E6A2DD10-CC66-4FC3-89F7-81EEEEAB02FC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Per unit</t>
        </r>
      </text>
    </comment>
  </commentList>
</comments>
</file>

<file path=xl/sharedStrings.xml><?xml version="1.0" encoding="utf-8"?>
<sst xmlns="http://schemas.openxmlformats.org/spreadsheetml/2006/main" count="751" uniqueCount="129">
  <si>
    <t>Attribute</t>
  </si>
  <si>
    <t>Detachable</t>
  </si>
  <si>
    <t>Processor</t>
  </si>
  <si>
    <t>Display Size</t>
  </si>
  <si>
    <t>Memory</t>
  </si>
  <si>
    <t>Price</t>
  </si>
  <si>
    <t>Level</t>
  </si>
  <si>
    <t>yes</t>
  </si>
  <si>
    <t>no</t>
  </si>
  <si>
    <t>i3</t>
  </si>
  <si>
    <t>i5</t>
  </si>
  <si>
    <t>i7</t>
  </si>
  <si>
    <t>S</t>
  </si>
  <si>
    <t>M</t>
  </si>
  <si>
    <t>L</t>
  </si>
  <si>
    <t>Segment 1</t>
  </si>
  <si>
    <t>Segment 2</t>
  </si>
  <si>
    <t>Cost</t>
  </si>
  <si>
    <t>Variable cost</t>
  </si>
  <si>
    <t>Utilities</t>
  </si>
  <si>
    <t>x_j,s</t>
  </si>
  <si>
    <t>pi_i,j,s</t>
  </si>
  <si>
    <t>Segment Size</t>
  </si>
  <si>
    <t>No.</t>
  </si>
  <si>
    <t>Product</t>
  </si>
  <si>
    <t>Yes</t>
  </si>
  <si>
    <t>No</t>
  </si>
  <si>
    <r>
      <t xml:space="preserve">Part-worth utilities </t>
    </r>
    <r>
      <rPr>
        <b/>
        <sz val="11"/>
        <color theme="1"/>
        <rFont val="Calibri"/>
        <family val="2"/>
      </rPr>
      <t>β</t>
    </r>
    <r>
      <rPr>
        <b/>
        <sz val="7"/>
        <color theme="1"/>
        <rFont val="Calibri"/>
        <family val="2"/>
      </rPr>
      <t>ikl</t>
    </r>
    <r>
      <rPr>
        <b/>
        <sz val="11"/>
        <color theme="1"/>
        <rFont val="Calibri"/>
        <family val="2"/>
        <scheme val="minor"/>
      </rPr>
      <t>_Segment 1</t>
    </r>
  </si>
  <si>
    <r>
      <t xml:space="preserve">Part-worth utilities </t>
    </r>
    <r>
      <rPr>
        <b/>
        <sz val="11"/>
        <color theme="1"/>
        <rFont val="Calibri"/>
        <family val="2"/>
      </rPr>
      <t>β</t>
    </r>
    <r>
      <rPr>
        <b/>
        <sz val="7"/>
        <color theme="1"/>
        <rFont val="Calibri"/>
        <family val="2"/>
      </rPr>
      <t>ikl</t>
    </r>
    <r>
      <rPr>
        <b/>
        <sz val="11"/>
        <color theme="1"/>
        <rFont val="Calibri"/>
        <family val="2"/>
        <scheme val="minor"/>
      </rPr>
      <t>_Segment 2</t>
    </r>
  </si>
  <si>
    <t># of potential products</t>
  </si>
  <si>
    <t># of product-price alternatives</t>
  </si>
  <si>
    <t>Value</t>
  </si>
  <si>
    <t>Data Summary</t>
  </si>
  <si>
    <t>Product Line Design</t>
  </si>
  <si>
    <t>Objective:</t>
  </si>
  <si>
    <t>Profit Maximization</t>
  </si>
  <si>
    <t>TABU SEARCH
---0---
Product Line Design</t>
  </si>
  <si>
    <t>Outside options</t>
  </si>
  <si>
    <t>Total</t>
  </si>
  <si>
    <t>Variable</t>
  </si>
  <si>
    <t>Net</t>
  </si>
  <si>
    <t>Profit</t>
  </si>
  <si>
    <t>Total Profit</t>
  </si>
  <si>
    <t>Product j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</si>
  <si>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</si>
  <si>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</si>
  <si>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</si>
  <si>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</si>
  <si>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</si>
  <si>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</si>
  <si>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</si>
  <si>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</si>
  <si>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</si>
  <si>
    <t>Group 10</t>
  </si>
  <si>
    <t>Group 11</t>
  </si>
  <si>
    <t>Group 12</t>
  </si>
  <si>
    <t>Group 13</t>
  </si>
  <si>
    <t>Group</t>
  </si>
  <si>
    <t>Iteration</t>
  </si>
  <si>
    <t xml:space="preserve">Max Total </t>
  </si>
  <si>
    <t>Group g</t>
  </si>
  <si>
    <t>Group 14</t>
  </si>
  <si>
    <t>Iteration 1</t>
  </si>
  <si>
    <t>Iteration i</t>
  </si>
  <si>
    <t>lookup column</t>
  </si>
  <si>
    <t>ID</t>
  </si>
  <si>
    <t>Number</t>
  </si>
  <si>
    <t>Tabu List</t>
  </si>
  <si>
    <t xml:space="preserve"> </t>
  </si>
  <si>
    <r>
      <rPr>
        <b/>
        <u/>
        <sz val="11"/>
        <color theme="1"/>
        <rFont val="Calibri"/>
        <family val="2"/>
        <scheme val="minor"/>
      </rPr>
      <t>Random move</t>
    </r>
    <r>
      <rPr>
        <b/>
        <sz val="11"/>
        <color theme="1"/>
        <rFont val="Calibri"/>
        <family val="2"/>
        <scheme val="minor"/>
      </rPr>
      <t>:</t>
    </r>
  </si>
  <si>
    <t>Choice Probabilities</t>
  </si>
  <si>
    <t xml:space="preserve">Unit </t>
  </si>
  <si>
    <t>Profit by Segment</t>
  </si>
  <si>
    <r>
      <rPr>
        <b/>
        <u/>
        <sz val="11"/>
        <color theme="1"/>
        <rFont val="Calibri"/>
        <family val="2"/>
        <scheme val="minor"/>
      </rPr>
      <t>Max Profit</t>
    </r>
    <r>
      <rPr>
        <b/>
        <sz val="11"/>
        <color theme="1"/>
        <rFont val="Calibri"/>
        <family val="2"/>
        <scheme val="minor"/>
      </rPr>
      <t>:</t>
    </r>
  </si>
  <si>
    <t xml:space="preserve">Tabu List </t>
  </si>
  <si>
    <t>Check</t>
  </si>
  <si>
    <t>Attribute Group</t>
  </si>
  <si>
    <t>Tabu No.</t>
  </si>
  <si>
    <r>
      <rPr>
        <b/>
        <u/>
        <sz val="11"/>
        <color theme="1"/>
        <rFont val="Calibri"/>
        <family val="2"/>
        <scheme val="minor"/>
      </rPr>
      <t>4th Search</t>
    </r>
    <r>
      <rPr>
        <sz val="11"/>
        <color theme="1"/>
        <rFont val="Calibri"/>
        <family val="2"/>
        <scheme val="minor"/>
      </rPr>
      <t>:</t>
    </r>
  </si>
  <si>
    <r>
      <rPr>
        <b/>
        <u/>
        <sz val="11"/>
        <color theme="1"/>
        <rFont val="Calibri"/>
        <family val="2"/>
        <scheme val="minor"/>
      </rPr>
      <t>3rd Search</t>
    </r>
    <r>
      <rPr>
        <sz val="11"/>
        <color theme="1"/>
        <rFont val="Calibri"/>
        <family val="2"/>
        <scheme val="minor"/>
      </rPr>
      <t>:</t>
    </r>
  </si>
  <si>
    <r>
      <rPr>
        <b/>
        <u/>
        <sz val="11"/>
        <color theme="1"/>
        <rFont val="Calibri"/>
        <family val="2"/>
        <scheme val="minor"/>
      </rPr>
      <t>2nd Search</t>
    </r>
    <r>
      <rPr>
        <sz val="11"/>
        <color theme="1"/>
        <rFont val="Calibri"/>
        <family val="2"/>
        <scheme val="minor"/>
      </rPr>
      <t>:</t>
    </r>
  </si>
  <si>
    <r>
      <rPr>
        <b/>
        <u/>
        <sz val="11"/>
        <color theme="1"/>
        <rFont val="Calibri"/>
        <family val="2"/>
        <scheme val="minor"/>
      </rPr>
      <t>1st Search</t>
    </r>
    <r>
      <rPr>
        <b/>
        <sz val="11"/>
        <color theme="1"/>
        <rFont val="Calibri"/>
        <family val="2"/>
        <scheme val="minor"/>
      </rPr>
      <t>:</t>
    </r>
  </si>
  <si>
    <r>
      <rPr>
        <b/>
        <u/>
        <sz val="11"/>
        <color theme="1"/>
        <rFont val="Calibri"/>
        <family val="2"/>
        <scheme val="minor"/>
      </rPr>
      <t>1st Tabu</t>
    </r>
    <r>
      <rPr>
        <b/>
        <sz val="11"/>
        <color theme="1"/>
        <rFont val="Calibri"/>
        <family val="2"/>
        <scheme val="minor"/>
      </rPr>
      <t>:</t>
    </r>
  </si>
  <si>
    <r>
      <rPr>
        <b/>
        <u/>
        <sz val="11"/>
        <color theme="1"/>
        <rFont val="Calibri"/>
        <family val="2"/>
        <scheme val="minor"/>
      </rPr>
      <t>2nd Tabu</t>
    </r>
    <r>
      <rPr>
        <b/>
        <sz val="11"/>
        <color theme="1"/>
        <rFont val="Calibri"/>
        <family val="2"/>
        <scheme val="minor"/>
      </rPr>
      <t>:</t>
    </r>
  </si>
  <si>
    <r>
      <rPr>
        <b/>
        <u/>
        <sz val="11"/>
        <color theme="1"/>
        <rFont val="Calibri"/>
        <family val="2"/>
        <scheme val="minor"/>
      </rPr>
      <t>3rd Tabu</t>
    </r>
    <r>
      <rPr>
        <b/>
        <sz val="11"/>
        <color theme="1"/>
        <rFont val="Calibri"/>
        <family val="2"/>
        <scheme val="minor"/>
      </rPr>
      <t>:</t>
    </r>
  </si>
  <si>
    <r>
      <rPr>
        <b/>
        <u/>
        <sz val="11"/>
        <color theme="1"/>
        <rFont val="Calibri"/>
        <family val="2"/>
        <scheme val="minor"/>
      </rPr>
      <t>4th Tabu</t>
    </r>
    <r>
      <rPr>
        <b/>
        <sz val="11"/>
        <color theme="1"/>
        <rFont val="Calibri"/>
        <family val="2"/>
        <scheme val="minor"/>
      </rPr>
      <t>:</t>
    </r>
  </si>
  <si>
    <r>
      <rPr>
        <b/>
        <u/>
        <sz val="11"/>
        <color theme="1"/>
        <rFont val="Calibri"/>
        <family val="2"/>
        <scheme val="minor"/>
      </rPr>
      <t>5th Search</t>
    </r>
    <r>
      <rPr>
        <sz val="11"/>
        <color theme="1"/>
        <rFont val="Calibri"/>
        <family val="2"/>
        <scheme val="minor"/>
      </rPr>
      <t>:</t>
    </r>
  </si>
  <si>
    <r>
      <rPr>
        <b/>
        <u/>
        <sz val="11"/>
        <color theme="1"/>
        <rFont val="Calibri"/>
        <family val="2"/>
        <scheme val="minor"/>
      </rPr>
      <t>5th Tabu</t>
    </r>
    <r>
      <rPr>
        <b/>
        <sz val="11"/>
        <color theme="1"/>
        <rFont val="Calibri"/>
        <family val="2"/>
        <scheme val="minor"/>
      </rPr>
      <t>:</t>
    </r>
  </si>
  <si>
    <r>
      <rPr>
        <b/>
        <u/>
        <sz val="11"/>
        <color theme="1"/>
        <rFont val="Calibri"/>
        <family val="2"/>
        <scheme val="minor"/>
      </rPr>
      <t>6th Search</t>
    </r>
    <r>
      <rPr>
        <sz val="11"/>
        <color theme="1"/>
        <rFont val="Calibri"/>
        <family val="2"/>
        <scheme val="minor"/>
      </rPr>
      <t>:</t>
    </r>
  </si>
  <si>
    <r>
      <rPr>
        <b/>
        <u/>
        <sz val="11"/>
        <color theme="1"/>
        <rFont val="Calibri"/>
        <family val="2"/>
        <scheme val="minor"/>
      </rPr>
      <t>6th Tabu</t>
    </r>
    <r>
      <rPr>
        <b/>
        <sz val="11"/>
        <color theme="1"/>
        <rFont val="Calibri"/>
        <family val="2"/>
        <scheme val="minor"/>
      </rPr>
      <t>:</t>
    </r>
  </si>
  <si>
    <r>
      <rPr>
        <b/>
        <u/>
        <sz val="11"/>
        <color theme="1"/>
        <rFont val="Calibri"/>
        <family val="2"/>
        <scheme val="minor"/>
      </rPr>
      <t>7th Search</t>
    </r>
    <r>
      <rPr>
        <sz val="11"/>
        <color theme="1"/>
        <rFont val="Calibri"/>
        <family val="2"/>
        <scheme val="minor"/>
      </rPr>
      <t>:</t>
    </r>
  </si>
  <si>
    <r>
      <rPr>
        <b/>
        <u/>
        <sz val="11"/>
        <color theme="1"/>
        <rFont val="Calibri"/>
        <family val="2"/>
        <scheme val="minor"/>
      </rPr>
      <t>7th Tabu</t>
    </r>
    <r>
      <rPr>
        <b/>
        <sz val="11"/>
        <color theme="1"/>
        <rFont val="Calibri"/>
        <family val="2"/>
        <scheme val="minor"/>
      </rPr>
      <t>:</t>
    </r>
  </si>
  <si>
    <r>
      <rPr>
        <b/>
        <u/>
        <sz val="11"/>
        <color theme="1"/>
        <rFont val="Calibri"/>
        <family val="2"/>
        <scheme val="minor"/>
      </rPr>
      <t>8th Search</t>
    </r>
    <r>
      <rPr>
        <sz val="11"/>
        <color theme="1"/>
        <rFont val="Calibri"/>
        <family val="2"/>
        <scheme val="minor"/>
      </rPr>
      <t>:</t>
    </r>
  </si>
  <si>
    <r>
      <rPr>
        <b/>
        <u/>
        <sz val="11"/>
        <color theme="1"/>
        <rFont val="Calibri"/>
        <family val="2"/>
        <scheme val="minor"/>
      </rPr>
      <t>8th Tabu</t>
    </r>
    <r>
      <rPr>
        <b/>
        <sz val="11"/>
        <color theme="1"/>
        <rFont val="Calibri"/>
        <family val="2"/>
        <scheme val="minor"/>
      </rPr>
      <t>:</t>
    </r>
  </si>
  <si>
    <r>
      <rPr>
        <b/>
        <u/>
        <sz val="11"/>
        <color theme="1"/>
        <rFont val="Calibri"/>
        <family val="2"/>
        <scheme val="minor"/>
      </rPr>
      <t>9th Search</t>
    </r>
    <r>
      <rPr>
        <sz val="11"/>
        <color theme="1"/>
        <rFont val="Calibri"/>
        <family val="2"/>
        <scheme val="minor"/>
      </rPr>
      <t>:</t>
    </r>
  </si>
  <si>
    <r>
      <rPr>
        <b/>
        <u/>
        <sz val="11"/>
        <color theme="1"/>
        <rFont val="Calibri"/>
        <family val="2"/>
        <scheme val="minor"/>
      </rPr>
      <t>9th Tabu</t>
    </r>
    <r>
      <rPr>
        <b/>
        <sz val="11"/>
        <color theme="1"/>
        <rFont val="Calibri"/>
        <family val="2"/>
        <scheme val="minor"/>
      </rPr>
      <t>:</t>
    </r>
  </si>
  <si>
    <r>
      <rPr>
        <b/>
        <u/>
        <sz val="11"/>
        <color theme="1"/>
        <rFont val="Calibri"/>
        <family val="2"/>
        <scheme val="minor"/>
      </rPr>
      <t>10th Search</t>
    </r>
    <r>
      <rPr>
        <sz val="11"/>
        <color theme="1"/>
        <rFont val="Calibri"/>
        <family val="2"/>
        <scheme val="minor"/>
      </rPr>
      <t>:</t>
    </r>
  </si>
  <si>
    <r>
      <rPr>
        <b/>
        <u/>
        <sz val="11"/>
        <color theme="1"/>
        <rFont val="Calibri"/>
        <family val="2"/>
        <scheme val="minor"/>
      </rPr>
      <t>10th Tabu</t>
    </r>
    <r>
      <rPr>
        <b/>
        <sz val="11"/>
        <color theme="1"/>
        <rFont val="Calibri"/>
        <family val="2"/>
        <scheme val="minor"/>
      </rPr>
      <t>:</t>
    </r>
  </si>
  <si>
    <t>Choice Probability (per product to outside option)</t>
  </si>
  <si>
    <t>Market Size</t>
  </si>
  <si>
    <t xml:space="preserve">Total </t>
  </si>
  <si>
    <r>
      <rPr>
        <b/>
        <u/>
        <sz val="11"/>
        <color theme="1"/>
        <rFont val="Calibri"/>
        <family val="2"/>
        <scheme val="minor"/>
      </rPr>
      <t>Max Profit</t>
    </r>
    <r>
      <rPr>
        <sz val="11"/>
        <color theme="1"/>
        <rFont val="Calibri"/>
        <family val="2"/>
        <scheme val="minor"/>
      </rPr>
      <t>:</t>
    </r>
  </si>
  <si>
    <r>
      <rPr>
        <b/>
        <u/>
        <sz val="11"/>
        <color theme="1"/>
        <rFont val="Calibri"/>
        <family val="2"/>
        <scheme val="minor"/>
      </rPr>
      <t>Product No.</t>
    </r>
    <r>
      <rPr>
        <sz val="11"/>
        <color theme="1"/>
        <rFont val="Calibri"/>
        <family val="2"/>
        <scheme val="minor"/>
      </rPr>
      <t>:</t>
    </r>
  </si>
  <si>
    <r>
      <rPr>
        <b/>
        <u/>
        <sz val="11"/>
        <color theme="1"/>
        <rFont val="Calibri"/>
        <family val="2"/>
        <scheme val="minor"/>
      </rPr>
      <t>Product ID</t>
    </r>
    <r>
      <rPr>
        <sz val="11"/>
        <color theme="1"/>
        <rFont val="Calibri"/>
        <family val="2"/>
        <scheme val="minor"/>
      </rPr>
      <t>:</t>
    </r>
  </si>
  <si>
    <t>Summary</t>
  </si>
  <si>
    <t>Average Result:</t>
  </si>
  <si>
    <t>Max Result:</t>
  </si>
  <si>
    <t>No. of Product:</t>
  </si>
  <si>
    <t>Problem:</t>
  </si>
  <si>
    <t>One-Product Product Line</t>
  </si>
  <si>
    <t>Brute Force Search</t>
  </si>
  <si>
    <t>Optimal Solution</t>
  </si>
  <si>
    <t>Product ID:</t>
  </si>
  <si>
    <t>Profit:</t>
  </si>
  <si>
    <t>Tabu Search</t>
  </si>
  <si>
    <t>Run 1</t>
  </si>
  <si>
    <t>Run 2</t>
  </si>
  <si>
    <t>Run 3</t>
  </si>
  <si>
    <t>Run 4</t>
  </si>
  <si>
    <t>Run 5</t>
  </si>
  <si>
    <t>Highest Profit:</t>
  </si>
  <si>
    <t>Average Profit:</t>
  </si>
  <si>
    <t>% Highest Profit to Optimal Solution:</t>
  </si>
  <si>
    <t>Result Array:</t>
  </si>
  <si>
    <t>atray check</t>
  </si>
  <si>
    <t>Position of Highest Profit Product:</t>
  </si>
  <si>
    <t>Product ID of Highest Profit Product:</t>
  </si>
  <si>
    <t>RESULT COMPARISON
--0-- BRUTE FORCE SEARCH &amp; TABU SEARCH --0--</t>
  </si>
  <si>
    <r>
      <rPr>
        <b/>
        <u/>
        <sz val="11"/>
        <color theme="1"/>
        <rFont val="Calibri"/>
        <family val="2"/>
        <scheme val="minor"/>
      </rPr>
      <t>Next move</t>
    </r>
    <r>
      <rPr>
        <b/>
        <sz val="11"/>
        <color theme="1"/>
        <rFont val="Calibri"/>
        <family val="2"/>
        <scheme val="minor"/>
      </rPr>
      <t>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</si>
</sst>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7"/>
      <color theme="1"/>
      <name val="Calibri"/>
      <family val="2"/>
    </font>
    <font>
      <b/>
      <sz val="28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0">
    <xf numFmtId="0" fontId="0" fillId="0" borderId="0" xfId="0"/>
    <xf numFmtId="0" fontId="2" fillId="2" borderId="1" xfId="0" applyFont="1" applyFill="1" applyBorder="1" applyAlignment="1">
      <alignment horizontal="center"/>
    </xf>
    <xf numFmtId="164" fontId="0" fillId="0" borderId="0" xfId="2" applyNumberFormat="1" applyFont="1"/>
    <xf numFmtId="10" fontId="0" fillId="0" borderId="0" xfId="3" applyNumberFormat="1" applyFont="1"/>
    <xf numFmtId="0" fontId="2" fillId="0" borderId="0" xfId="0" applyFont="1"/>
    <xf numFmtId="165" fontId="0" fillId="0" borderId="0" xfId="1" applyNumberFormat="1" applyFont="1"/>
    <xf numFmtId="9" fontId="0" fillId="0" borderId="0" xfId="3" applyFont="1"/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3" xfId="0" applyFill="1" applyBorder="1"/>
    <xf numFmtId="0" fontId="0" fillId="0" borderId="2" xfId="0" applyFill="1" applyBorder="1"/>
    <xf numFmtId="0" fontId="7" fillId="0" borderId="1" xfId="0" applyFont="1" applyBorder="1"/>
    <xf numFmtId="0" fontId="0" fillId="0" borderId="0" xfId="0" applyFont="1"/>
    <xf numFmtId="10" fontId="1" fillId="0" borderId="0" xfId="3" applyNumberFormat="1" applyFont="1"/>
    <xf numFmtId="0" fontId="0" fillId="0" borderId="0" xfId="0" applyFont="1" applyFill="1"/>
    <xf numFmtId="10" fontId="1" fillId="0" borderId="0" xfId="3" applyNumberFormat="1" applyFont="1" applyFill="1"/>
    <xf numFmtId="164" fontId="0" fillId="0" borderId="0" xfId="0" applyNumberFormat="1" applyFont="1" applyFill="1"/>
    <xf numFmtId="0" fontId="2" fillId="3" borderId="1" xfId="0" applyFont="1" applyFill="1" applyBorder="1"/>
    <xf numFmtId="0" fontId="2" fillId="3" borderId="10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4" xfId="0" applyBorder="1"/>
    <xf numFmtId="0" fontId="2" fillId="3" borderId="14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center"/>
    </xf>
    <xf numFmtId="165" fontId="0" fillId="0" borderId="1" xfId="1" applyNumberFormat="1" applyFont="1" applyBorder="1"/>
    <xf numFmtId="0" fontId="2" fillId="0" borderId="0" xfId="0" applyFont="1" applyBorder="1"/>
    <xf numFmtId="165" fontId="2" fillId="0" borderId="0" xfId="1" applyNumberFormat="1" applyFont="1" applyBorder="1"/>
    <xf numFmtId="0" fontId="0" fillId="0" borderId="0" xfId="0" applyBorder="1"/>
    <xf numFmtId="165" fontId="0" fillId="0" borderId="0" xfId="1" applyNumberFormat="1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165" fontId="2" fillId="0" borderId="1" xfId="1" applyNumberFormat="1" applyFont="1" applyBorder="1"/>
    <xf numFmtId="165" fontId="0" fillId="0" borderId="1" xfId="0" applyNumberFormat="1" applyBorder="1"/>
    <xf numFmtId="0" fontId="2" fillId="0" borderId="0" xfId="0" applyFont="1" applyFill="1" applyBorder="1" applyAlignment="1">
      <alignment horizontal="center" vertical="center"/>
    </xf>
    <xf numFmtId="164" fontId="0" fillId="0" borderId="0" xfId="0" applyNumberFormat="1"/>
    <xf numFmtId="0" fontId="2" fillId="3" borderId="1" xfId="0" applyFont="1" applyFill="1" applyBorder="1" applyAlignment="1">
      <alignment horizontal="center" vertical="center"/>
    </xf>
    <xf numFmtId="164" fontId="11" fillId="4" borderId="0" xfId="2" applyNumberFormat="1" applyFont="1" applyFill="1"/>
    <xf numFmtId="0" fontId="2" fillId="3" borderId="16" xfId="0" applyFont="1" applyFill="1" applyBorder="1" applyAlignment="1">
      <alignment horizontal="center" vertical="center"/>
    </xf>
    <xf numFmtId="0" fontId="0" fillId="5" borderId="0" xfId="0" applyFill="1"/>
    <xf numFmtId="0" fontId="0" fillId="0" borderId="0" xfId="0" quotePrefix="1"/>
    <xf numFmtId="0" fontId="0" fillId="0" borderId="17" xfId="0" applyBorder="1"/>
    <xf numFmtId="0" fontId="13" fillId="0" borderId="0" xfId="0" applyFont="1"/>
    <xf numFmtId="10" fontId="0" fillId="0" borderId="1" xfId="3" applyNumberFormat="1" applyFont="1" applyBorder="1"/>
    <xf numFmtId="10" fontId="0" fillId="0" borderId="4" xfId="3" applyNumberFormat="1" applyFont="1" applyBorder="1"/>
    <xf numFmtId="165" fontId="0" fillId="0" borderId="4" xfId="1" applyNumberFormat="1" applyFont="1" applyBorder="1"/>
    <xf numFmtId="164" fontId="0" fillId="0" borderId="4" xfId="2" applyNumberFormat="1" applyFont="1" applyBorder="1"/>
    <xf numFmtId="0" fontId="2" fillId="3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164" fontId="0" fillId="0" borderId="1" xfId="2" applyNumberFormat="1" applyFont="1" applyBorder="1"/>
    <xf numFmtId="1" fontId="0" fillId="0" borderId="1" xfId="0" applyNumberFormat="1" applyBorder="1"/>
    <xf numFmtId="0" fontId="15" fillId="6" borderId="1" xfId="0" applyFont="1" applyFill="1" applyBorder="1" applyAlignment="1">
      <alignment horizontal="center" vertical="center"/>
    </xf>
    <xf numFmtId="0" fontId="15" fillId="6" borderId="14" xfId="0" applyFont="1" applyFill="1" applyBorder="1" applyAlignment="1">
      <alignment horizontal="center" vertical="center"/>
    </xf>
    <xf numFmtId="44" fontId="0" fillId="0" borderId="0" xfId="0" applyNumberFormat="1"/>
    <xf numFmtId="0" fontId="12" fillId="0" borderId="0" xfId="0" applyFont="1"/>
    <xf numFmtId="164" fontId="15" fillId="6" borderId="5" xfId="0" applyNumberFormat="1" applyFont="1" applyFill="1" applyBorder="1"/>
    <xf numFmtId="0" fontId="0" fillId="0" borderId="5" xfId="0" applyBorder="1"/>
    <xf numFmtId="0" fontId="15" fillId="6" borderId="5" xfId="0" applyFont="1" applyFill="1" applyBorder="1"/>
    <xf numFmtId="0" fontId="6" fillId="3" borderId="1" xfId="0" applyFont="1" applyFill="1" applyBorder="1"/>
    <xf numFmtId="0" fontId="12" fillId="0" borderId="36" xfId="0" applyFont="1" applyBorder="1"/>
    <xf numFmtId="0" fontId="12" fillId="0" borderId="33" xfId="0" applyFont="1" applyBorder="1"/>
    <xf numFmtId="0" fontId="14" fillId="8" borderId="38" xfId="0" applyFont="1" applyFill="1" applyBorder="1" applyAlignment="1">
      <alignment horizontal="center" vertical="center"/>
    </xf>
    <xf numFmtId="0" fontId="14" fillId="8" borderId="10" xfId="0" applyFont="1" applyFill="1" applyBorder="1" applyAlignment="1">
      <alignment horizontal="center" vertical="center"/>
    </xf>
    <xf numFmtId="0" fontId="14" fillId="8" borderId="39" xfId="0" applyFont="1" applyFill="1" applyBorder="1" applyAlignment="1">
      <alignment horizontal="center" vertical="center"/>
    </xf>
    <xf numFmtId="9" fontId="0" fillId="0" borderId="1" xfId="3" applyFont="1" applyBorder="1"/>
    <xf numFmtId="0" fontId="0" fillId="0" borderId="1" xfId="3" applyNumberFormat="1" applyFont="1" applyBorder="1"/>
    <xf numFmtId="164" fontId="0" fillId="0" borderId="31" xfId="2" applyNumberFormat="1" applyFont="1" applyBorder="1"/>
    <xf numFmtId="164" fontId="0" fillId="0" borderId="32" xfId="2" applyNumberFormat="1" applyFont="1" applyBorder="1"/>
    <xf numFmtId="164" fontId="0" fillId="0" borderId="37" xfId="2" applyNumberFormat="1" applyFont="1" applyBorder="1"/>
    <xf numFmtId="9" fontId="0" fillId="0" borderId="37" xfId="3" applyFont="1" applyBorder="1"/>
    <xf numFmtId="0" fontId="0" fillId="0" borderId="37" xfId="3" applyNumberFormat="1" applyFont="1" applyBorder="1"/>
    <xf numFmtId="0" fontId="0" fillId="0" borderId="34" xfId="0" applyBorder="1"/>
    <xf numFmtId="0" fontId="0" fillId="0" borderId="35" xfId="0" applyBorder="1"/>
    <xf numFmtId="0" fontId="2" fillId="9" borderId="37" xfId="0" applyFont="1" applyFill="1" applyBorder="1"/>
    <xf numFmtId="164" fontId="2" fillId="9" borderId="35" xfId="2" applyNumberFormat="1" applyFont="1" applyFill="1" applyBorder="1"/>
    <xf numFmtId="164" fontId="0" fillId="0" borderId="40" xfId="2" applyNumberFormat="1" applyFont="1" applyBorder="1"/>
    <xf numFmtId="164" fontId="0" fillId="0" borderId="2" xfId="2" applyNumberFormat="1" applyFont="1" applyBorder="1"/>
    <xf numFmtId="9" fontId="0" fillId="0" borderId="2" xfId="3" applyFont="1" applyBorder="1"/>
    <xf numFmtId="0" fontId="0" fillId="0" borderId="2" xfId="3" applyNumberFormat="1" applyFont="1" applyBorder="1"/>
    <xf numFmtId="0" fontId="0" fillId="0" borderId="41" xfId="0" applyBorder="1"/>
    <xf numFmtId="0" fontId="12" fillId="0" borderId="42" xfId="0" applyFont="1" applyBorder="1" applyAlignment="1">
      <alignment horizontal="left" vertical="center"/>
    </xf>
    <xf numFmtId="0" fontId="12" fillId="0" borderId="43" xfId="0" applyFont="1" applyBorder="1" applyAlignment="1">
      <alignment horizontal="left" vertical="center"/>
    </xf>
    <xf numFmtId="0" fontId="12" fillId="0" borderId="44" xfId="0" applyFont="1" applyBorder="1" applyAlignment="1">
      <alignment horizontal="left" vertical="center"/>
    </xf>
    <xf numFmtId="0" fontId="5" fillId="0" borderId="22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/>
    </xf>
    <xf numFmtId="0" fontId="2" fillId="3" borderId="9" xfId="0" applyFont="1" applyFill="1" applyBorder="1" applyAlignment="1">
      <alignment horizontal="left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7" fillId="8" borderId="30" xfId="0" applyFont="1" applyFill="1" applyBorder="1" applyAlignment="1">
      <alignment horizontal="center"/>
    </xf>
    <xf numFmtId="0" fontId="17" fillId="8" borderId="31" xfId="0" applyFont="1" applyFill="1" applyBorder="1" applyAlignment="1">
      <alignment horizontal="center"/>
    </xf>
    <xf numFmtId="0" fontId="17" fillId="8" borderId="32" xfId="0" applyFont="1" applyFill="1" applyBorder="1" applyAlignment="1">
      <alignment horizontal="center"/>
    </xf>
    <xf numFmtId="0" fontId="17" fillId="8" borderId="22" xfId="0" applyFont="1" applyFill="1" applyBorder="1" applyAlignment="1">
      <alignment horizontal="center" vertical="center"/>
    </xf>
    <xf numFmtId="0" fontId="17" fillId="8" borderId="23" xfId="0" applyFont="1" applyFill="1" applyBorder="1" applyAlignment="1">
      <alignment horizontal="center" vertical="center"/>
    </xf>
    <xf numFmtId="0" fontId="16" fillId="0" borderId="22" xfId="0" applyFont="1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17" fillId="8" borderId="24" xfId="0" applyFont="1" applyFill="1" applyBorder="1" applyAlignment="1">
      <alignment horizontal="center" vertical="center"/>
    </xf>
    <xf numFmtId="0" fontId="17" fillId="8" borderId="25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26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</xdr:colOff>
      <xdr:row>4</xdr:row>
      <xdr:rowOff>118974</xdr:rowOff>
    </xdr:from>
    <xdr:to>
      <xdr:col>12</xdr:col>
      <xdr:colOff>84791</xdr:colOff>
      <xdr:row>40</xdr:row>
      <xdr:rowOff>74676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1E4A97-342C-457F-860D-4BF189D2C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2978" y="836150"/>
          <a:ext cx="7945344" cy="64102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41</xdr:col>
      <xdr:colOff>179291</xdr:colOff>
      <xdr:row>0</xdr:row>
      <xdr:rowOff>89647</xdr:rowOff>
    </xdr:from>
    <xdr:to>
      <xdr:col>50</xdr:col>
      <xdr:colOff>31611</xdr:colOff>
      <xdr:row>17</xdr:row>
      <xdr:rowOff>163233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ECB0E7-5264-4A22-8296-7BFF31BCE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32916" y="86472"/>
          <a:ext cx="5332370" cy="32463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A7917-0056-45D9-9EE3-B28C1A5711CC}">
  <dimension ref="E4:K15"/>
  <sheetViews>
    <sheetView showGridLines="0" workbookViewId="0">
      <selection activeCell="K20" sqref="K20"/>
    </sheetView>
  </sheetViews>
  <sheetFormatPr defaultRowHeight="14.5" x14ac:dyDescent="0.35"/>
  <sheetData>
    <row r="4" spans="5:11" ht="15" thickBot="1" x14ac:dyDescent="0.4"/>
    <row r="5" spans="5:11" ht="14.5" customHeight="1" x14ac:dyDescent="0.35">
      <c r="E5" s="90" t="s">
        <v>36</v>
      </c>
      <c r="F5" s="91"/>
      <c r="G5" s="91"/>
      <c r="H5" s="91"/>
      <c r="I5" s="91"/>
      <c r="J5" s="91"/>
      <c r="K5" s="92"/>
    </row>
    <row r="6" spans="5:11" ht="14.5" customHeight="1" x14ac:dyDescent="0.35">
      <c r="E6" s="93"/>
      <c r="F6" s="94"/>
      <c r="G6" s="94"/>
      <c r="H6" s="94"/>
      <c r="I6" s="94"/>
      <c r="J6" s="94"/>
      <c r="K6" s="95"/>
    </row>
    <row r="7" spans="5:11" ht="14.5" customHeight="1" x14ac:dyDescent="0.35">
      <c r="E7" s="93"/>
      <c r="F7" s="94"/>
      <c r="G7" s="94"/>
      <c r="H7" s="94"/>
      <c r="I7" s="94"/>
      <c r="J7" s="94"/>
      <c r="K7" s="95"/>
    </row>
    <row r="8" spans="5:11" ht="14.5" customHeight="1" x14ac:dyDescent="0.35">
      <c r="E8" s="93"/>
      <c r="F8" s="94"/>
      <c r="G8" s="94"/>
      <c r="H8" s="94"/>
      <c r="I8" s="94"/>
      <c r="J8" s="94"/>
      <c r="K8" s="95"/>
    </row>
    <row r="9" spans="5:11" ht="14.5" customHeight="1" x14ac:dyDescent="0.35">
      <c r="E9" s="93"/>
      <c r="F9" s="94"/>
      <c r="G9" s="94"/>
      <c r="H9" s="94"/>
      <c r="I9" s="94"/>
      <c r="J9" s="94"/>
      <c r="K9" s="95"/>
    </row>
    <row r="10" spans="5:11" x14ac:dyDescent="0.35">
      <c r="E10" s="93"/>
      <c r="F10" s="94"/>
      <c r="G10" s="94"/>
      <c r="H10" s="94"/>
      <c r="I10" s="94"/>
      <c r="J10" s="94"/>
      <c r="K10" s="95"/>
    </row>
    <row r="11" spans="5:11" x14ac:dyDescent="0.35">
      <c r="E11" s="93"/>
      <c r="F11" s="94"/>
      <c r="G11" s="94"/>
      <c r="H11" s="94"/>
      <c r="I11" s="94"/>
      <c r="J11" s="94"/>
      <c r="K11" s="95"/>
    </row>
    <row r="12" spans="5:11" x14ac:dyDescent="0.35">
      <c r="E12" s="93"/>
      <c r="F12" s="94"/>
      <c r="G12" s="94"/>
      <c r="H12" s="94"/>
      <c r="I12" s="94"/>
      <c r="J12" s="94"/>
      <c r="K12" s="95"/>
    </row>
    <row r="13" spans="5:11" x14ac:dyDescent="0.35">
      <c r="E13" s="93"/>
      <c r="F13" s="94"/>
      <c r="G13" s="94"/>
      <c r="H13" s="94"/>
      <c r="I13" s="94"/>
      <c r="J13" s="94"/>
      <c r="K13" s="95"/>
    </row>
    <row r="14" spans="5:11" x14ac:dyDescent="0.35">
      <c r="E14" s="93"/>
      <c r="F14" s="94"/>
      <c r="G14" s="94"/>
      <c r="H14" s="94"/>
      <c r="I14" s="94"/>
      <c r="J14" s="94"/>
      <c r="K14" s="95"/>
    </row>
    <row r="15" spans="5:11" ht="15" thickBot="1" x14ac:dyDescent="0.4">
      <c r="E15" s="96"/>
      <c r="F15" s="97"/>
      <c r="G15" s="97"/>
      <c r="H15" s="97"/>
      <c r="I15" s="97"/>
      <c r="J15" s="97"/>
      <c r="K15" s="98"/>
    </row>
  </sheetData>
  <mergeCells count="1">
    <mergeCell ref="E5:K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2F842-D828-4CFC-AEBD-417B00AD7B53}">
  <dimension ref="D2:E4"/>
  <sheetViews>
    <sheetView showGridLines="0" zoomScale="85" zoomScaleNormal="85" workbookViewId="0">
      <selection activeCell="J2" sqref="J2"/>
    </sheetView>
  </sheetViews>
  <sheetFormatPr defaultRowHeight="14.5" x14ac:dyDescent="0.35"/>
  <cols>
    <col min="4" max="4" width="20.26953125" bestFit="1" customWidth="1"/>
    <col min="5" max="5" width="32.26953125" bestFit="1" customWidth="1"/>
  </cols>
  <sheetData>
    <row r="2" spans="4:5" ht="21" x14ac:dyDescent="0.5">
      <c r="D2" s="65" t="s">
        <v>108</v>
      </c>
      <c r="E2" s="15" t="s">
        <v>33</v>
      </c>
    </row>
    <row r="3" spans="4:5" ht="21" x14ac:dyDescent="0.5">
      <c r="D3" s="65" t="s">
        <v>34</v>
      </c>
      <c r="E3" s="15" t="s">
        <v>35</v>
      </c>
    </row>
    <row r="4" spans="4:5" ht="21" x14ac:dyDescent="0.5">
      <c r="D4" s="65" t="s">
        <v>107</v>
      </c>
      <c r="E4" s="15" t="s">
        <v>109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F4313-A8E6-4D43-9AF2-FDC14BF606F2}">
  <dimension ref="B1:R11"/>
  <sheetViews>
    <sheetView showGridLines="0" zoomScale="85" zoomScaleNormal="85" workbookViewId="0">
      <selection activeCell="D4" sqref="D4:R5"/>
    </sheetView>
  </sheetViews>
  <sheetFormatPr defaultRowHeight="14.5" x14ac:dyDescent="0.35"/>
  <cols>
    <col min="1" max="1" width="3.90625" bestFit="1" customWidth="1"/>
    <col min="2" max="2" width="15.6328125" customWidth="1"/>
    <col min="3" max="3" width="16" customWidth="1"/>
    <col min="4" max="5" width="6.08984375" customWidth="1"/>
    <col min="6" max="8" width="4.54296875" customWidth="1"/>
    <col min="9" max="11" width="5.26953125" customWidth="1"/>
    <col min="12" max="14" width="4.6328125" customWidth="1"/>
    <col min="15" max="18" width="5.1796875" bestFit="1" customWidth="1"/>
    <col min="22" max="23" width="9.54296875" bestFit="1" customWidth="1"/>
    <col min="25" max="25" width="11.7265625" bestFit="1" customWidth="1"/>
    <col min="27" max="28" width="9.54296875" bestFit="1" customWidth="1"/>
    <col min="30" max="30" width="9.54296875" customWidth="1"/>
    <col min="31" max="31" width="9.54296875" bestFit="1" customWidth="1"/>
    <col min="33" max="33" width="10.1796875" bestFit="1" customWidth="1"/>
    <col min="35" max="36" width="9.54296875" bestFit="1" customWidth="1"/>
    <col min="38" max="39" width="9.54296875" bestFit="1" customWidth="1"/>
    <col min="40" max="40" width="13.6328125" bestFit="1" customWidth="1"/>
  </cols>
  <sheetData>
    <row r="1" spans="2:18" ht="15" thickBot="1" x14ac:dyDescent="0.4"/>
    <row r="2" spans="2:18" ht="15" thickBot="1" x14ac:dyDescent="0.4">
      <c r="B2" s="100" t="s">
        <v>0</v>
      </c>
      <c r="C2" s="101"/>
      <c r="D2" s="99" t="s">
        <v>1</v>
      </c>
      <c r="E2" s="99"/>
      <c r="F2" s="99" t="s">
        <v>2</v>
      </c>
      <c r="G2" s="99"/>
      <c r="H2" s="99"/>
      <c r="I2" s="99" t="s">
        <v>3</v>
      </c>
      <c r="J2" s="99"/>
      <c r="K2" s="99"/>
      <c r="L2" s="99" t="s">
        <v>4</v>
      </c>
      <c r="M2" s="99"/>
      <c r="N2" s="99"/>
      <c r="O2" s="99" t="s">
        <v>5</v>
      </c>
      <c r="P2" s="99"/>
      <c r="Q2" s="99"/>
      <c r="R2" s="99"/>
    </row>
    <row r="3" spans="2:18" ht="15" thickBot="1" x14ac:dyDescent="0.4">
      <c r="B3" s="100" t="s">
        <v>6</v>
      </c>
      <c r="C3" s="101"/>
      <c r="D3" s="11" t="s">
        <v>25</v>
      </c>
      <c r="E3" s="11" t="s">
        <v>26</v>
      </c>
      <c r="F3" s="11" t="s">
        <v>9</v>
      </c>
      <c r="G3" s="11" t="s">
        <v>10</v>
      </c>
      <c r="H3" s="11" t="s">
        <v>11</v>
      </c>
      <c r="I3" s="11" t="s">
        <v>12</v>
      </c>
      <c r="J3" s="11" t="s">
        <v>13</v>
      </c>
      <c r="K3" s="11" t="s">
        <v>14</v>
      </c>
      <c r="L3" s="11">
        <v>16</v>
      </c>
      <c r="M3" s="11">
        <v>32</v>
      </c>
      <c r="N3" s="11">
        <v>64</v>
      </c>
      <c r="O3" s="11">
        <v>1000</v>
      </c>
      <c r="P3" s="11">
        <v>1500</v>
      </c>
      <c r="Q3" s="11">
        <v>2000</v>
      </c>
      <c r="R3" s="11">
        <v>2500</v>
      </c>
    </row>
    <row r="4" spans="2:18" ht="14.5" customHeight="1" thickBot="1" x14ac:dyDescent="0.4">
      <c r="B4" s="102" t="s">
        <v>27</v>
      </c>
      <c r="C4" s="103"/>
      <c r="D4" s="9">
        <v>1</v>
      </c>
      <c r="E4" s="10">
        <v>0</v>
      </c>
      <c r="F4" s="10">
        <v>0</v>
      </c>
      <c r="G4" s="10">
        <v>2</v>
      </c>
      <c r="H4" s="10">
        <v>4.5</v>
      </c>
      <c r="I4" s="10">
        <v>0</v>
      </c>
      <c r="J4" s="10">
        <v>2</v>
      </c>
      <c r="K4" s="10">
        <v>0.8</v>
      </c>
      <c r="L4" s="10">
        <v>0</v>
      </c>
      <c r="M4" s="10">
        <v>2</v>
      </c>
      <c r="N4" s="10">
        <v>4.5</v>
      </c>
      <c r="O4" s="10">
        <v>4</v>
      </c>
      <c r="P4" s="10">
        <v>2</v>
      </c>
      <c r="Q4" s="10">
        <v>1</v>
      </c>
      <c r="R4" s="10">
        <v>0</v>
      </c>
    </row>
    <row r="5" spans="2:18" ht="15" thickBot="1" x14ac:dyDescent="0.4">
      <c r="B5" s="102" t="s">
        <v>28</v>
      </c>
      <c r="C5" s="103"/>
      <c r="D5" s="8">
        <v>3</v>
      </c>
      <c r="E5" s="7">
        <v>0</v>
      </c>
      <c r="F5" s="7">
        <v>0</v>
      </c>
      <c r="G5" s="7">
        <v>2.4</v>
      </c>
      <c r="H5" s="7">
        <v>3</v>
      </c>
      <c r="I5" s="7">
        <v>0</v>
      </c>
      <c r="J5" s="7">
        <v>1.5</v>
      </c>
      <c r="K5" s="7">
        <v>2.5</v>
      </c>
      <c r="L5" s="7">
        <v>0</v>
      </c>
      <c r="M5" s="7">
        <v>2</v>
      </c>
      <c r="N5" s="7">
        <v>2.5</v>
      </c>
      <c r="O5" s="7">
        <v>5</v>
      </c>
      <c r="P5" s="7">
        <v>3</v>
      </c>
      <c r="Q5" s="7">
        <v>1</v>
      </c>
      <c r="R5" s="7">
        <v>0</v>
      </c>
    </row>
    <row r="6" spans="2:18" ht="15" thickBot="1" x14ac:dyDescent="0.4">
      <c r="B6" s="104" t="s">
        <v>18</v>
      </c>
      <c r="C6" s="105"/>
      <c r="D6" s="8">
        <v>200</v>
      </c>
      <c r="E6" s="7">
        <v>0</v>
      </c>
      <c r="F6" s="7">
        <v>0</v>
      </c>
      <c r="G6" s="7">
        <v>100</v>
      </c>
      <c r="H6" s="7">
        <v>200</v>
      </c>
      <c r="I6" s="7">
        <v>0</v>
      </c>
      <c r="J6" s="7">
        <v>50</v>
      </c>
      <c r="K6" s="7">
        <v>100</v>
      </c>
      <c r="L6" s="7">
        <v>0</v>
      </c>
      <c r="M6" s="7">
        <v>40</v>
      </c>
      <c r="N6" s="7">
        <v>80</v>
      </c>
      <c r="O6" s="7"/>
      <c r="P6" s="7"/>
      <c r="Q6" s="7"/>
      <c r="R6" s="7"/>
    </row>
    <row r="8" spans="2:18" ht="15" thickBot="1" x14ac:dyDescent="0.4"/>
    <row r="9" spans="2:18" ht="15" thickBot="1" x14ac:dyDescent="0.4">
      <c r="B9" s="99" t="s">
        <v>32</v>
      </c>
      <c r="C9" s="99"/>
      <c r="D9" s="12" t="s">
        <v>31</v>
      </c>
    </row>
    <row r="10" spans="2:18" ht="15" thickBot="1" x14ac:dyDescent="0.4">
      <c r="B10" s="100" t="s">
        <v>29</v>
      </c>
      <c r="C10" s="101"/>
      <c r="D10" s="13">
        <f>COUNTA(D3:E3)*COUNTA(F3:H3)*COUNTA(I3:K3)*COUNTA(L3:N3)</f>
        <v>54</v>
      </c>
    </row>
    <row r="11" spans="2:18" ht="15" thickBot="1" x14ac:dyDescent="0.4">
      <c r="B11" s="100" t="s">
        <v>30</v>
      </c>
      <c r="C11" s="101"/>
      <c r="D11" s="14">
        <f>COUNTA(D3:E3)*COUNTA(F3:H3)*COUNTA(I3:K3)*COUNTA(L3:N3)*COUNTA(O3:R3)</f>
        <v>216</v>
      </c>
    </row>
  </sheetData>
  <mergeCells count="13">
    <mergeCell ref="I2:K2"/>
    <mergeCell ref="L2:N2"/>
    <mergeCell ref="O2:R2"/>
    <mergeCell ref="B3:C3"/>
    <mergeCell ref="B11:C11"/>
    <mergeCell ref="B2:C2"/>
    <mergeCell ref="D2:E2"/>
    <mergeCell ref="F2:H2"/>
    <mergeCell ref="B4:C4"/>
    <mergeCell ref="B5:C5"/>
    <mergeCell ref="B6:C6"/>
    <mergeCell ref="B10:C10"/>
    <mergeCell ref="B9:C9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C255A-C33F-44B2-985D-CA31151DD564}">
  <dimension ref="B7:AU227"/>
  <sheetViews>
    <sheetView showGridLines="0" zoomScale="85" zoomScaleNormal="85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AH9" sqref="AH9"/>
    </sheetView>
  </sheetViews>
  <sheetFormatPr defaultRowHeight="14.5" x14ac:dyDescent="0.35"/>
  <cols>
    <col min="1" max="1" width="1.90625" customWidth="1"/>
    <col min="2" max="2" width="3.90625" customWidth="1"/>
    <col min="3" max="3" width="7.453125" bestFit="1" customWidth="1"/>
    <col min="4" max="4" width="5" customWidth="1"/>
    <col min="5" max="5" width="5.08984375" customWidth="1"/>
    <col min="6" max="8" width="4.54296875" customWidth="1"/>
    <col min="9" max="11" width="5.26953125" customWidth="1"/>
    <col min="12" max="14" width="4.6328125" customWidth="1"/>
    <col min="15" max="18" width="5.1796875" bestFit="1" customWidth="1"/>
    <col min="19" max="19" width="14.36328125" customWidth="1"/>
    <col min="20" max="20" width="11.7265625" customWidth="1"/>
    <col min="21" max="21" width="9.54296875" bestFit="1" customWidth="1"/>
    <col min="22" max="22" width="4.1796875" customWidth="1"/>
    <col min="23" max="24" width="9.54296875" bestFit="1" customWidth="1"/>
    <col min="25" max="25" width="4.1796875" customWidth="1"/>
    <col min="26" max="27" width="9.54296875" bestFit="1" customWidth="1"/>
    <col min="28" max="28" width="4.1796875" customWidth="1"/>
    <col min="29" max="30" width="9.54296875" bestFit="1" customWidth="1"/>
    <col min="31" max="31" width="4.1796875" customWidth="1"/>
    <col min="33" max="33" width="4.1796875" customWidth="1"/>
    <col min="35" max="35" width="4.1796875" customWidth="1"/>
    <col min="37" max="37" width="4.08984375" customWidth="1"/>
    <col min="38" max="39" width="9.54296875" bestFit="1" customWidth="1"/>
    <col min="40" max="40" width="10.1796875" bestFit="1" customWidth="1"/>
    <col min="42" max="43" width="9.54296875" bestFit="1" customWidth="1"/>
    <col min="47" max="47" width="13.6328125" bestFit="1" customWidth="1"/>
  </cols>
  <sheetData>
    <row r="7" spans="2:47" x14ac:dyDescent="0.35">
      <c r="D7" s="106" t="s">
        <v>1</v>
      </c>
      <c r="E7" s="106"/>
      <c r="F7" s="107" t="s">
        <v>2</v>
      </c>
      <c r="G7" s="108"/>
      <c r="H7" s="108"/>
      <c r="I7" s="106" t="s">
        <v>3</v>
      </c>
      <c r="J7" s="106"/>
      <c r="K7" s="106"/>
      <c r="L7" s="106" t="s">
        <v>4</v>
      </c>
      <c r="M7" s="106"/>
      <c r="N7" s="106"/>
      <c r="O7" s="107" t="s">
        <v>5</v>
      </c>
      <c r="P7" s="108"/>
      <c r="Q7" s="108"/>
      <c r="R7" s="110"/>
      <c r="T7" s="111" t="s">
        <v>19</v>
      </c>
      <c r="U7" s="111"/>
      <c r="W7" s="109" t="s">
        <v>20</v>
      </c>
      <c r="X7" s="109"/>
      <c r="Z7" s="109" t="s">
        <v>21</v>
      </c>
      <c r="AA7" s="109"/>
      <c r="AC7" s="109" t="s">
        <v>22</v>
      </c>
      <c r="AD7" s="109"/>
      <c r="AF7" s="1" t="s">
        <v>24</v>
      </c>
      <c r="AH7" s="1" t="s">
        <v>39</v>
      </c>
      <c r="AJ7" s="1" t="s">
        <v>40</v>
      </c>
      <c r="AL7" s="109" t="s">
        <v>42</v>
      </c>
      <c r="AM7" s="109"/>
    </row>
    <row r="8" spans="2:47" ht="15" thickBot="1" x14ac:dyDescent="0.4">
      <c r="B8" s="27" t="s">
        <v>23</v>
      </c>
      <c r="C8" s="27" t="s">
        <v>24</v>
      </c>
      <c r="D8" s="27" t="s">
        <v>7</v>
      </c>
      <c r="E8" s="27" t="s">
        <v>8</v>
      </c>
      <c r="F8" s="27" t="s">
        <v>9</v>
      </c>
      <c r="G8" s="27" t="s">
        <v>10</v>
      </c>
      <c r="H8" s="27" t="s">
        <v>11</v>
      </c>
      <c r="I8" s="27" t="s">
        <v>12</v>
      </c>
      <c r="J8" s="27" t="s">
        <v>13</v>
      </c>
      <c r="K8" s="27" t="s">
        <v>14</v>
      </c>
      <c r="L8" s="27">
        <v>16</v>
      </c>
      <c r="M8" s="27">
        <v>32</v>
      </c>
      <c r="N8" s="27">
        <v>64</v>
      </c>
      <c r="O8" s="27">
        <v>1000</v>
      </c>
      <c r="P8" s="27">
        <v>1500</v>
      </c>
      <c r="Q8" s="27">
        <v>2000</v>
      </c>
      <c r="R8" s="27">
        <v>2500</v>
      </c>
      <c r="T8" s="28" t="s">
        <v>15</v>
      </c>
      <c r="U8" s="28" t="s">
        <v>16</v>
      </c>
      <c r="W8" s="29" t="s">
        <v>15</v>
      </c>
      <c r="X8" s="29" t="s">
        <v>16</v>
      </c>
      <c r="Z8" s="29" t="s">
        <v>15</v>
      </c>
      <c r="AA8" s="29" t="s">
        <v>16</v>
      </c>
      <c r="AC8" s="29" t="s">
        <v>15</v>
      </c>
      <c r="AD8" s="29" t="s">
        <v>16</v>
      </c>
      <c r="AF8" s="30" t="s">
        <v>5</v>
      </c>
      <c r="AH8" s="30" t="s">
        <v>17</v>
      </c>
      <c r="AJ8" s="30" t="s">
        <v>41</v>
      </c>
      <c r="AL8" s="29" t="s">
        <v>15</v>
      </c>
      <c r="AM8" s="29" t="s">
        <v>16</v>
      </c>
      <c r="AU8" s="2"/>
    </row>
    <row r="9" spans="2:47" ht="15" thickTop="1" x14ac:dyDescent="0.35">
      <c r="B9" s="26">
        <v>1</v>
      </c>
      <c r="C9" s="26">
        <v>1</v>
      </c>
      <c r="D9" s="26">
        <v>1</v>
      </c>
      <c r="E9" s="26"/>
      <c r="F9" s="26">
        <v>1</v>
      </c>
      <c r="G9" s="26"/>
      <c r="H9" s="26"/>
      <c r="I9" s="26">
        <v>1</v>
      </c>
      <c r="J9" s="26"/>
      <c r="K9" s="26"/>
      <c r="L9" s="26">
        <v>1</v>
      </c>
      <c r="M9" s="26"/>
      <c r="N9" s="26"/>
      <c r="O9" s="26">
        <v>1</v>
      </c>
      <c r="P9" s="26"/>
      <c r="Q9" s="26"/>
      <c r="R9" s="26"/>
      <c r="T9">
        <f>SUMPRODUCT(D9:R9,Data!$D$4:$R$4)</f>
        <v>5</v>
      </c>
      <c r="U9">
        <f>SUMPRODUCT(D9:R9,Data!$D$5:$R$5)</f>
        <v>8</v>
      </c>
      <c r="W9">
        <v>0</v>
      </c>
      <c r="X9">
        <v>0</v>
      </c>
      <c r="Z9" s="3">
        <f t="shared" ref="Z9:Z72" si="0">T9*W9/($T$225+SUMPRODUCT($T$9:$T$224,$W$9:$W$224))</f>
        <v>0</v>
      </c>
      <c r="AA9" s="3">
        <f t="shared" ref="AA9:AA72" si="1">U9*X9/($U$225+SUMPRODUCT($U$9:$U$224,$X$9:$X$224))</f>
        <v>0</v>
      </c>
      <c r="AC9">
        <v>1000</v>
      </c>
      <c r="AD9">
        <v>1600</v>
      </c>
      <c r="AF9">
        <f t="array" ref="AF9:AF12">TRANSPOSE(O8:R8)</f>
        <v>1000</v>
      </c>
      <c r="AH9">
        <f>250+SUMPRODUCT(D9:N9,Data!$D$6:$N$6)</f>
        <v>450</v>
      </c>
      <c r="AJ9">
        <f>AF9-AH9</f>
        <v>550</v>
      </c>
      <c r="AL9" s="2">
        <f>$AJ9*AC9*Z9</f>
        <v>0</v>
      </c>
      <c r="AM9" s="2">
        <f>$AJ9*AD9*AA9</f>
        <v>0</v>
      </c>
    </row>
    <row r="10" spans="2:47" x14ac:dyDescent="0.35">
      <c r="B10" s="23">
        <v>2</v>
      </c>
      <c r="C10" s="23">
        <v>1</v>
      </c>
      <c r="D10" s="23">
        <v>1</v>
      </c>
      <c r="E10" s="23"/>
      <c r="F10" s="23">
        <v>1</v>
      </c>
      <c r="G10" s="23"/>
      <c r="H10" s="23"/>
      <c r="I10" s="23">
        <v>1</v>
      </c>
      <c r="J10" s="23"/>
      <c r="K10" s="23"/>
      <c r="L10" s="23">
        <v>1</v>
      </c>
      <c r="M10" s="23"/>
      <c r="N10" s="23"/>
      <c r="O10" s="23"/>
      <c r="P10" s="23">
        <v>1</v>
      </c>
      <c r="Q10" s="23"/>
      <c r="R10" s="23"/>
      <c r="T10">
        <f>SUMPRODUCT(D10:R10,Data!$D$4:$R$4)</f>
        <v>3</v>
      </c>
      <c r="U10">
        <f>SUMPRODUCT(D10:R10,Data!$D$5:$R$5)</f>
        <v>6</v>
      </c>
      <c r="W10">
        <v>0</v>
      </c>
      <c r="X10">
        <v>0</v>
      </c>
      <c r="Z10" s="3">
        <f t="shared" si="0"/>
        <v>0</v>
      </c>
      <c r="AA10" s="3">
        <f t="shared" si="1"/>
        <v>0</v>
      </c>
      <c r="AC10">
        <v>1000</v>
      </c>
      <c r="AD10">
        <v>1600</v>
      </c>
      <c r="AF10">
        <v>1500</v>
      </c>
      <c r="AH10">
        <f>250+SUMPRODUCT(D10:N10,Data!$D$6:$N$6)</f>
        <v>450</v>
      </c>
      <c r="AJ10">
        <f t="shared" ref="AJ10:AJ73" si="2">AF10-AH10</f>
        <v>1050</v>
      </c>
      <c r="AL10" s="2">
        <f t="shared" ref="AL10:AL73" si="3">$AJ10*AC10*Z10</f>
        <v>0</v>
      </c>
      <c r="AM10" s="2">
        <f t="shared" ref="AM10:AM73" si="4">$AJ10*AD10*AA10</f>
        <v>0</v>
      </c>
    </row>
    <row r="11" spans="2:47" x14ac:dyDescent="0.35">
      <c r="B11" s="23">
        <v>3</v>
      </c>
      <c r="C11" s="23">
        <v>1</v>
      </c>
      <c r="D11" s="23">
        <v>1</v>
      </c>
      <c r="E11" s="23"/>
      <c r="F11" s="23">
        <v>1</v>
      </c>
      <c r="G11" s="23"/>
      <c r="H11" s="23"/>
      <c r="I11" s="23">
        <v>1</v>
      </c>
      <c r="J11" s="23"/>
      <c r="K11" s="23"/>
      <c r="L11" s="23">
        <v>1</v>
      </c>
      <c r="M11" s="23"/>
      <c r="N11" s="23"/>
      <c r="O11" s="23"/>
      <c r="P11" s="23"/>
      <c r="Q11" s="23">
        <v>1</v>
      </c>
      <c r="R11" s="23"/>
      <c r="T11">
        <f>SUMPRODUCT(D11:R11,Data!$D$4:$R$4)</f>
        <v>2</v>
      </c>
      <c r="U11">
        <f>SUMPRODUCT(D11:R11,Data!$D$5:$R$5)</f>
        <v>4</v>
      </c>
      <c r="W11">
        <v>0</v>
      </c>
      <c r="X11">
        <v>0</v>
      </c>
      <c r="Z11" s="3">
        <f t="shared" si="0"/>
        <v>0</v>
      </c>
      <c r="AA11" s="3">
        <f t="shared" si="1"/>
        <v>0</v>
      </c>
      <c r="AC11">
        <v>1000</v>
      </c>
      <c r="AD11">
        <v>1600</v>
      </c>
      <c r="AF11">
        <v>2000</v>
      </c>
      <c r="AH11">
        <f>250+SUMPRODUCT(D11:N11,Data!$D$6:$N$6)</f>
        <v>450</v>
      </c>
      <c r="AJ11">
        <f t="shared" si="2"/>
        <v>1550</v>
      </c>
      <c r="AL11" s="2">
        <f t="shared" si="3"/>
        <v>0</v>
      </c>
      <c r="AM11" s="2">
        <f t="shared" si="4"/>
        <v>0</v>
      </c>
    </row>
    <row r="12" spans="2:47" x14ac:dyDescent="0.35">
      <c r="B12" s="23">
        <v>4</v>
      </c>
      <c r="C12" s="23">
        <v>1</v>
      </c>
      <c r="D12" s="23">
        <v>1</v>
      </c>
      <c r="E12" s="23"/>
      <c r="F12" s="23">
        <v>1</v>
      </c>
      <c r="G12" s="23"/>
      <c r="H12" s="23"/>
      <c r="I12" s="23">
        <v>1</v>
      </c>
      <c r="J12" s="23"/>
      <c r="K12" s="23"/>
      <c r="L12" s="23">
        <v>1</v>
      </c>
      <c r="M12" s="23"/>
      <c r="N12" s="23"/>
      <c r="O12" s="23"/>
      <c r="P12" s="23"/>
      <c r="Q12" s="23"/>
      <c r="R12" s="23">
        <v>1</v>
      </c>
      <c r="T12">
        <f>SUMPRODUCT(D12:R12,Data!$D$4:$R$4)</f>
        <v>1</v>
      </c>
      <c r="U12">
        <f>SUMPRODUCT(D12:R12,Data!$D$5:$R$5)</f>
        <v>3</v>
      </c>
      <c r="W12">
        <v>0</v>
      </c>
      <c r="X12">
        <v>0</v>
      </c>
      <c r="Z12" s="3">
        <f t="shared" si="0"/>
        <v>0</v>
      </c>
      <c r="AA12" s="3">
        <f t="shared" si="1"/>
        <v>0</v>
      </c>
      <c r="AC12">
        <v>1000</v>
      </c>
      <c r="AD12">
        <v>1600</v>
      </c>
      <c r="AF12">
        <v>2500</v>
      </c>
      <c r="AH12">
        <f>250+SUMPRODUCT(D12:N12,Data!$D$6:$N$6)</f>
        <v>450</v>
      </c>
      <c r="AJ12">
        <f t="shared" si="2"/>
        <v>2050</v>
      </c>
      <c r="AL12" s="2">
        <f t="shared" si="3"/>
        <v>0</v>
      </c>
      <c r="AM12" s="2">
        <f t="shared" si="4"/>
        <v>0</v>
      </c>
    </row>
    <row r="13" spans="2:47" x14ac:dyDescent="0.35">
      <c r="B13" s="23">
        <v>5</v>
      </c>
      <c r="C13" s="23">
        <f>IF(C9=C12,C12+1,C12)</f>
        <v>2</v>
      </c>
      <c r="D13" s="23">
        <v>1</v>
      </c>
      <c r="E13" s="23"/>
      <c r="F13" s="23">
        <v>1</v>
      </c>
      <c r="G13" s="23"/>
      <c r="H13" s="23"/>
      <c r="I13" s="23">
        <v>1</v>
      </c>
      <c r="J13" s="23"/>
      <c r="K13" s="23"/>
      <c r="L13" s="23"/>
      <c r="M13" s="23">
        <v>1</v>
      </c>
      <c r="N13" s="23"/>
      <c r="O13" s="23">
        <v>1</v>
      </c>
      <c r="P13" s="23"/>
      <c r="Q13" s="23"/>
      <c r="R13" s="23"/>
      <c r="T13">
        <f>SUMPRODUCT(D13:R13,Data!$D$4:$R$4)</f>
        <v>7</v>
      </c>
      <c r="U13">
        <f>SUMPRODUCT(D13:R13,Data!$D$5:$R$5)</f>
        <v>10</v>
      </c>
      <c r="W13">
        <v>0</v>
      </c>
      <c r="X13">
        <v>0</v>
      </c>
      <c r="Z13" s="3">
        <f t="shared" si="0"/>
        <v>0</v>
      </c>
      <c r="AA13" s="3">
        <f t="shared" si="1"/>
        <v>0</v>
      </c>
      <c r="AC13">
        <v>1000</v>
      </c>
      <c r="AD13">
        <v>1600</v>
      </c>
      <c r="AF13">
        <f>AF9</f>
        <v>1000</v>
      </c>
      <c r="AH13">
        <f>250+SUMPRODUCT(D13:N13,Data!$D$6:$N$6)</f>
        <v>490</v>
      </c>
      <c r="AJ13">
        <f t="shared" si="2"/>
        <v>510</v>
      </c>
      <c r="AL13" s="2">
        <f t="shared" si="3"/>
        <v>0</v>
      </c>
      <c r="AM13" s="2">
        <f t="shared" si="4"/>
        <v>0</v>
      </c>
    </row>
    <row r="14" spans="2:47" x14ac:dyDescent="0.35">
      <c r="B14" s="23">
        <v>6</v>
      </c>
      <c r="C14" s="23">
        <f t="shared" ref="C14:C77" si="5">IF(C10=C13,C13+1,C13)</f>
        <v>2</v>
      </c>
      <c r="D14" s="23">
        <v>1</v>
      </c>
      <c r="E14" s="23"/>
      <c r="F14" s="23">
        <v>1</v>
      </c>
      <c r="G14" s="23"/>
      <c r="H14" s="23"/>
      <c r="I14" s="23">
        <v>1</v>
      </c>
      <c r="J14" s="23"/>
      <c r="K14" s="23"/>
      <c r="L14" s="23"/>
      <c r="M14" s="23">
        <v>1</v>
      </c>
      <c r="N14" s="23"/>
      <c r="O14" s="23"/>
      <c r="P14" s="23">
        <v>1</v>
      </c>
      <c r="Q14" s="23"/>
      <c r="R14" s="23"/>
      <c r="T14">
        <f>SUMPRODUCT(D14:R14,Data!$D$4:$R$4)</f>
        <v>5</v>
      </c>
      <c r="U14">
        <f>SUMPRODUCT(D14:R14,Data!$D$5:$R$5)</f>
        <v>8</v>
      </c>
      <c r="W14">
        <v>0</v>
      </c>
      <c r="X14">
        <v>0</v>
      </c>
      <c r="Z14" s="3">
        <f t="shared" si="0"/>
        <v>0</v>
      </c>
      <c r="AA14" s="3">
        <f t="shared" si="1"/>
        <v>0</v>
      </c>
      <c r="AC14">
        <v>1000</v>
      </c>
      <c r="AD14">
        <v>1600</v>
      </c>
      <c r="AF14">
        <f t="shared" ref="AF14:AF77" si="6">AF10</f>
        <v>1500</v>
      </c>
      <c r="AH14">
        <f>250+SUMPRODUCT(D14:N14,Data!$D$6:$N$6)</f>
        <v>490</v>
      </c>
      <c r="AJ14">
        <f t="shared" si="2"/>
        <v>1010</v>
      </c>
      <c r="AL14" s="2">
        <f t="shared" si="3"/>
        <v>0</v>
      </c>
      <c r="AM14" s="2">
        <f t="shared" si="4"/>
        <v>0</v>
      </c>
    </row>
    <row r="15" spans="2:47" x14ac:dyDescent="0.35">
      <c r="B15" s="23">
        <v>7</v>
      </c>
      <c r="C15" s="23">
        <f t="shared" si="5"/>
        <v>2</v>
      </c>
      <c r="D15" s="23">
        <v>1</v>
      </c>
      <c r="E15" s="23"/>
      <c r="F15" s="23">
        <v>1</v>
      </c>
      <c r="G15" s="23"/>
      <c r="H15" s="23"/>
      <c r="I15" s="23">
        <v>1</v>
      </c>
      <c r="J15" s="23"/>
      <c r="K15" s="23"/>
      <c r="L15" s="23"/>
      <c r="M15" s="23">
        <v>1</v>
      </c>
      <c r="N15" s="23"/>
      <c r="O15" s="23"/>
      <c r="P15" s="23"/>
      <c r="Q15" s="23">
        <v>1</v>
      </c>
      <c r="R15" s="23"/>
      <c r="T15">
        <f>SUMPRODUCT(D15:R15,Data!$D$4:$R$4)</f>
        <v>4</v>
      </c>
      <c r="U15">
        <f>SUMPRODUCT(D15:R15,Data!$D$5:$R$5)</f>
        <v>6</v>
      </c>
      <c r="W15">
        <v>0</v>
      </c>
      <c r="X15">
        <v>0</v>
      </c>
      <c r="Z15" s="3">
        <f t="shared" si="0"/>
        <v>0</v>
      </c>
      <c r="AA15" s="3">
        <f t="shared" si="1"/>
        <v>0</v>
      </c>
      <c r="AC15">
        <v>1000</v>
      </c>
      <c r="AD15">
        <v>1600</v>
      </c>
      <c r="AF15">
        <f t="shared" si="6"/>
        <v>2000</v>
      </c>
      <c r="AH15">
        <f>250+SUMPRODUCT(D15:N15,Data!$D$6:$N$6)</f>
        <v>490</v>
      </c>
      <c r="AJ15">
        <f t="shared" si="2"/>
        <v>1510</v>
      </c>
      <c r="AL15" s="2">
        <f t="shared" si="3"/>
        <v>0</v>
      </c>
      <c r="AM15" s="2">
        <f t="shared" si="4"/>
        <v>0</v>
      </c>
    </row>
    <row r="16" spans="2:47" x14ac:dyDescent="0.35">
      <c r="B16" s="23">
        <v>8</v>
      </c>
      <c r="C16" s="23">
        <f t="shared" si="5"/>
        <v>2</v>
      </c>
      <c r="D16" s="23">
        <v>1</v>
      </c>
      <c r="E16" s="23"/>
      <c r="F16" s="23">
        <v>1</v>
      </c>
      <c r="G16" s="23"/>
      <c r="H16" s="23"/>
      <c r="I16" s="23">
        <v>1</v>
      </c>
      <c r="J16" s="23"/>
      <c r="K16" s="23"/>
      <c r="L16" s="23"/>
      <c r="M16" s="23">
        <v>1</v>
      </c>
      <c r="N16" s="23"/>
      <c r="O16" s="23"/>
      <c r="P16" s="23"/>
      <c r="Q16" s="23"/>
      <c r="R16" s="23">
        <v>1</v>
      </c>
      <c r="T16">
        <f>SUMPRODUCT(D16:R16,Data!$D$4:$R$4)</f>
        <v>3</v>
      </c>
      <c r="U16">
        <f>SUMPRODUCT(D16:R16,Data!$D$5:$R$5)</f>
        <v>5</v>
      </c>
      <c r="W16">
        <v>0</v>
      </c>
      <c r="X16">
        <v>0</v>
      </c>
      <c r="Z16" s="3">
        <f t="shared" si="0"/>
        <v>0</v>
      </c>
      <c r="AA16" s="3">
        <f t="shared" si="1"/>
        <v>0</v>
      </c>
      <c r="AC16">
        <v>1000</v>
      </c>
      <c r="AD16">
        <v>1600</v>
      </c>
      <c r="AF16">
        <f t="shared" si="6"/>
        <v>2500</v>
      </c>
      <c r="AH16">
        <f>250+SUMPRODUCT(D16:N16,Data!$D$6:$N$6)</f>
        <v>490</v>
      </c>
      <c r="AJ16">
        <f t="shared" si="2"/>
        <v>2010</v>
      </c>
      <c r="AL16" s="2">
        <f t="shared" si="3"/>
        <v>0</v>
      </c>
      <c r="AM16" s="2">
        <f t="shared" si="4"/>
        <v>0</v>
      </c>
    </row>
    <row r="17" spans="2:47" x14ac:dyDescent="0.35">
      <c r="B17" s="23">
        <v>9</v>
      </c>
      <c r="C17" s="23">
        <f t="shared" si="5"/>
        <v>3</v>
      </c>
      <c r="D17" s="23">
        <v>1</v>
      </c>
      <c r="E17" s="23"/>
      <c r="F17" s="23">
        <v>1</v>
      </c>
      <c r="G17" s="23"/>
      <c r="H17" s="23"/>
      <c r="I17" s="23">
        <v>1</v>
      </c>
      <c r="J17" s="23"/>
      <c r="K17" s="23"/>
      <c r="L17" s="23"/>
      <c r="M17" s="23"/>
      <c r="N17" s="23">
        <v>1</v>
      </c>
      <c r="O17" s="23">
        <v>1</v>
      </c>
      <c r="P17" s="23"/>
      <c r="Q17" s="23"/>
      <c r="R17" s="23"/>
      <c r="T17">
        <f>SUMPRODUCT(D17:R17,Data!$D$4:$R$4)</f>
        <v>9.5</v>
      </c>
      <c r="U17">
        <f>SUMPRODUCT(D17:R17,Data!$D$5:$R$5)</f>
        <v>10.5</v>
      </c>
      <c r="W17">
        <v>0</v>
      </c>
      <c r="X17">
        <v>0</v>
      </c>
      <c r="Z17" s="3">
        <f t="shared" si="0"/>
        <v>0</v>
      </c>
      <c r="AA17" s="3">
        <f t="shared" si="1"/>
        <v>0</v>
      </c>
      <c r="AC17">
        <v>1000</v>
      </c>
      <c r="AD17">
        <v>1600</v>
      </c>
      <c r="AF17">
        <f t="shared" si="6"/>
        <v>1000</v>
      </c>
      <c r="AH17">
        <f>250+SUMPRODUCT(D17:N17,Data!$D$6:$N$6)</f>
        <v>530</v>
      </c>
      <c r="AJ17">
        <f t="shared" si="2"/>
        <v>470</v>
      </c>
      <c r="AL17" s="2">
        <f t="shared" si="3"/>
        <v>0</v>
      </c>
      <c r="AM17" s="2">
        <f t="shared" si="4"/>
        <v>0</v>
      </c>
    </row>
    <row r="18" spans="2:47" x14ac:dyDescent="0.35">
      <c r="B18" s="23">
        <v>10</v>
      </c>
      <c r="C18" s="23">
        <f t="shared" si="5"/>
        <v>3</v>
      </c>
      <c r="D18" s="23">
        <v>1</v>
      </c>
      <c r="E18" s="23"/>
      <c r="F18" s="23">
        <v>1</v>
      </c>
      <c r="G18" s="23"/>
      <c r="H18" s="23"/>
      <c r="I18" s="23">
        <v>1</v>
      </c>
      <c r="J18" s="23"/>
      <c r="K18" s="23"/>
      <c r="L18" s="23"/>
      <c r="M18" s="23"/>
      <c r="N18" s="23">
        <v>1</v>
      </c>
      <c r="O18" s="23"/>
      <c r="P18" s="23">
        <v>1</v>
      </c>
      <c r="Q18" s="23"/>
      <c r="R18" s="23"/>
      <c r="T18">
        <f>SUMPRODUCT(D18:R18,Data!$D$4:$R$4)</f>
        <v>7.5</v>
      </c>
      <c r="U18">
        <f>SUMPRODUCT(D18:R18,Data!$D$5:$R$5)</f>
        <v>8.5</v>
      </c>
      <c r="W18">
        <v>0</v>
      </c>
      <c r="X18">
        <v>0</v>
      </c>
      <c r="Z18" s="3">
        <f t="shared" si="0"/>
        <v>0</v>
      </c>
      <c r="AA18" s="3">
        <f t="shared" si="1"/>
        <v>0</v>
      </c>
      <c r="AC18">
        <v>1000</v>
      </c>
      <c r="AD18">
        <v>1600</v>
      </c>
      <c r="AF18">
        <f t="shared" si="6"/>
        <v>1500</v>
      </c>
      <c r="AH18">
        <f>250+SUMPRODUCT(D18:N18,Data!$D$6:$N$6)</f>
        <v>530</v>
      </c>
      <c r="AJ18">
        <f t="shared" si="2"/>
        <v>970</v>
      </c>
      <c r="AL18" s="2">
        <f t="shared" si="3"/>
        <v>0</v>
      </c>
      <c r="AM18" s="2">
        <f t="shared" si="4"/>
        <v>0</v>
      </c>
    </row>
    <row r="19" spans="2:47" x14ac:dyDescent="0.35">
      <c r="B19" s="23">
        <v>11</v>
      </c>
      <c r="C19" s="23">
        <f t="shared" si="5"/>
        <v>3</v>
      </c>
      <c r="D19" s="23">
        <v>1</v>
      </c>
      <c r="E19" s="23"/>
      <c r="F19" s="23">
        <v>1</v>
      </c>
      <c r="G19" s="23"/>
      <c r="H19" s="23"/>
      <c r="I19" s="23">
        <v>1</v>
      </c>
      <c r="J19" s="23"/>
      <c r="K19" s="23"/>
      <c r="L19" s="23"/>
      <c r="M19" s="23"/>
      <c r="N19" s="23">
        <v>1</v>
      </c>
      <c r="O19" s="23"/>
      <c r="P19" s="23"/>
      <c r="Q19" s="23">
        <v>1</v>
      </c>
      <c r="R19" s="23"/>
      <c r="T19">
        <f>SUMPRODUCT(D19:R19,Data!$D$4:$R$4)</f>
        <v>6.5</v>
      </c>
      <c r="U19">
        <f>SUMPRODUCT(D19:R19,Data!$D$5:$R$5)</f>
        <v>6.5</v>
      </c>
      <c r="W19">
        <v>0</v>
      </c>
      <c r="X19">
        <v>0</v>
      </c>
      <c r="Z19" s="3">
        <f t="shared" si="0"/>
        <v>0</v>
      </c>
      <c r="AA19" s="3">
        <f t="shared" si="1"/>
        <v>0</v>
      </c>
      <c r="AC19">
        <v>1000</v>
      </c>
      <c r="AD19">
        <v>1600</v>
      </c>
      <c r="AF19">
        <f t="shared" si="6"/>
        <v>2000</v>
      </c>
      <c r="AH19">
        <f>250+SUMPRODUCT(D19:N19,Data!$D$6:$N$6)</f>
        <v>530</v>
      </c>
      <c r="AJ19">
        <f t="shared" si="2"/>
        <v>1470</v>
      </c>
      <c r="AL19" s="2">
        <f t="shared" si="3"/>
        <v>0</v>
      </c>
      <c r="AM19" s="2">
        <f t="shared" si="4"/>
        <v>0</v>
      </c>
    </row>
    <row r="20" spans="2:47" x14ac:dyDescent="0.35">
      <c r="B20" s="23">
        <v>12</v>
      </c>
      <c r="C20" s="23">
        <f t="shared" si="5"/>
        <v>3</v>
      </c>
      <c r="D20" s="23">
        <v>1</v>
      </c>
      <c r="E20" s="23"/>
      <c r="F20" s="23">
        <v>1</v>
      </c>
      <c r="G20" s="23"/>
      <c r="H20" s="23"/>
      <c r="I20" s="23">
        <v>1</v>
      </c>
      <c r="J20" s="23"/>
      <c r="K20" s="23"/>
      <c r="L20" s="23"/>
      <c r="M20" s="23"/>
      <c r="N20" s="23">
        <v>1</v>
      </c>
      <c r="O20" s="23"/>
      <c r="P20" s="23"/>
      <c r="Q20" s="23"/>
      <c r="R20" s="23">
        <v>1</v>
      </c>
      <c r="T20">
        <f>SUMPRODUCT(D20:R20,Data!$D$4:$R$4)</f>
        <v>5.5</v>
      </c>
      <c r="U20">
        <f>SUMPRODUCT(D20:R20,Data!$D$5:$R$5)</f>
        <v>5.5</v>
      </c>
      <c r="W20">
        <v>0</v>
      </c>
      <c r="X20">
        <v>0</v>
      </c>
      <c r="Z20" s="3">
        <f t="shared" si="0"/>
        <v>0</v>
      </c>
      <c r="AA20" s="3">
        <f t="shared" si="1"/>
        <v>0</v>
      </c>
      <c r="AC20">
        <v>1000</v>
      </c>
      <c r="AD20">
        <v>1600</v>
      </c>
      <c r="AF20">
        <f t="shared" si="6"/>
        <v>2500</v>
      </c>
      <c r="AH20">
        <f>250+SUMPRODUCT(D20:N20,Data!$D$6:$N$6)</f>
        <v>530</v>
      </c>
      <c r="AJ20">
        <f t="shared" si="2"/>
        <v>1970</v>
      </c>
      <c r="AL20" s="2">
        <f t="shared" si="3"/>
        <v>0</v>
      </c>
      <c r="AM20" s="2">
        <f t="shared" si="4"/>
        <v>0</v>
      </c>
    </row>
    <row r="21" spans="2:47" x14ac:dyDescent="0.35">
      <c r="B21" s="23">
        <v>13</v>
      </c>
      <c r="C21" s="23">
        <f t="shared" si="5"/>
        <v>4</v>
      </c>
      <c r="D21" s="23">
        <v>1</v>
      </c>
      <c r="E21" s="23"/>
      <c r="F21" s="23">
        <v>1</v>
      </c>
      <c r="G21" s="23"/>
      <c r="H21" s="23"/>
      <c r="I21" s="23"/>
      <c r="J21" s="23">
        <v>1</v>
      </c>
      <c r="K21" s="23"/>
      <c r="L21" s="23">
        <v>1</v>
      </c>
      <c r="M21" s="23"/>
      <c r="N21" s="23"/>
      <c r="O21" s="23">
        <v>1</v>
      </c>
      <c r="P21" s="23"/>
      <c r="Q21" s="23"/>
      <c r="R21" s="23"/>
      <c r="T21">
        <f>SUMPRODUCT(D21:R21,Data!$D$4:$R$4)</f>
        <v>7</v>
      </c>
      <c r="U21">
        <f>SUMPRODUCT(D21:R21,Data!$D$5:$R$5)</f>
        <v>9.5</v>
      </c>
      <c r="W21">
        <v>0</v>
      </c>
      <c r="X21">
        <v>0</v>
      </c>
      <c r="Z21" s="3">
        <f t="shared" si="0"/>
        <v>0</v>
      </c>
      <c r="AA21" s="3">
        <f t="shared" si="1"/>
        <v>0</v>
      </c>
      <c r="AC21">
        <v>1000</v>
      </c>
      <c r="AD21">
        <v>1600</v>
      </c>
      <c r="AF21">
        <f t="shared" si="6"/>
        <v>1000</v>
      </c>
      <c r="AH21">
        <f>250+SUMPRODUCT(D21:N21,Data!$D$6:$N$6)</f>
        <v>500</v>
      </c>
      <c r="AJ21">
        <f t="shared" si="2"/>
        <v>500</v>
      </c>
      <c r="AL21" s="2">
        <f t="shared" si="3"/>
        <v>0</v>
      </c>
      <c r="AM21" s="2">
        <f t="shared" si="4"/>
        <v>0</v>
      </c>
    </row>
    <row r="22" spans="2:47" s="16" customFormat="1" x14ac:dyDescent="0.35">
      <c r="B22" s="24">
        <v>14</v>
      </c>
      <c r="C22" s="24">
        <f t="shared" si="5"/>
        <v>4</v>
      </c>
      <c r="D22" s="24">
        <v>1</v>
      </c>
      <c r="E22" s="24"/>
      <c r="F22" s="24">
        <v>1</v>
      </c>
      <c r="G22" s="24"/>
      <c r="H22" s="24"/>
      <c r="I22" s="24"/>
      <c r="J22" s="24">
        <v>1</v>
      </c>
      <c r="K22" s="24"/>
      <c r="L22" s="24">
        <v>1</v>
      </c>
      <c r="M22" s="24"/>
      <c r="N22" s="24"/>
      <c r="O22" s="24"/>
      <c r="P22" s="24">
        <v>1</v>
      </c>
      <c r="Q22" s="24"/>
      <c r="R22" s="24"/>
      <c r="T22">
        <f>SUMPRODUCT(D22:R22,Data!$D$4:$R$4)</f>
        <v>5</v>
      </c>
      <c r="U22">
        <f>SUMPRODUCT(D22:R22,Data!$D$5:$R$5)</f>
        <v>7.5</v>
      </c>
      <c r="W22">
        <v>1</v>
      </c>
      <c r="X22">
        <v>1</v>
      </c>
      <c r="Z22" s="17">
        <f t="shared" si="0"/>
        <v>5.6179775280898875E-2</v>
      </c>
      <c r="AA22" s="17">
        <f t="shared" si="1"/>
        <v>4.9180327868852458E-2</v>
      </c>
      <c r="AC22" s="16">
        <v>1000</v>
      </c>
      <c r="AD22" s="16">
        <v>1600</v>
      </c>
      <c r="AF22">
        <f t="shared" si="6"/>
        <v>1500</v>
      </c>
      <c r="AH22">
        <f>250+SUMPRODUCT(D22:N22,Data!$D$6:$N$6)</f>
        <v>500</v>
      </c>
      <c r="AJ22">
        <f t="shared" si="2"/>
        <v>1000</v>
      </c>
      <c r="AL22" s="2">
        <f t="shared" si="3"/>
        <v>56179.775280898873</v>
      </c>
      <c r="AM22" s="2">
        <f t="shared" si="4"/>
        <v>78688.524590163928</v>
      </c>
    </row>
    <row r="23" spans="2:47" s="18" customFormat="1" x14ac:dyDescent="0.35">
      <c r="B23" s="25">
        <v>15</v>
      </c>
      <c r="C23" s="25">
        <f t="shared" si="5"/>
        <v>4</v>
      </c>
      <c r="D23" s="25">
        <v>1</v>
      </c>
      <c r="E23" s="25"/>
      <c r="F23" s="25">
        <v>1</v>
      </c>
      <c r="G23" s="25"/>
      <c r="H23" s="25"/>
      <c r="I23" s="25"/>
      <c r="J23" s="25">
        <v>1</v>
      </c>
      <c r="K23" s="25"/>
      <c r="L23" s="25">
        <v>1</v>
      </c>
      <c r="M23" s="25"/>
      <c r="N23" s="25"/>
      <c r="O23" s="25"/>
      <c r="P23" s="25"/>
      <c r="Q23" s="25">
        <v>1</v>
      </c>
      <c r="R23" s="25"/>
      <c r="T23">
        <f>SUMPRODUCT(D23:R23,Data!$D$4:$R$4)</f>
        <v>4</v>
      </c>
      <c r="U23">
        <f>SUMPRODUCT(D23:R23,Data!$D$5:$R$5)</f>
        <v>5.5</v>
      </c>
      <c r="W23">
        <v>1</v>
      </c>
      <c r="X23">
        <v>1</v>
      </c>
      <c r="Z23" s="19">
        <f t="shared" si="0"/>
        <v>4.49438202247191E-2</v>
      </c>
      <c r="AA23" s="19">
        <f t="shared" si="1"/>
        <v>3.6065573770491806E-2</v>
      </c>
      <c r="AC23" s="18">
        <v>1000</v>
      </c>
      <c r="AD23" s="18">
        <v>1600</v>
      </c>
      <c r="AF23">
        <f t="shared" si="6"/>
        <v>2000</v>
      </c>
      <c r="AH23">
        <f>250+SUMPRODUCT(D23:N23,Data!$D$6:$N$6)</f>
        <v>500</v>
      </c>
      <c r="AJ23">
        <f t="shared" si="2"/>
        <v>1500</v>
      </c>
      <c r="AL23" s="2">
        <f t="shared" si="3"/>
        <v>67415.730337078654</v>
      </c>
      <c r="AM23" s="2">
        <f t="shared" si="4"/>
        <v>86557.37704918033</v>
      </c>
      <c r="AU23" s="20"/>
    </row>
    <row r="24" spans="2:47" s="18" customFormat="1" x14ac:dyDescent="0.35">
      <c r="B24" s="25">
        <v>16</v>
      </c>
      <c r="C24" s="25">
        <f t="shared" si="5"/>
        <v>4</v>
      </c>
      <c r="D24" s="25">
        <v>1</v>
      </c>
      <c r="E24" s="25"/>
      <c r="F24" s="25">
        <v>1</v>
      </c>
      <c r="G24" s="25"/>
      <c r="H24" s="25"/>
      <c r="I24" s="25"/>
      <c r="J24" s="25">
        <v>1</v>
      </c>
      <c r="K24" s="25"/>
      <c r="L24" s="25">
        <v>1</v>
      </c>
      <c r="M24" s="25"/>
      <c r="N24" s="25"/>
      <c r="O24" s="25"/>
      <c r="P24" s="25"/>
      <c r="Q24" s="25"/>
      <c r="R24" s="25">
        <v>1</v>
      </c>
      <c r="T24">
        <f>SUMPRODUCT(D24:R24,Data!$D$4:$R$4)</f>
        <v>3</v>
      </c>
      <c r="U24">
        <f>SUMPRODUCT(D24:R24,Data!$D$5:$R$5)</f>
        <v>4.5</v>
      </c>
      <c r="W24">
        <v>1</v>
      </c>
      <c r="X24">
        <v>1</v>
      </c>
      <c r="Z24" s="19">
        <f t="shared" si="0"/>
        <v>3.3707865168539325E-2</v>
      </c>
      <c r="AA24" s="19">
        <f t="shared" si="1"/>
        <v>2.9508196721311476E-2</v>
      </c>
      <c r="AC24" s="18">
        <v>1000</v>
      </c>
      <c r="AD24" s="18">
        <v>1600</v>
      </c>
      <c r="AF24">
        <f t="shared" si="6"/>
        <v>2500</v>
      </c>
      <c r="AH24">
        <f>250+SUMPRODUCT(D24:N24,Data!$D$6:$N$6)</f>
        <v>500</v>
      </c>
      <c r="AJ24">
        <f t="shared" si="2"/>
        <v>2000</v>
      </c>
      <c r="AL24" s="2">
        <f t="shared" si="3"/>
        <v>67415.730337078654</v>
      </c>
      <c r="AM24" s="2">
        <f t="shared" si="4"/>
        <v>94426.229508196717</v>
      </c>
    </row>
    <row r="25" spans="2:47" s="18" customFormat="1" x14ac:dyDescent="0.35">
      <c r="B25" s="25">
        <v>17</v>
      </c>
      <c r="C25" s="25">
        <f t="shared" si="5"/>
        <v>5</v>
      </c>
      <c r="D25" s="25">
        <v>1</v>
      </c>
      <c r="E25" s="25"/>
      <c r="F25" s="25">
        <v>1</v>
      </c>
      <c r="G25" s="25"/>
      <c r="H25" s="25"/>
      <c r="I25" s="25"/>
      <c r="J25" s="25">
        <v>1</v>
      </c>
      <c r="K25" s="25"/>
      <c r="L25" s="25"/>
      <c r="M25" s="25">
        <v>1</v>
      </c>
      <c r="N25" s="25"/>
      <c r="O25" s="25">
        <v>1</v>
      </c>
      <c r="P25" s="25"/>
      <c r="Q25" s="25"/>
      <c r="R25" s="25"/>
      <c r="T25">
        <f>SUMPRODUCT(D25:R25,Data!$D$4:$R$4)</f>
        <v>9</v>
      </c>
      <c r="U25">
        <f>SUMPRODUCT(D25:R25,Data!$D$5:$R$5)</f>
        <v>11.5</v>
      </c>
      <c r="W25">
        <v>1</v>
      </c>
      <c r="X25">
        <v>1</v>
      </c>
      <c r="Z25" s="19">
        <f t="shared" si="0"/>
        <v>0.10112359550561797</v>
      </c>
      <c r="AA25" s="19">
        <f t="shared" si="1"/>
        <v>7.5409836065573776E-2</v>
      </c>
      <c r="AC25" s="18">
        <v>1000</v>
      </c>
      <c r="AD25" s="18">
        <v>1600</v>
      </c>
      <c r="AF25">
        <f t="shared" si="6"/>
        <v>1000</v>
      </c>
      <c r="AH25">
        <f>250+SUMPRODUCT(D25:N25,Data!$D$6:$N$6)</f>
        <v>540</v>
      </c>
      <c r="AJ25">
        <f t="shared" si="2"/>
        <v>460</v>
      </c>
      <c r="AL25" s="2">
        <f t="shared" si="3"/>
        <v>46516.853932584265</v>
      </c>
      <c r="AM25" s="2">
        <f t="shared" si="4"/>
        <v>55501.639344262301</v>
      </c>
    </row>
    <row r="26" spans="2:47" s="18" customFormat="1" x14ac:dyDescent="0.35">
      <c r="B26" s="25">
        <v>18</v>
      </c>
      <c r="C26" s="25">
        <f t="shared" si="5"/>
        <v>5</v>
      </c>
      <c r="D26" s="25">
        <v>1</v>
      </c>
      <c r="E26" s="25"/>
      <c r="F26" s="25">
        <v>1</v>
      </c>
      <c r="G26" s="25"/>
      <c r="H26" s="25"/>
      <c r="I26" s="25"/>
      <c r="J26" s="25">
        <v>1</v>
      </c>
      <c r="K26" s="25"/>
      <c r="L26" s="25"/>
      <c r="M26" s="25">
        <v>1</v>
      </c>
      <c r="N26" s="25"/>
      <c r="O26" s="25"/>
      <c r="P26" s="25">
        <v>1</v>
      </c>
      <c r="Q26" s="25"/>
      <c r="R26" s="25"/>
      <c r="T26">
        <f>SUMPRODUCT(D26:R26,Data!$D$4:$R$4)</f>
        <v>7</v>
      </c>
      <c r="U26">
        <f>SUMPRODUCT(D26:R26,Data!$D$5:$R$5)</f>
        <v>9.5</v>
      </c>
      <c r="W26">
        <v>1</v>
      </c>
      <c r="X26">
        <v>1</v>
      </c>
      <c r="Z26" s="19">
        <f t="shared" si="0"/>
        <v>7.8651685393258425E-2</v>
      </c>
      <c r="AA26" s="19">
        <f t="shared" si="1"/>
        <v>6.2295081967213117E-2</v>
      </c>
      <c r="AC26" s="18">
        <v>1000</v>
      </c>
      <c r="AD26" s="18">
        <v>1600</v>
      </c>
      <c r="AF26">
        <f t="shared" si="6"/>
        <v>1500</v>
      </c>
      <c r="AH26">
        <f>250+SUMPRODUCT(D26:N26,Data!$D$6:$N$6)</f>
        <v>540</v>
      </c>
      <c r="AJ26">
        <f t="shared" si="2"/>
        <v>960</v>
      </c>
      <c r="AL26" s="2">
        <f t="shared" si="3"/>
        <v>75505.617977528091</v>
      </c>
      <c r="AM26" s="2">
        <f t="shared" si="4"/>
        <v>95685.245901639355</v>
      </c>
      <c r="AU26" s="20"/>
    </row>
    <row r="27" spans="2:47" s="18" customFormat="1" x14ac:dyDescent="0.35">
      <c r="B27" s="25">
        <v>19</v>
      </c>
      <c r="C27" s="25">
        <f t="shared" si="5"/>
        <v>5</v>
      </c>
      <c r="D27" s="25">
        <v>1</v>
      </c>
      <c r="E27" s="25"/>
      <c r="F27" s="25">
        <v>1</v>
      </c>
      <c r="G27" s="25"/>
      <c r="H27" s="25"/>
      <c r="I27" s="25"/>
      <c r="J27" s="25">
        <v>1</v>
      </c>
      <c r="K27" s="25"/>
      <c r="L27" s="25"/>
      <c r="M27" s="25">
        <v>1</v>
      </c>
      <c r="N27" s="25"/>
      <c r="O27" s="25"/>
      <c r="P27" s="25"/>
      <c r="Q27" s="25">
        <v>1</v>
      </c>
      <c r="R27" s="25"/>
      <c r="T27">
        <f>SUMPRODUCT(D27:R27,Data!$D$4:$R$4)</f>
        <v>6</v>
      </c>
      <c r="U27">
        <f>SUMPRODUCT(D27:R27,Data!$D$5:$R$5)</f>
        <v>7.5</v>
      </c>
      <c r="W27">
        <v>1</v>
      </c>
      <c r="X27">
        <v>1</v>
      </c>
      <c r="Z27" s="19">
        <f t="shared" si="0"/>
        <v>6.741573033707865E-2</v>
      </c>
      <c r="AA27" s="19">
        <f t="shared" si="1"/>
        <v>4.9180327868852458E-2</v>
      </c>
      <c r="AC27" s="18">
        <v>1000</v>
      </c>
      <c r="AD27" s="18">
        <v>1600</v>
      </c>
      <c r="AF27">
        <f t="shared" si="6"/>
        <v>2000</v>
      </c>
      <c r="AH27">
        <f>250+SUMPRODUCT(D27:N27,Data!$D$6:$N$6)</f>
        <v>540</v>
      </c>
      <c r="AJ27">
        <f t="shared" si="2"/>
        <v>1460</v>
      </c>
      <c r="AL27" s="2">
        <f t="shared" si="3"/>
        <v>98426.966292134835</v>
      </c>
      <c r="AM27" s="2">
        <f t="shared" si="4"/>
        <v>114885.24590163934</v>
      </c>
    </row>
    <row r="28" spans="2:47" s="18" customFormat="1" x14ac:dyDescent="0.35">
      <c r="B28" s="25">
        <v>20</v>
      </c>
      <c r="C28" s="25">
        <f t="shared" si="5"/>
        <v>5</v>
      </c>
      <c r="D28" s="25">
        <v>1</v>
      </c>
      <c r="E28" s="25"/>
      <c r="F28" s="25">
        <v>1</v>
      </c>
      <c r="G28" s="25"/>
      <c r="H28" s="25"/>
      <c r="I28" s="25"/>
      <c r="J28" s="25">
        <v>1</v>
      </c>
      <c r="K28" s="25"/>
      <c r="L28" s="25"/>
      <c r="M28" s="25">
        <v>1</v>
      </c>
      <c r="N28" s="25"/>
      <c r="O28" s="25"/>
      <c r="P28" s="25"/>
      <c r="Q28" s="25"/>
      <c r="R28" s="25">
        <v>1</v>
      </c>
      <c r="T28">
        <f>SUMPRODUCT(D28:R28,Data!$D$4:$R$4)</f>
        <v>5</v>
      </c>
      <c r="U28">
        <f>SUMPRODUCT(D28:R28,Data!$D$5:$R$5)</f>
        <v>6.5</v>
      </c>
      <c r="W28">
        <v>1</v>
      </c>
      <c r="X28">
        <v>1</v>
      </c>
      <c r="Z28" s="19">
        <f t="shared" si="0"/>
        <v>5.6179775280898875E-2</v>
      </c>
      <c r="AA28" s="19">
        <f t="shared" si="1"/>
        <v>4.2622950819672129E-2</v>
      </c>
      <c r="AC28" s="18">
        <v>1000</v>
      </c>
      <c r="AD28" s="18">
        <v>1600</v>
      </c>
      <c r="AF28">
        <f t="shared" si="6"/>
        <v>2500</v>
      </c>
      <c r="AH28">
        <f>250+SUMPRODUCT(D28:N28,Data!$D$6:$N$6)</f>
        <v>540</v>
      </c>
      <c r="AJ28">
        <f t="shared" si="2"/>
        <v>1960</v>
      </c>
      <c r="AL28" s="2">
        <f t="shared" si="3"/>
        <v>110112.3595505618</v>
      </c>
      <c r="AM28" s="2">
        <f t="shared" si="4"/>
        <v>133665.57377049178</v>
      </c>
    </row>
    <row r="29" spans="2:47" s="18" customFormat="1" x14ac:dyDescent="0.35">
      <c r="B29" s="25">
        <v>21</v>
      </c>
      <c r="C29" s="25">
        <f t="shared" si="5"/>
        <v>6</v>
      </c>
      <c r="D29" s="25">
        <v>1</v>
      </c>
      <c r="E29" s="25"/>
      <c r="F29" s="25">
        <v>1</v>
      </c>
      <c r="G29" s="25"/>
      <c r="H29" s="25"/>
      <c r="I29" s="25"/>
      <c r="J29" s="25">
        <v>1</v>
      </c>
      <c r="K29" s="25"/>
      <c r="L29" s="25"/>
      <c r="M29" s="25"/>
      <c r="N29" s="25">
        <v>1</v>
      </c>
      <c r="O29" s="25">
        <v>1</v>
      </c>
      <c r="P29" s="25"/>
      <c r="Q29" s="25"/>
      <c r="R29" s="25"/>
      <c r="T29">
        <f>SUMPRODUCT(D29:R29,Data!$D$4:$R$4)</f>
        <v>11.5</v>
      </c>
      <c r="U29">
        <f>SUMPRODUCT(D29:R29,Data!$D$5:$R$5)</f>
        <v>12</v>
      </c>
      <c r="W29">
        <v>0</v>
      </c>
      <c r="X29">
        <v>0</v>
      </c>
      <c r="Z29" s="19">
        <f t="shared" si="0"/>
        <v>0</v>
      </c>
      <c r="AA29" s="19">
        <f t="shared" si="1"/>
        <v>0</v>
      </c>
      <c r="AC29" s="18">
        <v>1000</v>
      </c>
      <c r="AD29" s="18">
        <v>1600</v>
      </c>
      <c r="AF29">
        <f t="shared" si="6"/>
        <v>1000</v>
      </c>
      <c r="AH29">
        <f>250+SUMPRODUCT(D29:N29,Data!$D$6:$N$6)</f>
        <v>580</v>
      </c>
      <c r="AJ29">
        <f t="shared" si="2"/>
        <v>420</v>
      </c>
      <c r="AL29" s="2">
        <f t="shared" si="3"/>
        <v>0</v>
      </c>
      <c r="AM29" s="2">
        <f t="shared" si="4"/>
        <v>0</v>
      </c>
    </row>
    <row r="30" spans="2:47" s="18" customFormat="1" x14ac:dyDescent="0.35">
      <c r="B30" s="25">
        <v>22</v>
      </c>
      <c r="C30" s="25">
        <f t="shared" si="5"/>
        <v>6</v>
      </c>
      <c r="D30" s="25">
        <v>1</v>
      </c>
      <c r="E30" s="25"/>
      <c r="F30" s="25">
        <v>1</v>
      </c>
      <c r="G30" s="25"/>
      <c r="H30" s="25"/>
      <c r="I30" s="25"/>
      <c r="J30" s="25">
        <v>1</v>
      </c>
      <c r="K30" s="25"/>
      <c r="L30" s="25"/>
      <c r="M30" s="25"/>
      <c r="N30" s="25">
        <v>1</v>
      </c>
      <c r="O30" s="25"/>
      <c r="P30" s="25">
        <v>1</v>
      </c>
      <c r="Q30" s="25"/>
      <c r="R30" s="25"/>
      <c r="T30">
        <f>SUMPRODUCT(D30:R30,Data!$D$4:$R$4)</f>
        <v>9.5</v>
      </c>
      <c r="U30">
        <f>SUMPRODUCT(D30:R30,Data!$D$5:$R$5)</f>
        <v>10</v>
      </c>
      <c r="W30">
        <v>0</v>
      </c>
      <c r="X30">
        <v>0</v>
      </c>
      <c r="Z30" s="19">
        <f t="shared" si="0"/>
        <v>0</v>
      </c>
      <c r="AA30" s="19">
        <f t="shared" si="1"/>
        <v>0</v>
      </c>
      <c r="AC30" s="18">
        <v>1000</v>
      </c>
      <c r="AD30" s="18">
        <v>1600</v>
      </c>
      <c r="AF30">
        <f t="shared" si="6"/>
        <v>1500</v>
      </c>
      <c r="AH30">
        <f>250+SUMPRODUCT(D30:N30,Data!$D$6:$N$6)</f>
        <v>580</v>
      </c>
      <c r="AJ30">
        <f t="shared" si="2"/>
        <v>920</v>
      </c>
      <c r="AL30" s="2">
        <f t="shared" si="3"/>
        <v>0</v>
      </c>
      <c r="AM30" s="2">
        <f t="shared" si="4"/>
        <v>0</v>
      </c>
    </row>
    <row r="31" spans="2:47" s="18" customFormat="1" x14ac:dyDescent="0.35">
      <c r="B31" s="25">
        <v>23</v>
      </c>
      <c r="C31" s="25">
        <f t="shared" si="5"/>
        <v>6</v>
      </c>
      <c r="D31" s="25">
        <v>1</v>
      </c>
      <c r="E31" s="25"/>
      <c r="F31" s="25">
        <v>1</v>
      </c>
      <c r="G31" s="25"/>
      <c r="H31" s="25"/>
      <c r="I31" s="25"/>
      <c r="J31" s="25">
        <v>1</v>
      </c>
      <c r="K31" s="25"/>
      <c r="L31" s="25"/>
      <c r="M31" s="25"/>
      <c r="N31" s="25">
        <v>1</v>
      </c>
      <c r="O31" s="25"/>
      <c r="P31" s="25"/>
      <c r="Q31" s="25">
        <v>1</v>
      </c>
      <c r="R31" s="25"/>
      <c r="T31">
        <f>SUMPRODUCT(D31:R31,Data!$D$4:$R$4)</f>
        <v>8.5</v>
      </c>
      <c r="U31">
        <f>SUMPRODUCT(D31:R31,Data!$D$5:$R$5)</f>
        <v>8</v>
      </c>
      <c r="W31">
        <v>0</v>
      </c>
      <c r="X31">
        <v>0</v>
      </c>
      <c r="Z31" s="19">
        <f t="shared" si="0"/>
        <v>0</v>
      </c>
      <c r="AA31" s="19">
        <f t="shared" si="1"/>
        <v>0</v>
      </c>
      <c r="AC31" s="18">
        <v>1000</v>
      </c>
      <c r="AD31" s="18">
        <v>1600</v>
      </c>
      <c r="AF31">
        <f t="shared" si="6"/>
        <v>2000</v>
      </c>
      <c r="AH31">
        <f>250+SUMPRODUCT(D31:N31,Data!$D$6:$N$6)</f>
        <v>580</v>
      </c>
      <c r="AJ31">
        <f t="shared" si="2"/>
        <v>1420</v>
      </c>
      <c r="AL31" s="2">
        <f t="shared" si="3"/>
        <v>0</v>
      </c>
      <c r="AM31" s="2">
        <f t="shared" si="4"/>
        <v>0</v>
      </c>
      <c r="AU31" s="20"/>
    </row>
    <row r="32" spans="2:47" s="18" customFormat="1" x14ac:dyDescent="0.35">
      <c r="B32" s="25">
        <v>24</v>
      </c>
      <c r="C32" s="25">
        <f t="shared" si="5"/>
        <v>6</v>
      </c>
      <c r="D32" s="25">
        <v>1</v>
      </c>
      <c r="E32" s="25"/>
      <c r="F32" s="25">
        <v>1</v>
      </c>
      <c r="G32" s="25"/>
      <c r="H32" s="25"/>
      <c r="I32" s="25"/>
      <c r="J32" s="25">
        <v>1</v>
      </c>
      <c r="K32" s="25"/>
      <c r="L32" s="25"/>
      <c r="M32" s="25"/>
      <c r="N32" s="25">
        <v>1</v>
      </c>
      <c r="O32" s="25"/>
      <c r="P32" s="25"/>
      <c r="Q32" s="25"/>
      <c r="R32" s="25">
        <v>1</v>
      </c>
      <c r="T32">
        <f>SUMPRODUCT(D32:R32,Data!$D$4:$R$4)</f>
        <v>7.5</v>
      </c>
      <c r="U32">
        <f>SUMPRODUCT(D32:R32,Data!$D$5:$R$5)</f>
        <v>7</v>
      </c>
      <c r="W32">
        <v>0</v>
      </c>
      <c r="X32">
        <v>0</v>
      </c>
      <c r="Z32" s="19">
        <f t="shared" si="0"/>
        <v>0</v>
      </c>
      <c r="AA32" s="19">
        <f t="shared" si="1"/>
        <v>0</v>
      </c>
      <c r="AC32" s="18">
        <v>1000</v>
      </c>
      <c r="AD32" s="18">
        <v>1600</v>
      </c>
      <c r="AF32">
        <f t="shared" si="6"/>
        <v>2500</v>
      </c>
      <c r="AH32">
        <f>250+SUMPRODUCT(D32:N32,Data!$D$6:$N$6)</f>
        <v>580</v>
      </c>
      <c r="AJ32">
        <f t="shared" si="2"/>
        <v>1920</v>
      </c>
      <c r="AL32" s="2">
        <f t="shared" si="3"/>
        <v>0</v>
      </c>
      <c r="AM32" s="2">
        <f t="shared" si="4"/>
        <v>0</v>
      </c>
      <c r="AU32" s="20"/>
    </row>
    <row r="33" spans="2:47" s="18" customFormat="1" x14ac:dyDescent="0.35">
      <c r="B33" s="25">
        <v>25</v>
      </c>
      <c r="C33" s="25">
        <f t="shared" si="5"/>
        <v>7</v>
      </c>
      <c r="D33" s="25">
        <v>1</v>
      </c>
      <c r="E33" s="25"/>
      <c r="F33" s="25">
        <v>1</v>
      </c>
      <c r="G33" s="25"/>
      <c r="H33" s="25"/>
      <c r="I33" s="25"/>
      <c r="J33" s="25"/>
      <c r="K33" s="25">
        <v>1</v>
      </c>
      <c r="L33" s="25">
        <v>1</v>
      </c>
      <c r="M33" s="25"/>
      <c r="N33" s="25"/>
      <c r="O33" s="25">
        <v>1</v>
      </c>
      <c r="P33" s="25"/>
      <c r="Q33" s="25"/>
      <c r="R33" s="25"/>
      <c r="T33">
        <f>SUMPRODUCT(D33:R33,Data!$D$4:$R$4)</f>
        <v>5.8</v>
      </c>
      <c r="U33">
        <f>SUMPRODUCT(D33:R33,Data!$D$5:$R$5)</f>
        <v>10.5</v>
      </c>
      <c r="W33">
        <v>0</v>
      </c>
      <c r="X33">
        <v>0</v>
      </c>
      <c r="Z33" s="19">
        <f t="shared" si="0"/>
        <v>0</v>
      </c>
      <c r="AA33" s="19">
        <f t="shared" si="1"/>
        <v>0</v>
      </c>
      <c r="AC33" s="18">
        <v>1000</v>
      </c>
      <c r="AD33" s="18">
        <v>1600</v>
      </c>
      <c r="AF33">
        <f t="shared" si="6"/>
        <v>1000</v>
      </c>
      <c r="AH33">
        <f>250+SUMPRODUCT(D33:N33,Data!$D$6:$N$6)</f>
        <v>550</v>
      </c>
      <c r="AJ33">
        <f t="shared" si="2"/>
        <v>450</v>
      </c>
      <c r="AL33" s="2">
        <f t="shared" si="3"/>
        <v>0</v>
      </c>
      <c r="AM33" s="2">
        <f t="shared" si="4"/>
        <v>0</v>
      </c>
    </row>
    <row r="34" spans="2:47" s="18" customFormat="1" x14ac:dyDescent="0.35">
      <c r="B34" s="25">
        <v>26</v>
      </c>
      <c r="C34" s="25">
        <f t="shared" si="5"/>
        <v>7</v>
      </c>
      <c r="D34" s="25">
        <v>1</v>
      </c>
      <c r="E34" s="25"/>
      <c r="F34" s="25">
        <v>1</v>
      </c>
      <c r="G34" s="25"/>
      <c r="H34" s="25"/>
      <c r="I34" s="25"/>
      <c r="J34" s="25"/>
      <c r="K34" s="25">
        <v>1</v>
      </c>
      <c r="L34" s="25">
        <v>1</v>
      </c>
      <c r="M34" s="25"/>
      <c r="N34" s="25"/>
      <c r="O34" s="25"/>
      <c r="P34" s="25">
        <v>1</v>
      </c>
      <c r="Q34" s="25"/>
      <c r="R34" s="25"/>
      <c r="T34">
        <f>SUMPRODUCT(D34:R34,Data!$D$4:$R$4)</f>
        <v>3.8</v>
      </c>
      <c r="U34">
        <f>SUMPRODUCT(D34:R34,Data!$D$5:$R$5)</f>
        <v>8.5</v>
      </c>
      <c r="W34">
        <v>0</v>
      </c>
      <c r="X34">
        <v>0</v>
      </c>
      <c r="Z34" s="19">
        <f t="shared" si="0"/>
        <v>0</v>
      </c>
      <c r="AA34" s="19">
        <f t="shared" si="1"/>
        <v>0</v>
      </c>
      <c r="AC34" s="18">
        <v>1000</v>
      </c>
      <c r="AD34" s="18">
        <v>1600</v>
      </c>
      <c r="AF34">
        <f t="shared" si="6"/>
        <v>1500</v>
      </c>
      <c r="AH34">
        <f>250+SUMPRODUCT(D34:N34,Data!$D$6:$N$6)</f>
        <v>550</v>
      </c>
      <c r="AJ34">
        <f t="shared" si="2"/>
        <v>950</v>
      </c>
      <c r="AL34" s="2">
        <f t="shared" si="3"/>
        <v>0</v>
      </c>
      <c r="AM34" s="2">
        <f t="shared" si="4"/>
        <v>0</v>
      </c>
    </row>
    <row r="35" spans="2:47" s="18" customFormat="1" x14ac:dyDescent="0.35">
      <c r="B35" s="25">
        <v>27</v>
      </c>
      <c r="C35" s="25">
        <f t="shared" si="5"/>
        <v>7</v>
      </c>
      <c r="D35" s="25">
        <v>1</v>
      </c>
      <c r="E35" s="25"/>
      <c r="F35" s="25">
        <v>1</v>
      </c>
      <c r="G35" s="25"/>
      <c r="H35" s="25"/>
      <c r="I35" s="25"/>
      <c r="J35" s="25"/>
      <c r="K35" s="25">
        <v>1</v>
      </c>
      <c r="L35" s="25">
        <v>1</v>
      </c>
      <c r="M35" s="25"/>
      <c r="N35" s="25"/>
      <c r="O35" s="25"/>
      <c r="P35" s="25"/>
      <c r="Q35" s="25">
        <v>1</v>
      </c>
      <c r="R35" s="25"/>
      <c r="T35">
        <f>SUMPRODUCT(D35:R35,Data!$D$4:$R$4)</f>
        <v>2.8</v>
      </c>
      <c r="U35">
        <f>SUMPRODUCT(D35:R35,Data!$D$5:$R$5)</f>
        <v>6.5</v>
      </c>
      <c r="W35">
        <v>0</v>
      </c>
      <c r="X35">
        <v>0</v>
      </c>
      <c r="Z35" s="19">
        <f t="shared" si="0"/>
        <v>0</v>
      </c>
      <c r="AA35" s="19">
        <f t="shared" si="1"/>
        <v>0</v>
      </c>
      <c r="AC35" s="18">
        <v>1000</v>
      </c>
      <c r="AD35" s="18">
        <v>1600</v>
      </c>
      <c r="AF35">
        <f t="shared" si="6"/>
        <v>2000</v>
      </c>
      <c r="AH35">
        <f>250+SUMPRODUCT(D35:N35,Data!$D$6:$N$6)</f>
        <v>550</v>
      </c>
      <c r="AJ35">
        <f t="shared" si="2"/>
        <v>1450</v>
      </c>
      <c r="AL35" s="2">
        <f t="shared" si="3"/>
        <v>0</v>
      </c>
      <c r="AM35" s="2">
        <f t="shared" si="4"/>
        <v>0</v>
      </c>
      <c r="AU35" s="20"/>
    </row>
    <row r="36" spans="2:47" s="18" customFormat="1" x14ac:dyDescent="0.35">
      <c r="B36" s="25">
        <v>28</v>
      </c>
      <c r="C36" s="25">
        <f t="shared" si="5"/>
        <v>7</v>
      </c>
      <c r="D36" s="25">
        <v>1</v>
      </c>
      <c r="E36" s="25"/>
      <c r="F36" s="25">
        <v>1</v>
      </c>
      <c r="G36" s="25"/>
      <c r="H36" s="25"/>
      <c r="I36" s="25"/>
      <c r="J36" s="25"/>
      <c r="K36" s="25">
        <v>1</v>
      </c>
      <c r="L36" s="25">
        <v>1</v>
      </c>
      <c r="M36" s="25"/>
      <c r="N36" s="25"/>
      <c r="O36" s="25"/>
      <c r="P36" s="25"/>
      <c r="Q36" s="25"/>
      <c r="R36" s="25">
        <v>1</v>
      </c>
      <c r="T36">
        <f>SUMPRODUCT(D36:R36,Data!$D$4:$R$4)</f>
        <v>1.8</v>
      </c>
      <c r="U36">
        <f>SUMPRODUCT(D36:R36,Data!$D$5:$R$5)</f>
        <v>5.5</v>
      </c>
      <c r="W36">
        <v>0</v>
      </c>
      <c r="X36">
        <v>0</v>
      </c>
      <c r="Z36" s="19">
        <f t="shared" si="0"/>
        <v>0</v>
      </c>
      <c r="AA36" s="19">
        <f t="shared" si="1"/>
        <v>0</v>
      </c>
      <c r="AC36" s="18">
        <v>1000</v>
      </c>
      <c r="AD36" s="18">
        <v>1600</v>
      </c>
      <c r="AF36">
        <f t="shared" si="6"/>
        <v>2500</v>
      </c>
      <c r="AH36">
        <f>250+SUMPRODUCT(D36:N36,Data!$D$6:$N$6)</f>
        <v>550</v>
      </c>
      <c r="AJ36">
        <f t="shared" si="2"/>
        <v>1950</v>
      </c>
      <c r="AL36" s="2">
        <f t="shared" si="3"/>
        <v>0</v>
      </c>
      <c r="AM36" s="2">
        <f t="shared" si="4"/>
        <v>0</v>
      </c>
    </row>
    <row r="37" spans="2:47" s="18" customFormat="1" x14ac:dyDescent="0.35">
      <c r="B37" s="25">
        <v>29</v>
      </c>
      <c r="C37" s="25">
        <f t="shared" si="5"/>
        <v>8</v>
      </c>
      <c r="D37" s="25">
        <v>1</v>
      </c>
      <c r="E37" s="25"/>
      <c r="F37" s="25">
        <v>1</v>
      </c>
      <c r="G37" s="25"/>
      <c r="H37" s="25"/>
      <c r="I37" s="25"/>
      <c r="J37" s="25"/>
      <c r="K37" s="25">
        <v>1</v>
      </c>
      <c r="L37" s="25"/>
      <c r="M37" s="25">
        <v>1</v>
      </c>
      <c r="N37" s="25"/>
      <c r="O37" s="25">
        <v>1</v>
      </c>
      <c r="P37" s="25"/>
      <c r="Q37" s="25"/>
      <c r="R37" s="25"/>
      <c r="T37">
        <f>SUMPRODUCT(D37:R37,Data!$D$4:$R$4)</f>
        <v>7.8</v>
      </c>
      <c r="U37">
        <f>SUMPRODUCT(D37:R37,Data!$D$5:$R$5)</f>
        <v>12.5</v>
      </c>
      <c r="W37">
        <v>0</v>
      </c>
      <c r="X37">
        <v>0</v>
      </c>
      <c r="Z37" s="19">
        <f t="shared" si="0"/>
        <v>0</v>
      </c>
      <c r="AA37" s="19">
        <f t="shared" si="1"/>
        <v>0</v>
      </c>
      <c r="AC37" s="18">
        <v>1000</v>
      </c>
      <c r="AD37" s="18">
        <v>1600</v>
      </c>
      <c r="AF37">
        <f t="shared" si="6"/>
        <v>1000</v>
      </c>
      <c r="AH37">
        <f>250+SUMPRODUCT(D37:N37,Data!$D$6:$N$6)</f>
        <v>590</v>
      </c>
      <c r="AJ37">
        <f t="shared" si="2"/>
        <v>410</v>
      </c>
      <c r="AL37" s="2">
        <f t="shared" si="3"/>
        <v>0</v>
      </c>
      <c r="AM37" s="2">
        <f t="shared" si="4"/>
        <v>0</v>
      </c>
    </row>
    <row r="38" spans="2:47" s="16" customFormat="1" x14ac:dyDescent="0.35">
      <c r="B38" s="24">
        <v>30</v>
      </c>
      <c r="C38" s="24">
        <f t="shared" si="5"/>
        <v>8</v>
      </c>
      <c r="D38" s="24">
        <v>1</v>
      </c>
      <c r="E38" s="24"/>
      <c r="F38" s="24">
        <v>1</v>
      </c>
      <c r="G38" s="24"/>
      <c r="H38" s="24"/>
      <c r="I38" s="24"/>
      <c r="J38" s="24"/>
      <c r="K38" s="24">
        <v>1</v>
      </c>
      <c r="L38" s="24"/>
      <c r="M38" s="24">
        <v>1</v>
      </c>
      <c r="N38" s="24"/>
      <c r="O38" s="24"/>
      <c r="P38" s="24">
        <v>1</v>
      </c>
      <c r="Q38" s="24"/>
      <c r="R38" s="24"/>
      <c r="T38">
        <f>SUMPRODUCT(D38:R38,Data!$D$4:$R$4)</f>
        <v>5.8</v>
      </c>
      <c r="U38">
        <f>SUMPRODUCT(D38:R38,Data!$D$5:$R$5)</f>
        <v>10.5</v>
      </c>
      <c r="W38">
        <v>0</v>
      </c>
      <c r="X38">
        <v>0</v>
      </c>
      <c r="Z38" s="17">
        <f t="shared" si="0"/>
        <v>0</v>
      </c>
      <c r="AA38" s="17">
        <f t="shared" si="1"/>
        <v>0</v>
      </c>
      <c r="AC38" s="16">
        <v>1000</v>
      </c>
      <c r="AD38" s="16">
        <v>1600</v>
      </c>
      <c r="AF38">
        <f t="shared" si="6"/>
        <v>1500</v>
      </c>
      <c r="AH38">
        <f>250+SUMPRODUCT(D38:N38,Data!$D$6:$N$6)</f>
        <v>590</v>
      </c>
      <c r="AJ38">
        <f t="shared" si="2"/>
        <v>910</v>
      </c>
      <c r="AL38" s="2">
        <f t="shared" si="3"/>
        <v>0</v>
      </c>
      <c r="AM38" s="2">
        <f t="shared" si="4"/>
        <v>0</v>
      </c>
    </row>
    <row r="39" spans="2:47" s="16" customFormat="1" x14ac:dyDescent="0.35">
      <c r="B39" s="24">
        <v>31</v>
      </c>
      <c r="C39" s="24">
        <f t="shared" si="5"/>
        <v>8</v>
      </c>
      <c r="D39" s="24">
        <v>1</v>
      </c>
      <c r="E39" s="24"/>
      <c r="F39" s="24">
        <v>1</v>
      </c>
      <c r="G39" s="24"/>
      <c r="H39" s="24"/>
      <c r="I39" s="24"/>
      <c r="J39" s="24"/>
      <c r="K39" s="24">
        <v>1</v>
      </c>
      <c r="L39" s="24"/>
      <c r="M39" s="24">
        <v>1</v>
      </c>
      <c r="N39" s="24"/>
      <c r="O39" s="24"/>
      <c r="P39" s="24"/>
      <c r="Q39" s="24">
        <v>1</v>
      </c>
      <c r="R39" s="24"/>
      <c r="T39">
        <f>SUMPRODUCT(D39:R39,Data!$D$4:$R$4)</f>
        <v>4.8</v>
      </c>
      <c r="U39">
        <f>SUMPRODUCT(D39:R39,Data!$D$5:$R$5)</f>
        <v>8.5</v>
      </c>
      <c r="W39">
        <v>0</v>
      </c>
      <c r="X39">
        <v>0</v>
      </c>
      <c r="Z39" s="17">
        <f t="shared" si="0"/>
        <v>0</v>
      </c>
      <c r="AA39" s="17">
        <f t="shared" si="1"/>
        <v>0</v>
      </c>
      <c r="AC39" s="16">
        <v>1000</v>
      </c>
      <c r="AD39" s="16">
        <v>1600</v>
      </c>
      <c r="AF39">
        <f t="shared" si="6"/>
        <v>2000</v>
      </c>
      <c r="AH39">
        <f>250+SUMPRODUCT(D39:N39,Data!$D$6:$N$6)</f>
        <v>590</v>
      </c>
      <c r="AJ39">
        <f t="shared" si="2"/>
        <v>1410</v>
      </c>
      <c r="AL39" s="2">
        <f t="shared" si="3"/>
        <v>0</v>
      </c>
      <c r="AM39" s="2">
        <f t="shared" si="4"/>
        <v>0</v>
      </c>
    </row>
    <row r="40" spans="2:47" x14ac:dyDescent="0.35">
      <c r="B40" s="23">
        <v>32</v>
      </c>
      <c r="C40" s="23">
        <f t="shared" si="5"/>
        <v>8</v>
      </c>
      <c r="D40" s="23">
        <v>1</v>
      </c>
      <c r="E40" s="23"/>
      <c r="F40" s="23">
        <v>1</v>
      </c>
      <c r="G40" s="23"/>
      <c r="H40" s="23"/>
      <c r="I40" s="23"/>
      <c r="J40" s="23"/>
      <c r="K40" s="23">
        <v>1</v>
      </c>
      <c r="L40" s="23"/>
      <c r="M40" s="23">
        <v>1</v>
      </c>
      <c r="N40" s="23"/>
      <c r="O40" s="23"/>
      <c r="P40" s="23"/>
      <c r="Q40" s="23"/>
      <c r="R40" s="23">
        <v>1</v>
      </c>
      <c r="T40">
        <f>SUMPRODUCT(D40:R40,Data!$D$4:$R$4)</f>
        <v>3.8</v>
      </c>
      <c r="U40">
        <f>SUMPRODUCT(D40:R40,Data!$D$5:$R$5)</f>
        <v>7.5</v>
      </c>
      <c r="W40">
        <v>0</v>
      </c>
      <c r="X40">
        <v>0</v>
      </c>
      <c r="Z40" s="3">
        <f t="shared" si="0"/>
        <v>0</v>
      </c>
      <c r="AA40" s="3">
        <f t="shared" si="1"/>
        <v>0</v>
      </c>
      <c r="AC40">
        <v>1000</v>
      </c>
      <c r="AD40">
        <v>1600</v>
      </c>
      <c r="AF40">
        <f t="shared" si="6"/>
        <v>2500</v>
      </c>
      <c r="AH40">
        <f>250+SUMPRODUCT(D40:N40,Data!$D$6:$N$6)</f>
        <v>590</v>
      </c>
      <c r="AJ40">
        <f t="shared" si="2"/>
        <v>1910</v>
      </c>
      <c r="AL40" s="2">
        <f t="shared" si="3"/>
        <v>0</v>
      </c>
      <c r="AM40" s="2">
        <f t="shared" si="4"/>
        <v>0</v>
      </c>
    </row>
    <row r="41" spans="2:47" x14ac:dyDescent="0.35">
      <c r="B41" s="23">
        <v>33</v>
      </c>
      <c r="C41" s="23">
        <f t="shared" si="5"/>
        <v>9</v>
      </c>
      <c r="D41" s="23">
        <v>1</v>
      </c>
      <c r="E41" s="23"/>
      <c r="F41" s="23">
        <v>1</v>
      </c>
      <c r="G41" s="23"/>
      <c r="H41" s="23"/>
      <c r="I41" s="23"/>
      <c r="J41" s="23"/>
      <c r="K41" s="23">
        <v>1</v>
      </c>
      <c r="L41" s="23"/>
      <c r="M41" s="23"/>
      <c r="N41" s="23">
        <v>1</v>
      </c>
      <c r="O41" s="23">
        <v>1</v>
      </c>
      <c r="P41" s="23"/>
      <c r="Q41" s="23"/>
      <c r="R41" s="23"/>
      <c r="T41">
        <f>SUMPRODUCT(D41:R41,Data!$D$4:$R$4)</f>
        <v>10.3</v>
      </c>
      <c r="U41">
        <f>SUMPRODUCT(D41:R41,Data!$D$5:$R$5)</f>
        <v>13</v>
      </c>
      <c r="W41">
        <v>0</v>
      </c>
      <c r="X41">
        <v>0</v>
      </c>
      <c r="Z41" s="3">
        <f t="shared" si="0"/>
        <v>0</v>
      </c>
      <c r="AA41" s="3">
        <f t="shared" si="1"/>
        <v>0</v>
      </c>
      <c r="AC41">
        <v>1000</v>
      </c>
      <c r="AD41">
        <v>1600</v>
      </c>
      <c r="AF41">
        <f t="shared" si="6"/>
        <v>1000</v>
      </c>
      <c r="AH41">
        <f>250+SUMPRODUCT(D41:N41,Data!$D$6:$N$6)</f>
        <v>630</v>
      </c>
      <c r="AJ41">
        <f t="shared" si="2"/>
        <v>370</v>
      </c>
      <c r="AL41" s="2">
        <f t="shared" si="3"/>
        <v>0</v>
      </c>
      <c r="AM41" s="2">
        <f t="shared" si="4"/>
        <v>0</v>
      </c>
    </row>
    <row r="42" spans="2:47" x14ac:dyDescent="0.35">
      <c r="B42" s="23">
        <v>34</v>
      </c>
      <c r="C42" s="23">
        <f t="shared" si="5"/>
        <v>9</v>
      </c>
      <c r="D42" s="23">
        <v>1</v>
      </c>
      <c r="E42" s="23"/>
      <c r="F42" s="23">
        <v>1</v>
      </c>
      <c r="G42" s="23"/>
      <c r="H42" s="23"/>
      <c r="I42" s="23"/>
      <c r="J42" s="23"/>
      <c r="K42" s="23">
        <v>1</v>
      </c>
      <c r="L42" s="23"/>
      <c r="M42" s="23"/>
      <c r="N42" s="23">
        <v>1</v>
      </c>
      <c r="O42" s="23"/>
      <c r="P42" s="23">
        <v>1</v>
      </c>
      <c r="Q42" s="23"/>
      <c r="R42" s="23"/>
      <c r="T42">
        <f>SUMPRODUCT(D42:R42,Data!$D$4:$R$4)</f>
        <v>8.3000000000000007</v>
      </c>
      <c r="U42">
        <f>SUMPRODUCT(D42:R42,Data!$D$5:$R$5)</f>
        <v>11</v>
      </c>
      <c r="W42">
        <v>0</v>
      </c>
      <c r="X42">
        <v>0</v>
      </c>
      <c r="Z42" s="3">
        <f t="shared" si="0"/>
        <v>0</v>
      </c>
      <c r="AA42" s="3">
        <f t="shared" si="1"/>
        <v>0</v>
      </c>
      <c r="AC42">
        <v>1000</v>
      </c>
      <c r="AD42">
        <v>1600</v>
      </c>
      <c r="AF42">
        <f t="shared" si="6"/>
        <v>1500</v>
      </c>
      <c r="AH42">
        <f>250+SUMPRODUCT(D42:N42,Data!$D$6:$N$6)</f>
        <v>630</v>
      </c>
      <c r="AJ42">
        <f t="shared" si="2"/>
        <v>870</v>
      </c>
      <c r="AL42" s="2">
        <f t="shared" si="3"/>
        <v>0</v>
      </c>
      <c r="AM42" s="2">
        <f t="shared" si="4"/>
        <v>0</v>
      </c>
    </row>
    <row r="43" spans="2:47" x14ac:dyDescent="0.35">
      <c r="B43" s="23">
        <v>35</v>
      </c>
      <c r="C43" s="23">
        <f t="shared" si="5"/>
        <v>9</v>
      </c>
      <c r="D43" s="23">
        <v>1</v>
      </c>
      <c r="E43" s="23"/>
      <c r="F43" s="23">
        <v>1</v>
      </c>
      <c r="G43" s="23"/>
      <c r="H43" s="23"/>
      <c r="I43" s="23"/>
      <c r="J43" s="23"/>
      <c r="K43" s="23">
        <v>1</v>
      </c>
      <c r="L43" s="23"/>
      <c r="M43" s="23"/>
      <c r="N43" s="23">
        <v>1</v>
      </c>
      <c r="O43" s="23"/>
      <c r="P43" s="23"/>
      <c r="Q43" s="23">
        <v>1</v>
      </c>
      <c r="R43" s="23"/>
      <c r="T43">
        <f>SUMPRODUCT(D43:R43,Data!$D$4:$R$4)</f>
        <v>7.3</v>
      </c>
      <c r="U43">
        <f>SUMPRODUCT(D43:R43,Data!$D$5:$R$5)</f>
        <v>9</v>
      </c>
      <c r="W43">
        <v>0</v>
      </c>
      <c r="X43">
        <v>0</v>
      </c>
      <c r="Z43" s="3">
        <f t="shared" si="0"/>
        <v>0</v>
      </c>
      <c r="AA43" s="3">
        <f t="shared" si="1"/>
        <v>0</v>
      </c>
      <c r="AC43">
        <v>1000</v>
      </c>
      <c r="AD43">
        <v>1600</v>
      </c>
      <c r="AF43">
        <f t="shared" si="6"/>
        <v>2000</v>
      </c>
      <c r="AH43">
        <f>250+SUMPRODUCT(D43:N43,Data!$D$6:$N$6)</f>
        <v>630</v>
      </c>
      <c r="AJ43">
        <f t="shared" si="2"/>
        <v>1370</v>
      </c>
      <c r="AL43" s="2">
        <f t="shared" si="3"/>
        <v>0</v>
      </c>
      <c r="AM43" s="2">
        <f t="shared" si="4"/>
        <v>0</v>
      </c>
    </row>
    <row r="44" spans="2:47" x14ac:dyDescent="0.35">
      <c r="B44" s="23">
        <v>36</v>
      </c>
      <c r="C44" s="23">
        <f t="shared" si="5"/>
        <v>9</v>
      </c>
      <c r="D44" s="23">
        <v>1</v>
      </c>
      <c r="E44" s="23"/>
      <c r="F44" s="23">
        <v>1</v>
      </c>
      <c r="G44" s="23"/>
      <c r="H44" s="23"/>
      <c r="I44" s="23"/>
      <c r="J44" s="23"/>
      <c r="K44" s="23">
        <v>1</v>
      </c>
      <c r="L44" s="23"/>
      <c r="M44" s="23"/>
      <c r="N44" s="23">
        <v>1</v>
      </c>
      <c r="O44" s="23"/>
      <c r="P44" s="23"/>
      <c r="Q44" s="23"/>
      <c r="R44" s="23">
        <v>1</v>
      </c>
      <c r="T44">
        <f>SUMPRODUCT(D44:R44,Data!$D$4:$R$4)</f>
        <v>6.3</v>
      </c>
      <c r="U44">
        <f>SUMPRODUCT(D44:R44,Data!$D$5:$R$5)</f>
        <v>8</v>
      </c>
      <c r="W44">
        <v>0</v>
      </c>
      <c r="X44">
        <v>0</v>
      </c>
      <c r="Z44" s="3">
        <f t="shared" si="0"/>
        <v>0</v>
      </c>
      <c r="AA44" s="3">
        <f t="shared" si="1"/>
        <v>0</v>
      </c>
      <c r="AC44">
        <v>1000</v>
      </c>
      <c r="AD44">
        <v>1600</v>
      </c>
      <c r="AF44">
        <f t="shared" si="6"/>
        <v>2500</v>
      </c>
      <c r="AH44">
        <f>250+SUMPRODUCT(D44:N44,Data!$D$6:$N$6)</f>
        <v>630</v>
      </c>
      <c r="AJ44">
        <f t="shared" si="2"/>
        <v>1870</v>
      </c>
      <c r="AL44" s="2">
        <f t="shared" si="3"/>
        <v>0</v>
      </c>
      <c r="AM44" s="2">
        <f t="shared" si="4"/>
        <v>0</v>
      </c>
    </row>
    <row r="45" spans="2:47" x14ac:dyDescent="0.35">
      <c r="B45" s="23">
        <v>37</v>
      </c>
      <c r="C45" s="23">
        <f t="shared" si="5"/>
        <v>10</v>
      </c>
      <c r="D45" s="23">
        <v>1</v>
      </c>
      <c r="E45" s="23"/>
      <c r="F45" s="23"/>
      <c r="G45" s="23">
        <v>1</v>
      </c>
      <c r="H45" s="23"/>
      <c r="I45" s="23">
        <v>1</v>
      </c>
      <c r="J45" s="23"/>
      <c r="K45" s="23"/>
      <c r="L45" s="23">
        <v>1</v>
      </c>
      <c r="M45" s="23"/>
      <c r="N45" s="23"/>
      <c r="O45" s="23">
        <v>1</v>
      </c>
      <c r="P45" s="23"/>
      <c r="Q45" s="23"/>
      <c r="R45" s="23"/>
      <c r="T45">
        <f>SUMPRODUCT(D45:R45,Data!$D$4:$R$4)</f>
        <v>7</v>
      </c>
      <c r="U45">
        <f>SUMPRODUCT(D45:R45,Data!$D$5:$R$5)</f>
        <v>10.4</v>
      </c>
      <c r="W45">
        <v>0</v>
      </c>
      <c r="X45">
        <v>0</v>
      </c>
      <c r="Z45" s="3">
        <f t="shared" si="0"/>
        <v>0</v>
      </c>
      <c r="AA45" s="3">
        <f t="shared" si="1"/>
        <v>0</v>
      </c>
      <c r="AC45">
        <v>1000</v>
      </c>
      <c r="AD45">
        <v>1600</v>
      </c>
      <c r="AF45">
        <f t="shared" si="6"/>
        <v>1000</v>
      </c>
      <c r="AH45">
        <f>250+SUMPRODUCT(D45:N45,Data!$D$6:$N$6)</f>
        <v>550</v>
      </c>
      <c r="AJ45">
        <f t="shared" si="2"/>
        <v>450</v>
      </c>
      <c r="AL45" s="2">
        <f t="shared" si="3"/>
        <v>0</v>
      </c>
      <c r="AM45" s="2">
        <f t="shared" si="4"/>
        <v>0</v>
      </c>
    </row>
    <row r="46" spans="2:47" x14ac:dyDescent="0.35">
      <c r="B46" s="23">
        <v>38</v>
      </c>
      <c r="C46" s="23">
        <f t="shared" si="5"/>
        <v>10</v>
      </c>
      <c r="D46" s="23">
        <v>1</v>
      </c>
      <c r="E46" s="23"/>
      <c r="F46" s="23"/>
      <c r="G46" s="23">
        <v>1</v>
      </c>
      <c r="H46" s="23"/>
      <c r="I46" s="23">
        <v>1</v>
      </c>
      <c r="J46" s="23"/>
      <c r="K46" s="23"/>
      <c r="L46" s="23">
        <v>1</v>
      </c>
      <c r="M46" s="23"/>
      <c r="N46" s="23"/>
      <c r="O46" s="23"/>
      <c r="P46" s="23">
        <v>1</v>
      </c>
      <c r="Q46" s="23"/>
      <c r="R46" s="23"/>
      <c r="T46">
        <f>SUMPRODUCT(D46:R46,Data!$D$4:$R$4)</f>
        <v>5</v>
      </c>
      <c r="U46">
        <f>SUMPRODUCT(D46:R46,Data!$D$5:$R$5)</f>
        <v>8.4</v>
      </c>
      <c r="W46">
        <v>0</v>
      </c>
      <c r="X46">
        <v>0</v>
      </c>
      <c r="Z46" s="3">
        <f t="shared" si="0"/>
        <v>0</v>
      </c>
      <c r="AA46" s="3">
        <f t="shared" si="1"/>
        <v>0</v>
      </c>
      <c r="AC46">
        <v>1000</v>
      </c>
      <c r="AD46">
        <v>1600</v>
      </c>
      <c r="AF46">
        <f t="shared" si="6"/>
        <v>1500</v>
      </c>
      <c r="AH46">
        <f>250+SUMPRODUCT(D46:N46,Data!$D$6:$N$6)</f>
        <v>550</v>
      </c>
      <c r="AJ46">
        <f t="shared" si="2"/>
        <v>950</v>
      </c>
      <c r="AL46" s="2">
        <f t="shared" si="3"/>
        <v>0</v>
      </c>
      <c r="AM46" s="2">
        <f t="shared" si="4"/>
        <v>0</v>
      </c>
    </row>
    <row r="47" spans="2:47" x14ac:dyDescent="0.35">
      <c r="B47" s="23">
        <v>39</v>
      </c>
      <c r="C47" s="23">
        <f t="shared" si="5"/>
        <v>10</v>
      </c>
      <c r="D47" s="23">
        <v>1</v>
      </c>
      <c r="E47" s="23"/>
      <c r="F47" s="23"/>
      <c r="G47" s="23">
        <v>1</v>
      </c>
      <c r="H47" s="23"/>
      <c r="I47" s="23">
        <v>1</v>
      </c>
      <c r="J47" s="23"/>
      <c r="K47" s="23"/>
      <c r="L47" s="23">
        <v>1</v>
      </c>
      <c r="M47" s="23"/>
      <c r="N47" s="23"/>
      <c r="O47" s="23"/>
      <c r="P47" s="23"/>
      <c r="Q47" s="23">
        <v>1</v>
      </c>
      <c r="R47" s="23"/>
      <c r="T47">
        <f>SUMPRODUCT(D47:R47,Data!$D$4:$R$4)</f>
        <v>4</v>
      </c>
      <c r="U47">
        <f>SUMPRODUCT(D47:R47,Data!$D$5:$R$5)</f>
        <v>6.4</v>
      </c>
      <c r="W47">
        <v>0</v>
      </c>
      <c r="X47">
        <v>0</v>
      </c>
      <c r="Z47" s="3">
        <f t="shared" si="0"/>
        <v>0</v>
      </c>
      <c r="AA47" s="3">
        <f t="shared" si="1"/>
        <v>0</v>
      </c>
      <c r="AC47">
        <v>1000</v>
      </c>
      <c r="AD47">
        <v>1600</v>
      </c>
      <c r="AF47">
        <f t="shared" si="6"/>
        <v>2000</v>
      </c>
      <c r="AH47">
        <f>250+SUMPRODUCT(D47:N47,Data!$D$6:$N$6)</f>
        <v>550</v>
      </c>
      <c r="AJ47">
        <f t="shared" si="2"/>
        <v>1450</v>
      </c>
      <c r="AL47" s="2">
        <f t="shared" si="3"/>
        <v>0</v>
      </c>
      <c r="AM47" s="2">
        <f t="shared" si="4"/>
        <v>0</v>
      </c>
    </row>
    <row r="48" spans="2:47" x14ac:dyDescent="0.35">
      <c r="B48" s="23">
        <v>40</v>
      </c>
      <c r="C48" s="23">
        <f t="shared" si="5"/>
        <v>10</v>
      </c>
      <c r="D48" s="23">
        <v>1</v>
      </c>
      <c r="E48" s="23"/>
      <c r="F48" s="23"/>
      <c r="G48" s="23">
        <v>1</v>
      </c>
      <c r="H48" s="23"/>
      <c r="I48" s="23">
        <v>1</v>
      </c>
      <c r="J48" s="23"/>
      <c r="K48" s="23"/>
      <c r="L48" s="23">
        <v>1</v>
      </c>
      <c r="M48" s="23"/>
      <c r="N48" s="23"/>
      <c r="O48" s="23"/>
      <c r="P48" s="23"/>
      <c r="Q48" s="23"/>
      <c r="R48" s="23">
        <v>1</v>
      </c>
      <c r="T48">
        <f>SUMPRODUCT(D48:R48,Data!$D$4:$R$4)</f>
        <v>3</v>
      </c>
      <c r="U48">
        <f>SUMPRODUCT(D48:R48,Data!$D$5:$R$5)</f>
        <v>5.4</v>
      </c>
      <c r="W48">
        <v>0</v>
      </c>
      <c r="X48">
        <v>0</v>
      </c>
      <c r="Z48" s="3">
        <f t="shared" si="0"/>
        <v>0</v>
      </c>
      <c r="AA48" s="3">
        <f t="shared" si="1"/>
        <v>0</v>
      </c>
      <c r="AC48">
        <v>1000</v>
      </c>
      <c r="AD48">
        <v>1600</v>
      </c>
      <c r="AF48">
        <f t="shared" si="6"/>
        <v>2500</v>
      </c>
      <c r="AH48">
        <f>250+SUMPRODUCT(D48:N48,Data!$D$6:$N$6)</f>
        <v>550</v>
      </c>
      <c r="AJ48">
        <f t="shared" si="2"/>
        <v>1950</v>
      </c>
      <c r="AL48" s="2">
        <f t="shared" si="3"/>
        <v>0</v>
      </c>
      <c r="AM48" s="2">
        <f t="shared" si="4"/>
        <v>0</v>
      </c>
    </row>
    <row r="49" spans="2:47" x14ac:dyDescent="0.35">
      <c r="B49" s="23">
        <v>41</v>
      </c>
      <c r="C49" s="23">
        <f t="shared" si="5"/>
        <v>11</v>
      </c>
      <c r="D49" s="23">
        <v>1</v>
      </c>
      <c r="E49" s="23"/>
      <c r="F49" s="23"/>
      <c r="G49" s="23">
        <v>1</v>
      </c>
      <c r="H49" s="23"/>
      <c r="I49" s="23">
        <v>1</v>
      </c>
      <c r="J49" s="23"/>
      <c r="K49" s="23"/>
      <c r="L49" s="23"/>
      <c r="M49" s="23">
        <v>1</v>
      </c>
      <c r="N49" s="23"/>
      <c r="O49" s="23">
        <v>1</v>
      </c>
      <c r="P49" s="23"/>
      <c r="Q49" s="23"/>
      <c r="R49" s="23"/>
      <c r="T49">
        <f>SUMPRODUCT(D49:R49,Data!$D$4:$R$4)</f>
        <v>9</v>
      </c>
      <c r="U49">
        <f>SUMPRODUCT(D49:R49,Data!$D$5:$R$5)</f>
        <v>12.4</v>
      </c>
      <c r="W49">
        <v>0</v>
      </c>
      <c r="X49">
        <v>0</v>
      </c>
      <c r="Z49" s="3">
        <f t="shared" si="0"/>
        <v>0</v>
      </c>
      <c r="AA49" s="3">
        <f t="shared" si="1"/>
        <v>0</v>
      </c>
      <c r="AC49">
        <v>1000</v>
      </c>
      <c r="AD49">
        <v>1600</v>
      </c>
      <c r="AF49">
        <f t="shared" si="6"/>
        <v>1000</v>
      </c>
      <c r="AH49">
        <f>250+SUMPRODUCT(D49:N49,Data!$D$6:$N$6)</f>
        <v>590</v>
      </c>
      <c r="AJ49">
        <f t="shared" si="2"/>
        <v>410</v>
      </c>
      <c r="AL49" s="2">
        <f t="shared" si="3"/>
        <v>0</v>
      </c>
      <c r="AM49" s="2">
        <f t="shared" si="4"/>
        <v>0</v>
      </c>
    </row>
    <row r="50" spans="2:47" x14ac:dyDescent="0.35">
      <c r="B50" s="23">
        <v>42</v>
      </c>
      <c r="C50" s="23">
        <f t="shared" si="5"/>
        <v>11</v>
      </c>
      <c r="D50" s="23">
        <v>1</v>
      </c>
      <c r="E50" s="23"/>
      <c r="F50" s="23"/>
      <c r="G50" s="23">
        <v>1</v>
      </c>
      <c r="H50" s="23"/>
      <c r="I50" s="23">
        <v>1</v>
      </c>
      <c r="J50" s="23"/>
      <c r="K50" s="23"/>
      <c r="L50" s="23"/>
      <c r="M50" s="23">
        <v>1</v>
      </c>
      <c r="N50" s="23"/>
      <c r="O50" s="23"/>
      <c r="P50" s="23">
        <v>1</v>
      </c>
      <c r="Q50" s="23"/>
      <c r="R50" s="23"/>
      <c r="T50">
        <f>SUMPRODUCT(D50:R50,Data!$D$4:$R$4)</f>
        <v>7</v>
      </c>
      <c r="U50">
        <f>SUMPRODUCT(D50:R50,Data!$D$5:$R$5)</f>
        <v>10.4</v>
      </c>
      <c r="W50">
        <v>0</v>
      </c>
      <c r="X50">
        <v>0</v>
      </c>
      <c r="Z50" s="3">
        <f t="shared" si="0"/>
        <v>0</v>
      </c>
      <c r="AA50" s="3">
        <f t="shared" si="1"/>
        <v>0</v>
      </c>
      <c r="AC50">
        <v>1000</v>
      </c>
      <c r="AD50">
        <v>1600</v>
      </c>
      <c r="AF50">
        <f t="shared" si="6"/>
        <v>1500</v>
      </c>
      <c r="AH50">
        <f>250+SUMPRODUCT(D50:N50,Data!$D$6:$N$6)</f>
        <v>590</v>
      </c>
      <c r="AJ50">
        <f t="shared" si="2"/>
        <v>910</v>
      </c>
      <c r="AL50" s="2">
        <f t="shared" si="3"/>
        <v>0</v>
      </c>
      <c r="AM50" s="2">
        <f t="shared" si="4"/>
        <v>0</v>
      </c>
    </row>
    <row r="51" spans="2:47" x14ac:dyDescent="0.35">
      <c r="B51" s="23">
        <v>43</v>
      </c>
      <c r="C51" s="23">
        <f t="shared" si="5"/>
        <v>11</v>
      </c>
      <c r="D51" s="23">
        <v>1</v>
      </c>
      <c r="E51" s="23"/>
      <c r="F51" s="23"/>
      <c r="G51" s="23">
        <v>1</v>
      </c>
      <c r="H51" s="23"/>
      <c r="I51" s="23">
        <v>1</v>
      </c>
      <c r="J51" s="23"/>
      <c r="K51" s="23"/>
      <c r="L51" s="23"/>
      <c r="M51" s="23">
        <v>1</v>
      </c>
      <c r="N51" s="23"/>
      <c r="O51" s="23"/>
      <c r="P51" s="23"/>
      <c r="Q51" s="23">
        <v>1</v>
      </c>
      <c r="R51" s="23"/>
      <c r="T51">
        <f>SUMPRODUCT(D51:R51,Data!$D$4:$R$4)</f>
        <v>6</v>
      </c>
      <c r="U51">
        <f>SUMPRODUCT(D51:R51,Data!$D$5:$R$5)</f>
        <v>8.4</v>
      </c>
      <c r="W51">
        <v>0</v>
      </c>
      <c r="X51">
        <v>0</v>
      </c>
      <c r="Z51" s="3">
        <f t="shared" si="0"/>
        <v>0</v>
      </c>
      <c r="AA51" s="3">
        <f t="shared" si="1"/>
        <v>0</v>
      </c>
      <c r="AC51">
        <v>1000</v>
      </c>
      <c r="AD51">
        <v>1600</v>
      </c>
      <c r="AF51">
        <f t="shared" si="6"/>
        <v>2000</v>
      </c>
      <c r="AH51">
        <f>250+SUMPRODUCT(D51:N51,Data!$D$6:$N$6)</f>
        <v>590</v>
      </c>
      <c r="AJ51">
        <f t="shared" si="2"/>
        <v>1410</v>
      </c>
      <c r="AL51" s="2">
        <f t="shared" si="3"/>
        <v>0</v>
      </c>
      <c r="AM51" s="2">
        <f t="shared" si="4"/>
        <v>0</v>
      </c>
    </row>
    <row r="52" spans="2:47" x14ac:dyDescent="0.35">
      <c r="B52" s="23">
        <v>44</v>
      </c>
      <c r="C52" s="23">
        <f t="shared" si="5"/>
        <v>11</v>
      </c>
      <c r="D52" s="23">
        <v>1</v>
      </c>
      <c r="E52" s="23"/>
      <c r="F52" s="23"/>
      <c r="G52" s="23">
        <v>1</v>
      </c>
      <c r="H52" s="23"/>
      <c r="I52" s="23">
        <v>1</v>
      </c>
      <c r="J52" s="23"/>
      <c r="K52" s="23"/>
      <c r="L52" s="23"/>
      <c r="M52" s="23">
        <v>1</v>
      </c>
      <c r="N52" s="23"/>
      <c r="O52" s="23"/>
      <c r="P52" s="23"/>
      <c r="Q52" s="23"/>
      <c r="R52" s="23">
        <v>1</v>
      </c>
      <c r="T52">
        <f>SUMPRODUCT(D52:R52,Data!$D$4:$R$4)</f>
        <v>5</v>
      </c>
      <c r="U52">
        <f>SUMPRODUCT(D52:R52,Data!$D$5:$R$5)</f>
        <v>7.4</v>
      </c>
      <c r="W52">
        <v>0</v>
      </c>
      <c r="X52">
        <v>0</v>
      </c>
      <c r="Z52" s="3">
        <f t="shared" si="0"/>
        <v>0</v>
      </c>
      <c r="AA52" s="3">
        <f t="shared" si="1"/>
        <v>0</v>
      </c>
      <c r="AC52">
        <v>1000</v>
      </c>
      <c r="AD52">
        <v>1600</v>
      </c>
      <c r="AF52">
        <f t="shared" si="6"/>
        <v>2500</v>
      </c>
      <c r="AH52">
        <f>250+SUMPRODUCT(D52:N52,Data!$D$6:$N$6)</f>
        <v>590</v>
      </c>
      <c r="AJ52">
        <f t="shared" si="2"/>
        <v>1910</v>
      </c>
      <c r="AL52" s="2">
        <f t="shared" si="3"/>
        <v>0</v>
      </c>
      <c r="AM52" s="2">
        <f t="shared" si="4"/>
        <v>0</v>
      </c>
    </row>
    <row r="53" spans="2:47" x14ac:dyDescent="0.35">
      <c r="B53" s="23">
        <v>45</v>
      </c>
      <c r="C53" s="23">
        <f t="shared" si="5"/>
        <v>12</v>
      </c>
      <c r="D53" s="23">
        <v>1</v>
      </c>
      <c r="E53" s="23"/>
      <c r="F53" s="23"/>
      <c r="G53" s="23">
        <v>1</v>
      </c>
      <c r="H53" s="23"/>
      <c r="I53" s="23">
        <v>1</v>
      </c>
      <c r="J53" s="23"/>
      <c r="K53" s="23"/>
      <c r="L53" s="23"/>
      <c r="M53" s="23"/>
      <c r="N53" s="23">
        <v>1</v>
      </c>
      <c r="O53" s="23">
        <v>1</v>
      </c>
      <c r="P53" s="23"/>
      <c r="Q53" s="23"/>
      <c r="R53" s="23"/>
      <c r="T53">
        <f>SUMPRODUCT(D53:R53,Data!$D$4:$R$4)</f>
        <v>11.5</v>
      </c>
      <c r="U53">
        <f>SUMPRODUCT(D53:R53,Data!$D$5:$R$5)</f>
        <v>12.9</v>
      </c>
      <c r="W53">
        <v>0</v>
      </c>
      <c r="X53">
        <v>0</v>
      </c>
      <c r="Z53" s="3">
        <f t="shared" si="0"/>
        <v>0</v>
      </c>
      <c r="AA53" s="3">
        <f t="shared" si="1"/>
        <v>0</v>
      </c>
      <c r="AC53">
        <v>1000</v>
      </c>
      <c r="AD53">
        <v>1600</v>
      </c>
      <c r="AF53">
        <f t="shared" si="6"/>
        <v>1000</v>
      </c>
      <c r="AH53">
        <f>250+SUMPRODUCT(D53:N53,Data!$D$6:$N$6)</f>
        <v>630</v>
      </c>
      <c r="AJ53">
        <f t="shared" si="2"/>
        <v>370</v>
      </c>
      <c r="AL53" s="2">
        <f t="shared" si="3"/>
        <v>0</v>
      </c>
      <c r="AM53" s="2">
        <f t="shared" si="4"/>
        <v>0</v>
      </c>
    </row>
    <row r="54" spans="2:47" x14ac:dyDescent="0.35">
      <c r="B54" s="23">
        <v>46</v>
      </c>
      <c r="C54" s="23">
        <f t="shared" si="5"/>
        <v>12</v>
      </c>
      <c r="D54" s="23">
        <v>1</v>
      </c>
      <c r="E54" s="23"/>
      <c r="F54" s="23"/>
      <c r="G54" s="23">
        <v>1</v>
      </c>
      <c r="H54" s="23"/>
      <c r="I54" s="23">
        <v>1</v>
      </c>
      <c r="J54" s="23"/>
      <c r="K54" s="23"/>
      <c r="L54" s="23"/>
      <c r="M54" s="23"/>
      <c r="N54" s="23">
        <v>1</v>
      </c>
      <c r="O54" s="23"/>
      <c r="P54" s="23">
        <v>1</v>
      </c>
      <c r="Q54" s="23"/>
      <c r="R54" s="23"/>
      <c r="T54">
        <f>SUMPRODUCT(D54:R54,Data!$D$4:$R$4)</f>
        <v>9.5</v>
      </c>
      <c r="U54">
        <f>SUMPRODUCT(D54:R54,Data!$D$5:$R$5)</f>
        <v>10.9</v>
      </c>
      <c r="W54">
        <v>0</v>
      </c>
      <c r="X54">
        <v>0</v>
      </c>
      <c r="Z54" s="3">
        <f t="shared" si="0"/>
        <v>0</v>
      </c>
      <c r="AA54" s="3">
        <f t="shared" si="1"/>
        <v>0</v>
      </c>
      <c r="AC54">
        <v>1000</v>
      </c>
      <c r="AD54">
        <v>1600</v>
      </c>
      <c r="AF54">
        <f t="shared" si="6"/>
        <v>1500</v>
      </c>
      <c r="AH54">
        <f>250+SUMPRODUCT(D54:N54,Data!$D$6:$N$6)</f>
        <v>630</v>
      </c>
      <c r="AJ54">
        <f t="shared" si="2"/>
        <v>870</v>
      </c>
      <c r="AL54" s="2">
        <f t="shared" si="3"/>
        <v>0</v>
      </c>
      <c r="AM54" s="2">
        <f t="shared" si="4"/>
        <v>0</v>
      </c>
    </row>
    <row r="55" spans="2:47" x14ac:dyDescent="0.35">
      <c r="B55" s="23">
        <v>47</v>
      </c>
      <c r="C55" s="23">
        <f t="shared" si="5"/>
        <v>12</v>
      </c>
      <c r="D55" s="23">
        <v>1</v>
      </c>
      <c r="E55" s="23"/>
      <c r="F55" s="23"/>
      <c r="G55" s="23">
        <v>1</v>
      </c>
      <c r="H55" s="23"/>
      <c r="I55" s="23">
        <v>1</v>
      </c>
      <c r="J55" s="23"/>
      <c r="K55" s="23"/>
      <c r="L55" s="23"/>
      <c r="M55" s="23"/>
      <c r="N55" s="23">
        <v>1</v>
      </c>
      <c r="O55" s="23"/>
      <c r="P55" s="23"/>
      <c r="Q55" s="23">
        <v>1</v>
      </c>
      <c r="R55" s="23"/>
      <c r="T55">
        <f>SUMPRODUCT(D55:R55,Data!$D$4:$R$4)</f>
        <v>8.5</v>
      </c>
      <c r="U55">
        <f>SUMPRODUCT(D55:R55,Data!$D$5:$R$5)</f>
        <v>8.9</v>
      </c>
      <c r="W55">
        <v>0</v>
      </c>
      <c r="X55">
        <v>0</v>
      </c>
      <c r="Z55" s="3">
        <f t="shared" si="0"/>
        <v>0</v>
      </c>
      <c r="AA55" s="3">
        <f t="shared" si="1"/>
        <v>0</v>
      </c>
      <c r="AC55">
        <v>1000</v>
      </c>
      <c r="AD55">
        <v>1600</v>
      </c>
      <c r="AF55">
        <f t="shared" si="6"/>
        <v>2000</v>
      </c>
      <c r="AH55">
        <f>250+SUMPRODUCT(D55:N55,Data!$D$6:$N$6)</f>
        <v>630</v>
      </c>
      <c r="AJ55">
        <f t="shared" si="2"/>
        <v>1370</v>
      </c>
      <c r="AL55" s="2">
        <f t="shared" si="3"/>
        <v>0</v>
      </c>
      <c r="AM55" s="2">
        <f t="shared" si="4"/>
        <v>0</v>
      </c>
    </row>
    <row r="56" spans="2:47" x14ac:dyDescent="0.35">
      <c r="B56" s="23">
        <v>48</v>
      </c>
      <c r="C56" s="23">
        <f t="shared" si="5"/>
        <v>12</v>
      </c>
      <c r="D56" s="23">
        <v>1</v>
      </c>
      <c r="E56" s="23"/>
      <c r="F56" s="23"/>
      <c r="G56" s="23">
        <v>1</v>
      </c>
      <c r="H56" s="23"/>
      <c r="I56" s="23">
        <v>1</v>
      </c>
      <c r="J56" s="23"/>
      <c r="K56" s="23"/>
      <c r="L56" s="23"/>
      <c r="M56" s="23"/>
      <c r="N56" s="23">
        <v>1</v>
      </c>
      <c r="O56" s="23"/>
      <c r="P56" s="23"/>
      <c r="Q56" s="23"/>
      <c r="R56" s="23">
        <v>1</v>
      </c>
      <c r="T56">
        <f>SUMPRODUCT(D56:R56,Data!$D$4:$R$4)</f>
        <v>7.5</v>
      </c>
      <c r="U56">
        <f>SUMPRODUCT(D56:R56,Data!$D$5:$R$5)</f>
        <v>7.9</v>
      </c>
      <c r="W56">
        <v>0</v>
      </c>
      <c r="X56">
        <v>0</v>
      </c>
      <c r="Z56" s="3">
        <f t="shared" si="0"/>
        <v>0</v>
      </c>
      <c r="AA56" s="3">
        <f t="shared" si="1"/>
        <v>0</v>
      </c>
      <c r="AC56">
        <v>1000</v>
      </c>
      <c r="AD56">
        <v>1600</v>
      </c>
      <c r="AF56">
        <f t="shared" si="6"/>
        <v>2500</v>
      </c>
      <c r="AH56">
        <f>250+SUMPRODUCT(D56:N56,Data!$D$6:$N$6)</f>
        <v>630</v>
      </c>
      <c r="AJ56">
        <f t="shared" si="2"/>
        <v>1870</v>
      </c>
      <c r="AL56" s="2">
        <f t="shared" si="3"/>
        <v>0</v>
      </c>
      <c r="AM56" s="2">
        <f t="shared" si="4"/>
        <v>0</v>
      </c>
    </row>
    <row r="57" spans="2:47" x14ac:dyDescent="0.35">
      <c r="B57" s="23">
        <v>49</v>
      </c>
      <c r="C57" s="23">
        <f t="shared" si="5"/>
        <v>13</v>
      </c>
      <c r="D57" s="23">
        <v>1</v>
      </c>
      <c r="E57" s="23"/>
      <c r="F57" s="23"/>
      <c r="G57" s="23">
        <v>1</v>
      </c>
      <c r="H57" s="23"/>
      <c r="I57" s="23"/>
      <c r="J57" s="23">
        <v>1</v>
      </c>
      <c r="K57" s="23"/>
      <c r="L57" s="23">
        <v>1</v>
      </c>
      <c r="M57" s="23"/>
      <c r="N57" s="23"/>
      <c r="O57" s="23">
        <v>1</v>
      </c>
      <c r="P57" s="23"/>
      <c r="Q57" s="23"/>
      <c r="R57" s="23"/>
      <c r="T57">
        <f>SUMPRODUCT(D57:R57,Data!$D$4:$R$4)</f>
        <v>9</v>
      </c>
      <c r="U57">
        <f>SUMPRODUCT(D57:R57,Data!$D$5:$R$5)</f>
        <v>11.9</v>
      </c>
      <c r="W57">
        <v>0</v>
      </c>
      <c r="X57">
        <v>0</v>
      </c>
      <c r="Z57" s="3">
        <f t="shared" si="0"/>
        <v>0</v>
      </c>
      <c r="AA57" s="3">
        <f t="shared" si="1"/>
        <v>0</v>
      </c>
      <c r="AC57">
        <v>1000</v>
      </c>
      <c r="AD57">
        <v>1600</v>
      </c>
      <c r="AF57">
        <f t="shared" si="6"/>
        <v>1000</v>
      </c>
      <c r="AH57">
        <f>250+SUMPRODUCT(D57:N57,Data!$D$6:$N$6)</f>
        <v>600</v>
      </c>
      <c r="AJ57">
        <f t="shared" si="2"/>
        <v>400</v>
      </c>
      <c r="AL57" s="2">
        <f t="shared" si="3"/>
        <v>0</v>
      </c>
      <c r="AM57" s="2">
        <f t="shared" si="4"/>
        <v>0</v>
      </c>
    </row>
    <row r="58" spans="2:47" s="18" customFormat="1" x14ac:dyDescent="0.35">
      <c r="B58" s="25">
        <v>50</v>
      </c>
      <c r="C58" s="25">
        <f t="shared" si="5"/>
        <v>13</v>
      </c>
      <c r="D58" s="25">
        <v>1</v>
      </c>
      <c r="E58" s="25"/>
      <c r="F58" s="25"/>
      <c r="G58" s="25">
        <v>1</v>
      </c>
      <c r="H58" s="25"/>
      <c r="I58" s="25"/>
      <c r="J58" s="25">
        <v>1</v>
      </c>
      <c r="K58" s="25"/>
      <c r="L58" s="25">
        <v>1</v>
      </c>
      <c r="M58" s="25"/>
      <c r="N58" s="25"/>
      <c r="O58" s="25"/>
      <c r="P58" s="25">
        <v>1</v>
      </c>
      <c r="Q58" s="25"/>
      <c r="R58" s="25"/>
      <c r="T58" s="18">
        <f>SUMPRODUCT(D58:R58,Data!$D$4:$R$4)</f>
        <v>7</v>
      </c>
      <c r="U58" s="18">
        <f>SUMPRODUCT(D58:R58,Data!$D$5:$R$5)</f>
        <v>9.9</v>
      </c>
      <c r="W58">
        <v>0</v>
      </c>
      <c r="X58">
        <v>0</v>
      </c>
      <c r="Z58" s="19">
        <f t="shared" si="0"/>
        <v>0</v>
      </c>
      <c r="AA58" s="19">
        <f t="shared" si="1"/>
        <v>0</v>
      </c>
      <c r="AC58" s="18">
        <v>1000</v>
      </c>
      <c r="AD58" s="18">
        <v>1600</v>
      </c>
      <c r="AF58">
        <f t="shared" si="6"/>
        <v>1500</v>
      </c>
      <c r="AH58">
        <f>250+SUMPRODUCT(D58:N58,Data!$D$6:$N$6)</f>
        <v>600</v>
      </c>
      <c r="AJ58">
        <f t="shared" si="2"/>
        <v>900</v>
      </c>
      <c r="AL58" s="2">
        <f t="shared" si="3"/>
        <v>0</v>
      </c>
      <c r="AM58" s="2">
        <f t="shared" si="4"/>
        <v>0</v>
      </c>
    </row>
    <row r="59" spans="2:47" s="18" customFormat="1" x14ac:dyDescent="0.35">
      <c r="B59" s="25">
        <v>51</v>
      </c>
      <c r="C59" s="25">
        <f t="shared" si="5"/>
        <v>13</v>
      </c>
      <c r="D59" s="25">
        <v>1</v>
      </c>
      <c r="E59" s="25"/>
      <c r="F59" s="25"/>
      <c r="G59" s="25">
        <v>1</v>
      </c>
      <c r="H59" s="25"/>
      <c r="I59" s="25"/>
      <c r="J59" s="25">
        <v>1</v>
      </c>
      <c r="K59" s="25"/>
      <c r="L59" s="25">
        <v>1</v>
      </c>
      <c r="M59" s="25"/>
      <c r="N59" s="25"/>
      <c r="O59" s="25"/>
      <c r="P59" s="25"/>
      <c r="Q59" s="25">
        <v>1</v>
      </c>
      <c r="R59" s="25"/>
      <c r="T59" s="18">
        <f>SUMPRODUCT(D59:R59,Data!$D$4:$R$4)</f>
        <v>6</v>
      </c>
      <c r="U59" s="18">
        <f>SUMPRODUCT(D59:R59,Data!$D$5:$R$5)</f>
        <v>7.9</v>
      </c>
      <c r="W59">
        <v>0</v>
      </c>
      <c r="X59">
        <v>0</v>
      </c>
      <c r="Z59" s="19">
        <f t="shared" si="0"/>
        <v>0</v>
      </c>
      <c r="AA59" s="19">
        <f t="shared" si="1"/>
        <v>0</v>
      </c>
      <c r="AC59" s="18">
        <v>1000</v>
      </c>
      <c r="AD59" s="18">
        <v>1600</v>
      </c>
      <c r="AF59">
        <f t="shared" si="6"/>
        <v>2000</v>
      </c>
      <c r="AH59">
        <f>250+SUMPRODUCT(D59:N59,Data!$D$6:$N$6)</f>
        <v>600</v>
      </c>
      <c r="AJ59">
        <f t="shared" si="2"/>
        <v>1400</v>
      </c>
      <c r="AL59" s="2">
        <f t="shared" si="3"/>
        <v>0</v>
      </c>
      <c r="AM59" s="2">
        <f t="shared" si="4"/>
        <v>0</v>
      </c>
      <c r="AU59" s="20"/>
    </row>
    <row r="60" spans="2:47" s="18" customFormat="1" x14ac:dyDescent="0.35">
      <c r="B60" s="25">
        <v>52</v>
      </c>
      <c r="C60" s="25">
        <f t="shared" si="5"/>
        <v>13</v>
      </c>
      <c r="D60" s="25">
        <v>1</v>
      </c>
      <c r="E60" s="25"/>
      <c r="F60" s="25"/>
      <c r="G60" s="25">
        <v>1</v>
      </c>
      <c r="H60" s="25"/>
      <c r="I60" s="25"/>
      <c r="J60" s="25">
        <v>1</v>
      </c>
      <c r="K60" s="25"/>
      <c r="L60" s="25">
        <v>1</v>
      </c>
      <c r="M60" s="25"/>
      <c r="N60" s="25"/>
      <c r="O60" s="25"/>
      <c r="P60" s="25"/>
      <c r="Q60" s="25"/>
      <c r="R60" s="25">
        <v>1</v>
      </c>
      <c r="T60" s="18">
        <f>SUMPRODUCT(D60:R60,Data!$D$4:$R$4)</f>
        <v>5</v>
      </c>
      <c r="U60" s="18">
        <f>SUMPRODUCT(D60:R60,Data!$D$5:$R$5)</f>
        <v>6.9</v>
      </c>
      <c r="W60">
        <v>0</v>
      </c>
      <c r="X60">
        <v>0</v>
      </c>
      <c r="Z60" s="19">
        <f t="shared" si="0"/>
        <v>0</v>
      </c>
      <c r="AA60" s="19">
        <f t="shared" si="1"/>
        <v>0</v>
      </c>
      <c r="AC60" s="18">
        <v>1000</v>
      </c>
      <c r="AD60" s="18">
        <v>1600</v>
      </c>
      <c r="AF60">
        <f t="shared" si="6"/>
        <v>2500</v>
      </c>
      <c r="AH60">
        <f>250+SUMPRODUCT(D60:N60,Data!$D$6:$N$6)</f>
        <v>600</v>
      </c>
      <c r="AJ60">
        <f t="shared" si="2"/>
        <v>1900</v>
      </c>
      <c r="AL60" s="2">
        <f t="shared" si="3"/>
        <v>0</v>
      </c>
      <c r="AM60" s="2">
        <f t="shared" si="4"/>
        <v>0</v>
      </c>
    </row>
    <row r="61" spans="2:47" s="18" customFormat="1" x14ac:dyDescent="0.35">
      <c r="B61" s="25">
        <v>53</v>
      </c>
      <c r="C61" s="25">
        <f t="shared" si="5"/>
        <v>14</v>
      </c>
      <c r="D61" s="25">
        <v>1</v>
      </c>
      <c r="E61" s="25"/>
      <c r="F61" s="25"/>
      <c r="G61" s="25">
        <v>1</v>
      </c>
      <c r="H61" s="25"/>
      <c r="I61" s="25"/>
      <c r="J61" s="25">
        <v>1</v>
      </c>
      <c r="K61" s="25"/>
      <c r="L61" s="25"/>
      <c r="M61" s="25">
        <v>1</v>
      </c>
      <c r="N61" s="25"/>
      <c r="O61" s="25">
        <v>1</v>
      </c>
      <c r="P61" s="25"/>
      <c r="Q61" s="25"/>
      <c r="R61" s="25"/>
      <c r="T61" s="18">
        <f>SUMPRODUCT(D61:R61,Data!$D$4:$R$4)</f>
        <v>11</v>
      </c>
      <c r="U61" s="18">
        <f>SUMPRODUCT(D61:R61,Data!$D$5:$R$5)</f>
        <v>13.9</v>
      </c>
      <c r="W61">
        <v>0</v>
      </c>
      <c r="X61">
        <v>0</v>
      </c>
      <c r="Z61" s="19">
        <f t="shared" si="0"/>
        <v>0</v>
      </c>
      <c r="AA61" s="19">
        <f t="shared" si="1"/>
        <v>0</v>
      </c>
      <c r="AC61" s="18">
        <v>1000</v>
      </c>
      <c r="AD61" s="18">
        <v>1600</v>
      </c>
      <c r="AF61">
        <f t="shared" si="6"/>
        <v>1000</v>
      </c>
      <c r="AH61">
        <f>250+SUMPRODUCT(D61:N61,Data!$D$6:$N$6)</f>
        <v>640</v>
      </c>
      <c r="AJ61">
        <f t="shared" si="2"/>
        <v>360</v>
      </c>
      <c r="AL61" s="2">
        <f t="shared" si="3"/>
        <v>0</v>
      </c>
      <c r="AM61" s="2">
        <f t="shared" si="4"/>
        <v>0</v>
      </c>
    </row>
    <row r="62" spans="2:47" s="18" customFormat="1" x14ac:dyDescent="0.35">
      <c r="B62" s="25">
        <v>54</v>
      </c>
      <c r="C62" s="25">
        <f t="shared" si="5"/>
        <v>14</v>
      </c>
      <c r="D62" s="25">
        <v>1</v>
      </c>
      <c r="E62" s="25"/>
      <c r="F62" s="25"/>
      <c r="G62" s="25">
        <v>1</v>
      </c>
      <c r="H62" s="25"/>
      <c r="I62" s="25"/>
      <c r="J62" s="25">
        <v>1</v>
      </c>
      <c r="K62" s="25"/>
      <c r="L62" s="25"/>
      <c r="M62" s="25">
        <v>1</v>
      </c>
      <c r="N62" s="25"/>
      <c r="O62" s="25"/>
      <c r="P62" s="25">
        <v>1</v>
      </c>
      <c r="Q62" s="25"/>
      <c r="R62" s="25"/>
      <c r="T62" s="18">
        <f>SUMPRODUCT(D62:R62,Data!$D$4:$R$4)</f>
        <v>9</v>
      </c>
      <c r="U62" s="18">
        <f>SUMPRODUCT(D62:R62,Data!$D$5:$R$5)</f>
        <v>11.9</v>
      </c>
      <c r="W62">
        <v>0</v>
      </c>
      <c r="X62">
        <v>0</v>
      </c>
      <c r="Z62" s="19">
        <f t="shared" si="0"/>
        <v>0</v>
      </c>
      <c r="AA62" s="19">
        <f t="shared" si="1"/>
        <v>0</v>
      </c>
      <c r="AC62" s="18">
        <v>1000</v>
      </c>
      <c r="AD62" s="18">
        <v>1600</v>
      </c>
      <c r="AF62">
        <f t="shared" si="6"/>
        <v>1500</v>
      </c>
      <c r="AH62">
        <f>250+SUMPRODUCT(D62:N62,Data!$D$6:$N$6)</f>
        <v>640</v>
      </c>
      <c r="AJ62">
        <f t="shared" si="2"/>
        <v>860</v>
      </c>
      <c r="AL62" s="2">
        <f t="shared" si="3"/>
        <v>0</v>
      </c>
      <c r="AM62" s="2">
        <f t="shared" si="4"/>
        <v>0</v>
      </c>
      <c r="AU62" s="20"/>
    </row>
    <row r="63" spans="2:47" s="18" customFormat="1" x14ac:dyDescent="0.35">
      <c r="B63" s="25">
        <v>55</v>
      </c>
      <c r="C63" s="25">
        <f t="shared" si="5"/>
        <v>14</v>
      </c>
      <c r="D63" s="25">
        <v>1</v>
      </c>
      <c r="E63" s="25"/>
      <c r="F63" s="25"/>
      <c r="G63" s="25">
        <v>1</v>
      </c>
      <c r="H63" s="25"/>
      <c r="I63" s="25"/>
      <c r="J63" s="25">
        <v>1</v>
      </c>
      <c r="K63" s="25"/>
      <c r="L63" s="25"/>
      <c r="M63" s="25">
        <v>1</v>
      </c>
      <c r="N63" s="25"/>
      <c r="O63" s="25"/>
      <c r="P63" s="25"/>
      <c r="Q63" s="25">
        <v>1</v>
      </c>
      <c r="R63" s="25"/>
      <c r="T63" s="18">
        <f>SUMPRODUCT(D63:R63,Data!$D$4:$R$4)</f>
        <v>8</v>
      </c>
      <c r="U63" s="18">
        <f>SUMPRODUCT(D63:R63,Data!$D$5:$R$5)</f>
        <v>9.9</v>
      </c>
      <c r="W63">
        <v>0</v>
      </c>
      <c r="X63">
        <v>0</v>
      </c>
      <c r="Z63" s="19">
        <f t="shared" si="0"/>
        <v>0</v>
      </c>
      <c r="AA63" s="19">
        <f t="shared" si="1"/>
        <v>0</v>
      </c>
      <c r="AC63" s="18">
        <v>1000</v>
      </c>
      <c r="AD63" s="18">
        <v>1600</v>
      </c>
      <c r="AF63">
        <f t="shared" si="6"/>
        <v>2000</v>
      </c>
      <c r="AH63">
        <f>250+SUMPRODUCT(D63:N63,Data!$D$6:$N$6)</f>
        <v>640</v>
      </c>
      <c r="AJ63">
        <f t="shared" si="2"/>
        <v>1360</v>
      </c>
      <c r="AL63" s="2">
        <f t="shared" si="3"/>
        <v>0</v>
      </c>
      <c r="AM63" s="2">
        <f t="shared" si="4"/>
        <v>0</v>
      </c>
    </row>
    <row r="64" spans="2:47" s="18" customFormat="1" x14ac:dyDescent="0.35">
      <c r="B64" s="25">
        <v>56</v>
      </c>
      <c r="C64" s="25">
        <f t="shared" si="5"/>
        <v>14</v>
      </c>
      <c r="D64" s="25">
        <v>1</v>
      </c>
      <c r="E64" s="25"/>
      <c r="F64" s="25"/>
      <c r="G64" s="25">
        <v>1</v>
      </c>
      <c r="H64" s="25"/>
      <c r="I64" s="25"/>
      <c r="J64" s="25">
        <v>1</v>
      </c>
      <c r="K64" s="25"/>
      <c r="L64" s="25"/>
      <c r="M64" s="25">
        <v>1</v>
      </c>
      <c r="N64" s="25"/>
      <c r="O64" s="25"/>
      <c r="P64" s="25"/>
      <c r="Q64" s="25"/>
      <c r="R64" s="25">
        <v>1</v>
      </c>
      <c r="T64" s="18">
        <f>SUMPRODUCT(D64:R64,Data!$D$4:$R$4)</f>
        <v>7</v>
      </c>
      <c r="U64" s="18">
        <f>SUMPRODUCT(D64:R64,Data!$D$5:$R$5)</f>
        <v>8.9</v>
      </c>
      <c r="W64">
        <v>0</v>
      </c>
      <c r="X64">
        <v>0</v>
      </c>
      <c r="Z64" s="19">
        <f t="shared" si="0"/>
        <v>0</v>
      </c>
      <c r="AA64" s="19">
        <f t="shared" si="1"/>
        <v>0</v>
      </c>
      <c r="AC64" s="18">
        <v>1000</v>
      </c>
      <c r="AD64" s="18">
        <v>1600</v>
      </c>
      <c r="AF64">
        <f t="shared" si="6"/>
        <v>2500</v>
      </c>
      <c r="AH64">
        <f>250+SUMPRODUCT(D64:N64,Data!$D$6:$N$6)</f>
        <v>640</v>
      </c>
      <c r="AJ64">
        <f t="shared" si="2"/>
        <v>1860</v>
      </c>
      <c r="AL64" s="2">
        <f t="shared" si="3"/>
        <v>0</v>
      </c>
      <c r="AM64" s="2">
        <f t="shared" si="4"/>
        <v>0</v>
      </c>
    </row>
    <row r="65" spans="2:39" s="18" customFormat="1" x14ac:dyDescent="0.35">
      <c r="B65" s="25">
        <v>57</v>
      </c>
      <c r="C65" s="25">
        <f t="shared" si="5"/>
        <v>15</v>
      </c>
      <c r="D65" s="25">
        <v>1</v>
      </c>
      <c r="E65" s="25"/>
      <c r="F65" s="25"/>
      <c r="G65" s="25">
        <v>1</v>
      </c>
      <c r="H65" s="25"/>
      <c r="I65" s="25"/>
      <c r="J65" s="25">
        <v>1</v>
      </c>
      <c r="K65" s="25"/>
      <c r="L65" s="25"/>
      <c r="M65" s="25"/>
      <c r="N65" s="25">
        <v>1</v>
      </c>
      <c r="O65" s="25">
        <v>1</v>
      </c>
      <c r="P65" s="25"/>
      <c r="Q65" s="25"/>
      <c r="R65" s="25"/>
      <c r="T65" s="18">
        <f>SUMPRODUCT(D65:R65,Data!$D$4:$R$4)</f>
        <v>13.5</v>
      </c>
      <c r="U65" s="18">
        <f>SUMPRODUCT(D65:R65,Data!$D$5:$R$5)</f>
        <v>14.4</v>
      </c>
      <c r="W65">
        <v>0</v>
      </c>
      <c r="X65">
        <v>0</v>
      </c>
      <c r="Z65" s="19">
        <f t="shared" si="0"/>
        <v>0</v>
      </c>
      <c r="AA65" s="19">
        <f t="shared" si="1"/>
        <v>0</v>
      </c>
      <c r="AC65" s="18">
        <v>1000</v>
      </c>
      <c r="AD65" s="18">
        <v>1600</v>
      </c>
      <c r="AF65">
        <f t="shared" si="6"/>
        <v>1000</v>
      </c>
      <c r="AH65">
        <f>250+SUMPRODUCT(D65:N65,Data!$D$6:$N$6)</f>
        <v>680</v>
      </c>
      <c r="AJ65">
        <f t="shared" si="2"/>
        <v>320</v>
      </c>
      <c r="AL65" s="2">
        <f t="shared" si="3"/>
        <v>0</v>
      </c>
      <c r="AM65" s="2">
        <f t="shared" si="4"/>
        <v>0</v>
      </c>
    </row>
    <row r="66" spans="2:39" s="18" customFormat="1" x14ac:dyDescent="0.35">
      <c r="B66" s="25">
        <v>58</v>
      </c>
      <c r="C66" s="25">
        <f t="shared" si="5"/>
        <v>15</v>
      </c>
      <c r="D66" s="25">
        <v>1</v>
      </c>
      <c r="E66" s="25"/>
      <c r="F66" s="25"/>
      <c r="G66" s="25">
        <v>1</v>
      </c>
      <c r="H66" s="25"/>
      <c r="I66" s="25"/>
      <c r="J66" s="25">
        <v>1</v>
      </c>
      <c r="K66" s="25"/>
      <c r="L66" s="25"/>
      <c r="M66" s="25"/>
      <c r="N66" s="25">
        <v>1</v>
      </c>
      <c r="O66" s="25"/>
      <c r="P66" s="25">
        <v>1</v>
      </c>
      <c r="Q66" s="25"/>
      <c r="R66" s="25"/>
      <c r="T66" s="18">
        <f>SUMPRODUCT(D66:R66,Data!$D$4:$R$4)</f>
        <v>11.5</v>
      </c>
      <c r="U66" s="18">
        <f>SUMPRODUCT(D66:R66,Data!$D$5:$R$5)</f>
        <v>12.4</v>
      </c>
      <c r="W66">
        <v>0</v>
      </c>
      <c r="X66">
        <v>0</v>
      </c>
      <c r="Z66" s="19">
        <f t="shared" si="0"/>
        <v>0</v>
      </c>
      <c r="AA66" s="19">
        <f t="shared" si="1"/>
        <v>0</v>
      </c>
      <c r="AC66" s="18">
        <v>1000</v>
      </c>
      <c r="AD66" s="18">
        <v>1600</v>
      </c>
      <c r="AF66">
        <f t="shared" si="6"/>
        <v>1500</v>
      </c>
      <c r="AH66">
        <f>250+SUMPRODUCT(D66:N66,Data!$D$6:$N$6)</f>
        <v>680</v>
      </c>
      <c r="AJ66">
        <f t="shared" si="2"/>
        <v>820</v>
      </c>
      <c r="AL66" s="2">
        <f t="shared" si="3"/>
        <v>0</v>
      </c>
      <c r="AM66" s="2">
        <f t="shared" si="4"/>
        <v>0</v>
      </c>
    </row>
    <row r="67" spans="2:39" x14ac:dyDescent="0.35">
      <c r="B67" s="23">
        <v>59</v>
      </c>
      <c r="C67" s="23">
        <f t="shared" si="5"/>
        <v>15</v>
      </c>
      <c r="D67" s="23">
        <v>1</v>
      </c>
      <c r="E67" s="23"/>
      <c r="F67" s="23"/>
      <c r="G67" s="23">
        <v>1</v>
      </c>
      <c r="H67" s="23"/>
      <c r="I67" s="23"/>
      <c r="J67" s="23">
        <v>1</v>
      </c>
      <c r="K67" s="23"/>
      <c r="L67" s="23"/>
      <c r="M67" s="23"/>
      <c r="N67" s="23">
        <v>1</v>
      </c>
      <c r="O67" s="23"/>
      <c r="P67" s="23"/>
      <c r="Q67" s="23">
        <v>1</v>
      </c>
      <c r="R67" s="23"/>
      <c r="T67">
        <f>SUMPRODUCT(D67:R67,Data!$D$4:$R$4)</f>
        <v>10.5</v>
      </c>
      <c r="U67">
        <f>SUMPRODUCT(D67:R67,Data!$D$5:$R$5)</f>
        <v>10.4</v>
      </c>
      <c r="W67">
        <v>0</v>
      </c>
      <c r="X67">
        <v>0</v>
      </c>
      <c r="Z67" s="3">
        <f t="shared" si="0"/>
        <v>0</v>
      </c>
      <c r="AA67" s="3">
        <f t="shared" si="1"/>
        <v>0</v>
      </c>
      <c r="AC67">
        <v>1000</v>
      </c>
      <c r="AD67">
        <v>1600</v>
      </c>
      <c r="AF67">
        <f t="shared" si="6"/>
        <v>2000</v>
      </c>
      <c r="AH67">
        <f>250+SUMPRODUCT(D67:N67,Data!$D$6:$N$6)</f>
        <v>680</v>
      </c>
      <c r="AJ67">
        <f t="shared" si="2"/>
        <v>1320</v>
      </c>
      <c r="AL67" s="2">
        <f t="shared" si="3"/>
        <v>0</v>
      </c>
      <c r="AM67" s="2">
        <f t="shared" si="4"/>
        <v>0</v>
      </c>
    </row>
    <row r="68" spans="2:39" x14ac:dyDescent="0.35">
      <c r="B68" s="23">
        <v>60</v>
      </c>
      <c r="C68" s="23">
        <f t="shared" si="5"/>
        <v>15</v>
      </c>
      <c r="D68" s="23">
        <v>1</v>
      </c>
      <c r="E68" s="23"/>
      <c r="F68" s="23"/>
      <c r="G68" s="23">
        <v>1</v>
      </c>
      <c r="H68" s="23"/>
      <c r="I68" s="23"/>
      <c r="J68" s="23">
        <v>1</v>
      </c>
      <c r="K68" s="23"/>
      <c r="L68" s="23"/>
      <c r="M68" s="23"/>
      <c r="N68" s="23">
        <v>1</v>
      </c>
      <c r="O68" s="23"/>
      <c r="P68" s="23"/>
      <c r="Q68" s="23"/>
      <c r="R68" s="23">
        <v>1</v>
      </c>
      <c r="T68">
        <f>SUMPRODUCT(D68:R68,Data!$D$4:$R$4)</f>
        <v>9.5</v>
      </c>
      <c r="U68">
        <f>SUMPRODUCT(D68:R68,Data!$D$5:$R$5)</f>
        <v>9.4</v>
      </c>
      <c r="W68">
        <v>0</v>
      </c>
      <c r="X68">
        <v>0</v>
      </c>
      <c r="Z68" s="3">
        <f t="shared" si="0"/>
        <v>0</v>
      </c>
      <c r="AA68" s="3">
        <f t="shared" si="1"/>
        <v>0</v>
      </c>
      <c r="AC68">
        <v>1000</v>
      </c>
      <c r="AD68">
        <v>1600</v>
      </c>
      <c r="AF68">
        <f t="shared" si="6"/>
        <v>2500</v>
      </c>
      <c r="AH68">
        <f>250+SUMPRODUCT(D68:N68,Data!$D$6:$N$6)</f>
        <v>680</v>
      </c>
      <c r="AJ68">
        <f t="shared" si="2"/>
        <v>1820</v>
      </c>
      <c r="AL68" s="2">
        <f t="shared" si="3"/>
        <v>0</v>
      </c>
      <c r="AM68" s="2">
        <f t="shared" si="4"/>
        <v>0</v>
      </c>
    </row>
    <row r="69" spans="2:39" x14ac:dyDescent="0.35">
      <c r="B69" s="23">
        <v>61</v>
      </c>
      <c r="C69" s="23">
        <f t="shared" si="5"/>
        <v>16</v>
      </c>
      <c r="D69" s="23">
        <v>1</v>
      </c>
      <c r="E69" s="23"/>
      <c r="F69" s="23"/>
      <c r="G69" s="23">
        <v>1</v>
      </c>
      <c r="H69" s="23"/>
      <c r="I69" s="23"/>
      <c r="J69" s="23"/>
      <c r="K69" s="23">
        <v>1</v>
      </c>
      <c r="L69" s="23">
        <v>1</v>
      </c>
      <c r="M69" s="23"/>
      <c r="N69" s="23"/>
      <c r="O69" s="23">
        <v>1</v>
      </c>
      <c r="P69" s="23"/>
      <c r="Q69" s="23"/>
      <c r="R69" s="23"/>
      <c r="T69">
        <f>SUMPRODUCT(D69:R69,Data!$D$4:$R$4)</f>
        <v>7.8</v>
      </c>
      <c r="U69">
        <f>SUMPRODUCT(D69:R69,Data!$D$5:$R$5)</f>
        <v>12.9</v>
      </c>
      <c r="W69">
        <v>0</v>
      </c>
      <c r="X69">
        <v>0</v>
      </c>
      <c r="Z69" s="3">
        <f t="shared" si="0"/>
        <v>0</v>
      </c>
      <c r="AA69" s="3">
        <f t="shared" si="1"/>
        <v>0</v>
      </c>
      <c r="AC69">
        <v>1000</v>
      </c>
      <c r="AD69">
        <v>1600</v>
      </c>
      <c r="AF69">
        <f t="shared" si="6"/>
        <v>1000</v>
      </c>
      <c r="AH69">
        <f>250+SUMPRODUCT(D69:N69,Data!$D$6:$N$6)</f>
        <v>650</v>
      </c>
      <c r="AJ69">
        <f t="shared" si="2"/>
        <v>350</v>
      </c>
      <c r="AL69" s="2">
        <f t="shared" si="3"/>
        <v>0</v>
      </c>
      <c r="AM69" s="2">
        <f t="shared" si="4"/>
        <v>0</v>
      </c>
    </row>
    <row r="70" spans="2:39" x14ac:dyDescent="0.35">
      <c r="B70" s="23">
        <v>62</v>
      </c>
      <c r="C70" s="23">
        <f t="shared" si="5"/>
        <v>16</v>
      </c>
      <c r="D70" s="23">
        <v>1</v>
      </c>
      <c r="E70" s="23"/>
      <c r="F70" s="23"/>
      <c r="G70" s="23">
        <v>1</v>
      </c>
      <c r="H70" s="23"/>
      <c r="I70" s="23"/>
      <c r="J70" s="23"/>
      <c r="K70" s="23">
        <v>1</v>
      </c>
      <c r="L70" s="23">
        <v>1</v>
      </c>
      <c r="M70" s="23"/>
      <c r="N70" s="23"/>
      <c r="O70" s="23"/>
      <c r="P70" s="23">
        <v>1</v>
      </c>
      <c r="Q70" s="23"/>
      <c r="R70" s="23"/>
      <c r="T70">
        <f>SUMPRODUCT(D70:R70,Data!$D$4:$R$4)</f>
        <v>5.8</v>
      </c>
      <c r="U70">
        <f>SUMPRODUCT(D70:R70,Data!$D$5:$R$5)</f>
        <v>10.9</v>
      </c>
      <c r="W70">
        <v>0</v>
      </c>
      <c r="X70">
        <v>0</v>
      </c>
      <c r="Z70" s="3">
        <f t="shared" si="0"/>
        <v>0</v>
      </c>
      <c r="AA70" s="3">
        <f t="shared" si="1"/>
        <v>0</v>
      </c>
      <c r="AC70">
        <v>1000</v>
      </c>
      <c r="AD70">
        <v>1600</v>
      </c>
      <c r="AF70">
        <f t="shared" si="6"/>
        <v>1500</v>
      </c>
      <c r="AH70">
        <f>250+SUMPRODUCT(D70:N70,Data!$D$6:$N$6)</f>
        <v>650</v>
      </c>
      <c r="AJ70">
        <f t="shared" si="2"/>
        <v>850</v>
      </c>
      <c r="AL70" s="2">
        <f t="shared" si="3"/>
        <v>0</v>
      </c>
      <c r="AM70" s="2">
        <f t="shared" si="4"/>
        <v>0</v>
      </c>
    </row>
    <row r="71" spans="2:39" x14ac:dyDescent="0.35">
      <c r="B71" s="23">
        <v>63</v>
      </c>
      <c r="C71" s="23">
        <f t="shared" si="5"/>
        <v>16</v>
      </c>
      <c r="D71" s="23">
        <v>1</v>
      </c>
      <c r="E71" s="23"/>
      <c r="F71" s="23"/>
      <c r="G71" s="23">
        <v>1</v>
      </c>
      <c r="H71" s="23"/>
      <c r="I71" s="23"/>
      <c r="J71" s="23"/>
      <c r="K71" s="23">
        <v>1</v>
      </c>
      <c r="L71" s="23">
        <v>1</v>
      </c>
      <c r="M71" s="23"/>
      <c r="N71" s="23"/>
      <c r="O71" s="23"/>
      <c r="P71" s="23"/>
      <c r="Q71" s="23">
        <v>1</v>
      </c>
      <c r="R71" s="23"/>
      <c r="T71">
        <f>SUMPRODUCT(D71:R71,Data!$D$4:$R$4)</f>
        <v>4.8</v>
      </c>
      <c r="U71">
        <f>SUMPRODUCT(D71:R71,Data!$D$5:$R$5)</f>
        <v>8.9</v>
      </c>
      <c r="W71">
        <v>0</v>
      </c>
      <c r="X71">
        <v>0</v>
      </c>
      <c r="Z71" s="3">
        <f t="shared" si="0"/>
        <v>0</v>
      </c>
      <c r="AA71" s="3">
        <f t="shared" si="1"/>
        <v>0</v>
      </c>
      <c r="AC71">
        <v>1000</v>
      </c>
      <c r="AD71">
        <v>1600</v>
      </c>
      <c r="AF71">
        <f t="shared" si="6"/>
        <v>2000</v>
      </c>
      <c r="AH71">
        <f>250+SUMPRODUCT(D71:N71,Data!$D$6:$N$6)</f>
        <v>650</v>
      </c>
      <c r="AJ71">
        <f t="shared" si="2"/>
        <v>1350</v>
      </c>
      <c r="AL71" s="2">
        <f t="shared" si="3"/>
        <v>0</v>
      </c>
      <c r="AM71" s="2">
        <f t="shared" si="4"/>
        <v>0</v>
      </c>
    </row>
    <row r="72" spans="2:39" x14ac:dyDescent="0.35">
      <c r="B72" s="23">
        <v>64</v>
      </c>
      <c r="C72" s="23">
        <f t="shared" si="5"/>
        <v>16</v>
      </c>
      <c r="D72" s="23">
        <v>1</v>
      </c>
      <c r="E72" s="23"/>
      <c r="F72" s="23"/>
      <c r="G72" s="23">
        <v>1</v>
      </c>
      <c r="H72" s="23"/>
      <c r="I72" s="23"/>
      <c r="J72" s="23"/>
      <c r="K72" s="23">
        <v>1</v>
      </c>
      <c r="L72" s="23">
        <v>1</v>
      </c>
      <c r="M72" s="23"/>
      <c r="N72" s="23"/>
      <c r="O72" s="23"/>
      <c r="P72" s="23"/>
      <c r="Q72" s="23"/>
      <c r="R72" s="23">
        <v>1</v>
      </c>
      <c r="T72">
        <f>SUMPRODUCT(D72:R72,Data!$D$4:$R$4)</f>
        <v>3.8</v>
      </c>
      <c r="U72">
        <f>SUMPRODUCT(D72:R72,Data!$D$5:$R$5)</f>
        <v>7.9</v>
      </c>
      <c r="W72">
        <v>0</v>
      </c>
      <c r="X72">
        <v>0</v>
      </c>
      <c r="Z72" s="3">
        <f t="shared" si="0"/>
        <v>0</v>
      </c>
      <c r="AA72" s="3">
        <f t="shared" si="1"/>
        <v>0</v>
      </c>
      <c r="AC72">
        <v>1000</v>
      </c>
      <c r="AD72">
        <v>1600</v>
      </c>
      <c r="AF72">
        <f t="shared" si="6"/>
        <v>2500</v>
      </c>
      <c r="AH72">
        <f>250+SUMPRODUCT(D72:N72,Data!$D$6:$N$6)</f>
        <v>650</v>
      </c>
      <c r="AJ72">
        <f t="shared" si="2"/>
        <v>1850</v>
      </c>
      <c r="AL72" s="2">
        <f t="shared" si="3"/>
        <v>0</v>
      </c>
      <c r="AM72" s="2">
        <f t="shared" si="4"/>
        <v>0</v>
      </c>
    </row>
    <row r="73" spans="2:39" x14ac:dyDescent="0.35">
      <c r="B73" s="23">
        <v>65</v>
      </c>
      <c r="C73" s="23">
        <f t="shared" si="5"/>
        <v>17</v>
      </c>
      <c r="D73" s="23">
        <v>1</v>
      </c>
      <c r="E73" s="23"/>
      <c r="F73" s="23"/>
      <c r="G73" s="23">
        <v>1</v>
      </c>
      <c r="H73" s="23"/>
      <c r="I73" s="23"/>
      <c r="J73" s="23"/>
      <c r="K73" s="23">
        <v>1</v>
      </c>
      <c r="L73" s="23"/>
      <c r="M73" s="23">
        <v>1</v>
      </c>
      <c r="N73" s="23"/>
      <c r="O73" s="23">
        <v>1</v>
      </c>
      <c r="P73" s="23"/>
      <c r="Q73" s="23"/>
      <c r="R73" s="23"/>
      <c r="T73">
        <f>SUMPRODUCT(D73:R73,Data!$D$4:$R$4)</f>
        <v>9.8000000000000007</v>
      </c>
      <c r="U73">
        <f>SUMPRODUCT(D73:R73,Data!$D$5:$R$5)</f>
        <v>14.9</v>
      </c>
      <c r="W73">
        <v>0</v>
      </c>
      <c r="X73">
        <v>0</v>
      </c>
      <c r="Z73" s="3">
        <f t="shared" ref="Z73:Z136" si="7">T73*W73/($T$225+SUMPRODUCT($T$9:$T$224,$W$9:$W$224))</f>
        <v>0</v>
      </c>
      <c r="AA73" s="3">
        <f t="shared" ref="AA73:AA136" si="8">U73*X73/($U$225+SUMPRODUCT($U$9:$U$224,$X$9:$X$224))</f>
        <v>0</v>
      </c>
      <c r="AC73">
        <v>1000</v>
      </c>
      <c r="AD73">
        <v>1600</v>
      </c>
      <c r="AF73">
        <f t="shared" si="6"/>
        <v>1000</v>
      </c>
      <c r="AH73">
        <f>250+SUMPRODUCT(D73:N73,Data!$D$6:$N$6)</f>
        <v>690</v>
      </c>
      <c r="AJ73">
        <f t="shared" si="2"/>
        <v>310</v>
      </c>
      <c r="AL73" s="2">
        <f t="shared" si="3"/>
        <v>0</v>
      </c>
      <c r="AM73" s="2">
        <f t="shared" si="4"/>
        <v>0</v>
      </c>
    </row>
    <row r="74" spans="2:39" x14ac:dyDescent="0.35">
      <c r="B74" s="23">
        <v>66</v>
      </c>
      <c r="C74" s="23">
        <f t="shared" si="5"/>
        <v>17</v>
      </c>
      <c r="D74" s="23">
        <v>1</v>
      </c>
      <c r="E74" s="23"/>
      <c r="F74" s="23"/>
      <c r="G74" s="23">
        <v>1</v>
      </c>
      <c r="H74" s="23"/>
      <c r="I74" s="23"/>
      <c r="J74" s="23"/>
      <c r="K74" s="23">
        <v>1</v>
      </c>
      <c r="L74" s="23"/>
      <c r="M74" s="23">
        <v>1</v>
      </c>
      <c r="N74" s="23"/>
      <c r="O74" s="23"/>
      <c r="P74" s="23">
        <v>1</v>
      </c>
      <c r="Q74" s="23"/>
      <c r="R74" s="23"/>
      <c r="T74">
        <f>SUMPRODUCT(D74:R74,Data!$D$4:$R$4)</f>
        <v>7.8</v>
      </c>
      <c r="U74">
        <f>SUMPRODUCT(D74:R74,Data!$D$5:$R$5)</f>
        <v>12.9</v>
      </c>
      <c r="W74">
        <v>0</v>
      </c>
      <c r="X74">
        <v>0</v>
      </c>
      <c r="Z74" s="3">
        <f t="shared" si="7"/>
        <v>0</v>
      </c>
      <c r="AA74" s="3">
        <f t="shared" si="8"/>
        <v>0</v>
      </c>
      <c r="AC74">
        <v>1000</v>
      </c>
      <c r="AD74">
        <v>1600</v>
      </c>
      <c r="AF74">
        <f t="shared" si="6"/>
        <v>1500</v>
      </c>
      <c r="AH74">
        <f>250+SUMPRODUCT(D74:N74,Data!$D$6:$N$6)</f>
        <v>690</v>
      </c>
      <c r="AJ74">
        <f t="shared" ref="AJ74:AJ137" si="9">AF74-AH74</f>
        <v>810</v>
      </c>
      <c r="AL74" s="2">
        <f t="shared" ref="AL74:AL137" si="10">$AJ74*AC74*Z74</f>
        <v>0</v>
      </c>
      <c r="AM74" s="2">
        <f t="shared" ref="AM74:AM137" si="11">$AJ74*AD74*AA74</f>
        <v>0</v>
      </c>
    </row>
    <row r="75" spans="2:39" x14ac:dyDescent="0.35">
      <c r="B75" s="23">
        <v>67</v>
      </c>
      <c r="C75" s="23">
        <f t="shared" si="5"/>
        <v>17</v>
      </c>
      <c r="D75" s="23">
        <v>1</v>
      </c>
      <c r="E75" s="23"/>
      <c r="F75" s="23"/>
      <c r="G75" s="23">
        <v>1</v>
      </c>
      <c r="H75" s="23"/>
      <c r="I75" s="23"/>
      <c r="J75" s="23"/>
      <c r="K75" s="23">
        <v>1</v>
      </c>
      <c r="L75" s="23"/>
      <c r="M75" s="23">
        <v>1</v>
      </c>
      <c r="N75" s="23"/>
      <c r="O75" s="23"/>
      <c r="P75" s="23"/>
      <c r="Q75" s="23">
        <v>1</v>
      </c>
      <c r="R75" s="23"/>
      <c r="T75">
        <f>SUMPRODUCT(D75:R75,Data!$D$4:$R$4)</f>
        <v>6.8</v>
      </c>
      <c r="U75">
        <f>SUMPRODUCT(D75:R75,Data!$D$5:$R$5)</f>
        <v>10.9</v>
      </c>
      <c r="W75">
        <v>0</v>
      </c>
      <c r="X75">
        <v>0</v>
      </c>
      <c r="Z75" s="3">
        <f t="shared" si="7"/>
        <v>0</v>
      </c>
      <c r="AA75" s="3">
        <f t="shared" si="8"/>
        <v>0</v>
      </c>
      <c r="AC75">
        <v>1000</v>
      </c>
      <c r="AD75">
        <v>1600</v>
      </c>
      <c r="AF75">
        <f t="shared" si="6"/>
        <v>2000</v>
      </c>
      <c r="AH75">
        <f>250+SUMPRODUCT(D75:N75,Data!$D$6:$N$6)</f>
        <v>690</v>
      </c>
      <c r="AJ75">
        <f t="shared" si="9"/>
        <v>1310</v>
      </c>
      <c r="AL75" s="2">
        <f t="shared" si="10"/>
        <v>0</v>
      </c>
      <c r="AM75" s="2">
        <f t="shared" si="11"/>
        <v>0</v>
      </c>
    </row>
    <row r="76" spans="2:39" x14ac:dyDescent="0.35">
      <c r="B76" s="23">
        <v>68</v>
      </c>
      <c r="C76" s="23">
        <f t="shared" si="5"/>
        <v>17</v>
      </c>
      <c r="D76" s="23">
        <v>1</v>
      </c>
      <c r="E76" s="23"/>
      <c r="F76" s="23"/>
      <c r="G76" s="23">
        <v>1</v>
      </c>
      <c r="H76" s="23"/>
      <c r="I76" s="23"/>
      <c r="J76" s="23"/>
      <c r="K76" s="23">
        <v>1</v>
      </c>
      <c r="L76" s="23"/>
      <c r="M76" s="23">
        <v>1</v>
      </c>
      <c r="N76" s="23"/>
      <c r="O76" s="23"/>
      <c r="P76" s="23"/>
      <c r="Q76" s="23"/>
      <c r="R76" s="23">
        <v>1</v>
      </c>
      <c r="T76">
        <f>SUMPRODUCT(D76:R76,Data!$D$4:$R$4)</f>
        <v>5.8</v>
      </c>
      <c r="U76">
        <f>SUMPRODUCT(D76:R76,Data!$D$5:$R$5)</f>
        <v>9.9</v>
      </c>
      <c r="W76">
        <v>0</v>
      </c>
      <c r="X76">
        <v>0</v>
      </c>
      <c r="Z76" s="3">
        <f t="shared" si="7"/>
        <v>0</v>
      </c>
      <c r="AA76" s="3">
        <f t="shared" si="8"/>
        <v>0</v>
      </c>
      <c r="AC76">
        <v>1000</v>
      </c>
      <c r="AD76">
        <v>1600</v>
      </c>
      <c r="AF76">
        <f t="shared" si="6"/>
        <v>2500</v>
      </c>
      <c r="AH76">
        <f>250+SUMPRODUCT(D76:N76,Data!$D$6:$N$6)</f>
        <v>690</v>
      </c>
      <c r="AJ76">
        <f t="shared" si="9"/>
        <v>1810</v>
      </c>
      <c r="AL76" s="2">
        <f t="shared" si="10"/>
        <v>0</v>
      </c>
      <c r="AM76" s="2">
        <f t="shared" si="11"/>
        <v>0</v>
      </c>
    </row>
    <row r="77" spans="2:39" x14ac:dyDescent="0.35">
      <c r="B77" s="23">
        <v>69</v>
      </c>
      <c r="C77" s="23">
        <f t="shared" si="5"/>
        <v>18</v>
      </c>
      <c r="D77" s="23">
        <v>1</v>
      </c>
      <c r="E77" s="23"/>
      <c r="F77" s="23"/>
      <c r="G77" s="23">
        <v>1</v>
      </c>
      <c r="H77" s="23"/>
      <c r="I77" s="23"/>
      <c r="J77" s="23"/>
      <c r="K77" s="23">
        <v>1</v>
      </c>
      <c r="L77" s="23"/>
      <c r="M77" s="23"/>
      <c r="N77" s="23">
        <v>1</v>
      </c>
      <c r="O77" s="23">
        <v>1</v>
      </c>
      <c r="P77" s="23"/>
      <c r="Q77" s="23"/>
      <c r="R77" s="23"/>
      <c r="T77">
        <f>SUMPRODUCT(D77:R77,Data!$D$4:$R$4)</f>
        <v>12.3</v>
      </c>
      <c r="U77">
        <f>SUMPRODUCT(D77:R77,Data!$D$5:$R$5)</f>
        <v>15.4</v>
      </c>
      <c r="W77">
        <v>0</v>
      </c>
      <c r="X77">
        <v>0</v>
      </c>
      <c r="Z77" s="3">
        <f t="shared" si="7"/>
        <v>0</v>
      </c>
      <c r="AA77" s="3">
        <f t="shared" si="8"/>
        <v>0</v>
      </c>
      <c r="AC77">
        <v>1000</v>
      </c>
      <c r="AD77">
        <v>1600</v>
      </c>
      <c r="AF77">
        <f t="shared" si="6"/>
        <v>1000</v>
      </c>
      <c r="AH77">
        <f>250+SUMPRODUCT(D77:N77,Data!$D$6:$N$6)</f>
        <v>730</v>
      </c>
      <c r="AJ77">
        <f t="shared" si="9"/>
        <v>270</v>
      </c>
      <c r="AL77" s="2">
        <f t="shared" si="10"/>
        <v>0</v>
      </c>
      <c r="AM77" s="2">
        <f t="shared" si="11"/>
        <v>0</v>
      </c>
    </row>
    <row r="78" spans="2:39" x14ac:dyDescent="0.35">
      <c r="B78" s="23">
        <v>70</v>
      </c>
      <c r="C78" s="23">
        <f t="shared" ref="C78:C141" si="12">IF(C74=C77,C77+1,C77)</f>
        <v>18</v>
      </c>
      <c r="D78" s="23">
        <v>1</v>
      </c>
      <c r="E78" s="23"/>
      <c r="F78" s="23"/>
      <c r="G78" s="23">
        <v>1</v>
      </c>
      <c r="H78" s="23"/>
      <c r="I78" s="23"/>
      <c r="J78" s="23"/>
      <c r="K78" s="23">
        <v>1</v>
      </c>
      <c r="L78" s="23"/>
      <c r="M78" s="23"/>
      <c r="N78" s="23">
        <v>1</v>
      </c>
      <c r="O78" s="23"/>
      <c r="P78" s="23">
        <v>1</v>
      </c>
      <c r="Q78" s="23"/>
      <c r="R78" s="23"/>
      <c r="T78">
        <f>SUMPRODUCT(D78:R78,Data!$D$4:$R$4)</f>
        <v>10.3</v>
      </c>
      <c r="U78">
        <f>SUMPRODUCT(D78:R78,Data!$D$5:$R$5)</f>
        <v>13.4</v>
      </c>
      <c r="W78">
        <v>0</v>
      </c>
      <c r="X78">
        <v>0</v>
      </c>
      <c r="Z78" s="3">
        <f t="shared" si="7"/>
        <v>0</v>
      </c>
      <c r="AA78" s="3">
        <f t="shared" si="8"/>
        <v>0</v>
      </c>
      <c r="AC78">
        <v>1000</v>
      </c>
      <c r="AD78">
        <v>1600</v>
      </c>
      <c r="AF78">
        <f t="shared" ref="AF78:AF141" si="13">AF74</f>
        <v>1500</v>
      </c>
      <c r="AH78">
        <f>250+SUMPRODUCT(D78:N78,Data!$D$6:$N$6)</f>
        <v>730</v>
      </c>
      <c r="AJ78">
        <f t="shared" si="9"/>
        <v>770</v>
      </c>
      <c r="AL78" s="2">
        <f t="shared" si="10"/>
        <v>0</v>
      </c>
      <c r="AM78" s="2">
        <f t="shared" si="11"/>
        <v>0</v>
      </c>
    </row>
    <row r="79" spans="2:39" x14ac:dyDescent="0.35">
      <c r="B79" s="23">
        <v>71</v>
      </c>
      <c r="C79" s="23">
        <f t="shared" si="12"/>
        <v>18</v>
      </c>
      <c r="D79" s="23">
        <v>1</v>
      </c>
      <c r="E79" s="23"/>
      <c r="F79" s="23"/>
      <c r="G79" s="23">
        <v>1</v>
      </c>
      <c r="H79" s="23"/>
      <c r="I79" s="23"/>
      <c r="J79" s="23"/>
      <c r="K79" s="23">
        <v>1</v>
      </c>
      <c r="L79" s="23"/>
      <c r="M79" s="23"/>
      <c r="N79" s="23">
        <v>1</v>
      </c>
      <c r="O79" s="23"/>
      <c r="P79" s="23"/>
      <c r="Q79" s="23">
        <v>1</v>
      </c>
      <c r="R79" s="23"/>
      <c r="T79">
        <f>SUMPRODUCT(D79:R79,Data!$D$4:$R$4)</f>
        <v>9.3000000000000007</v>
      </c>
      <c r="U79">
        <f>SUMPRODUCT(D79:R79,Data!$D$5:$R$5)</f>
        <v>11.4</v>
      </c>
      <c r="W79">
        <v>0</v>
      </c>
      <c r="X79">
        <v>0</v>
      </c>
      <c r="Z79" s="3">
        <f t="shared" si="7"/>
        <v>0</v>
      </c>
      <c r="AA79" s="3">
        <f t="shared" si="8"/>
        <v>0</v>
      </c>
      <c r="AC79">
        <v>1000</v>
      </c>
      <c r="AD79">
        <v>1600</v>
      </c>
      <c r="AF79">
        <f t="shared" si="13"/>
        <v>2000</v>
      </c>
      <c r="AH79">
        <f>250+SUMPRODUCT(D79:N79,Data!$D$6:$N$6)</f>
        <v>730</v>
      </c>
      <c r="AJ79">
        <f t="shared" si="9"/>
        <v>1270</v>
      </c>
      <c r="AL79" s="2">
        <f t="shared" si="10"/>
        <v>0</v>
      </c>
      <c r="AM79" s="2">
        <f t="shared" si="11"/>
        <v>0</v>
      </c>
    </row>
    <row r="80" spans="2:39" x14ac:dyDescent="0.35">
      <c r="B80" s="23">
        <v>72</v>
      </c>
      <c r="C80" s="23">
        <f t="shared" si="12"/>
        <v>18</v>
      </c>
      <c r="D80" s="23">
        <v>1</v>
      </c>
      <c r="E80" s="23"/>
      <c r="F80" s="23"/>
      <c r="G80" s="23">
        <v>1</v>
      </c>
      <c r="H80" s="23"/>
      <c r="I80" s="23"/>
      <c r="J80" s="23"/>
      <c r="K80" s="23">
        <v>1</v>
      </c>
      <c r="L80" s="23"/>
      <c r="M80" s="23"/>
      <c r="N80" s="23">
        <v>1</v>
      </c>
      <c r="O80" s="23"/>
      <c r="P80" s="23"/>
      <c r="Q80" s="23"/>
      <c r="R80" s="23">
        <v>1</v>
      </c>
      <c r="T80">
        <f>SUMPRODUCT(D80:R80,Data!$D$4:$R$4)</f>
        <v>8.3000000000000007</v>
      </c>
      <c r="U80">
        <f>SUMPRODUCT(D80:R80,Data!$D$5:$R$5)</f>
        <v>10.4</v>
      </c>
      <c r="W80">
        <v>0</v>
      </c>
      <c r="X80">
        <v>0</v>
      </c>
      <c r="Z80" s="3">
        <f t="shared" si="7"/>
        <v>0</v>
      </c>
      <c r="AA80" s="3">
        <f t="shared" si="8"/>
        <v>0</v>
      </c>
      <c r="AC80">
        <v>1000</v>
      </c>
      <c r="AD80">
        <v>1600</v>
      </c>
      <c r="AF80">
        <f t="shared" si="13"/>
        <v>2500</v>
      </c>
      <c r="AH80">
        <f>250+SUMPRODUCT(D80:N80,Data!$D$6:$N$6)</f>
        <v>730</v>
      </c>
      <c r="AJ80">
        <f t="shared" si="9"/>
        <v>1770</v>
      </c>
      <c r="AL80" s="2">
        <f t="shared" si="10"/>
        <v>0</v>
      </c>
      <c r="AM80" s="2">
        <f t="shared" si="11"/>
        <v>0</v>
      </c>
    </row>
    <row r="81" spans="2:39" x14ac:dyDescent="0.35">
      <c r="B81" s="23">
        <v>73</v>
      </c>
      <c r="C81" s="23">
        <f t="shared" si="12"/>
        <v>19</v>
      </c>
      <c r="D81" s="23">
        <v>1</v>
      </c>
      <c r="E81" s="23"/>
      <c r="F81" s="23"/>
      <c r="G81" s="23"/>
      <c r="H81" s="23">
        <v>1</v>
      </c>
      <c r="I81" s="23">
        <v>1</v>
      </c>
      <c r="J81" s="23"/>
      <c r="K81" s="23"/>
      <c r="L81" s="23">
        <v>1</v>
      </c>
      <c r="M81" s="23"/>
      <c r="N81" s="23"/>
      <c r="O81" s="23">
        <v>1</v>
      </c>
      <c r="P81" s="23"/>
      <c r="Q81" s="23"/>
      <c r="R81" s="23"/>
      <c r="T81">
        <f>SUMPRODUCT(D81:R81,Data!$D$4:$R$4)</f>
        <v>9.5</v>
      </c>
      <c r="U81">
        <f>SUMPRODUCT(D81:R81,Data!$D$5:$R$5)</f>
        <v>11</v>
      </c>
      <c r="W81">
        <v>0</v>
      </c>
      <c r="X81">
        <v>0</v>
      </c>
      <c r="Z81" s="3">
        <f t="shared" si="7"/>
        <v>0</v>
      </c>
      <c r="AA81" s="3">
        <f t="shared" si="8"/>
        <v>0</v>
      </c>
      <c r="AC81">
        <v>1000</v>
      </c>
      <c r="AD81">
        <v>1600</v>
      </c>
      <c r="AF81">
        <f t="shared" si="13"/>
        <v>1000</v>
      </c>
      <c r="AH81">
        <f>250+SUMPRODUCT(D81:N81,Data!$D$6:$N$6)</f>
        <v>650</v>
      </c>
      <c r="AJ81">
        <f t="shared" si="9"/>
        <v>350</v>
      </c>
      <c r="AL81" s="2">
        <f t="shared" si="10"/>
        <v>0</v>
      </c>
      <c r="AM81" s="2">
        <f t="shared" si="11"/>
        <v>0</v>
      </c>
    </row>
    <row r="82" spans="2:39" x14ac:dyDescent="0.35">
      <c r="B82" s="23">
        <v>74</v>
      </c>
      <c r="C82" s="23">
        <f t="shared" si="12"/>
        <v>19</v>
      </c>
      <c r="D82" s="23">
        <v>1</v>
      </c>
      <c r="E82" s="23"/>
      <c r="F82" s="23"/>
      <c r="G82" s="23"/>
      <c r="H82" s="23">
        <v>1</v>
      </c>
      <c r="I82" s="23">
        <v>1</v>
      </c>
      <c r="J82" s="23"/>
      <c r="K82" s="23"/>
      <c r="L82" s="23">
        <v>1</v>
      </c>
      <c r="M82" s="23"/>
      <c r="N82" s="23"/>
      <c r="O82" s="23"/>
      <c r="P82" s="23">
        <v>1</v>
      </c>
      <c r="Q82" s="23"/>
      <c r="R82" s="23"/>
      <c r="T82">
        <f>SUMPRODUCT(D82:R82,Data!$D$4:$R$4)</f>
        <v>7.5</v>
      </c>
      <c r="U82">
        <f>SUMPRODUCT(D82:R82,Data!$D$5:$R$5)</f>
        <v>9</v>
      </c>
      <c r="W82">
        <v>0</v>
      </c>
      <c r="X82">
        <v>0</v>
      </c>
      <c r="Z82" s="3">
        <f t="shared" si="7"/>
        <v>0</v>
      </c>
      <c r="AA82" s="3">
        <f t="shared" si="8"/>
        <v>0</v>
      </c>
      <c r="AC82">
        <v>1000</v>
      </c>
      <c r="AD82">
        <v>1600</v>
      </c>
      <c r="AF82">
        <f t="shared" si="13"/>
        <v>1500</v>
      </c>
      <c r="AH82">
        <f>250+SUMPRODUCT(D82:N82,Data!$D$6:$N$6)</f>
        <v>650</v>
      </c>
      <c r="AJ82">
        <f t="shared" si="9"/>
        <v>850</v>
      </c>
      <c r="AL82" s="2">
        <f t="shared" si="10"/>
        <v>0</v>
      </c>
      <c r="AM82" s="2">
        <f t="shared" si="11"/>
        <v>0</v>
      </c>
    </row>
    <row r="83" spans="2:39" x14ac:dyDescent="0.35">
      <c r="B83" s="23">
        <v>75</v>
      </c>
      <c r="C83" s="23">
        <f t="shared" si="12"/>
        <v>19</v>
      </c>
      <c r="D83" s="23">
        <v>1</v>
      </c>
      <c r="E83" s="23"/>
      <c r="F83" s="23"/>
      <c r="G83" s="23"/>
      <c r="H83" s="23">
        <v>1</v>
      </c>
      <c r="I83" s="23">
        <v>1</v>
      </c>
      <c r="J83" s="23"/>
      <c r="K83" s="23"/>
      <c r="L83" s="23">
        <v>1</v>
      </c>
      <c r="M83" s="23"/>
      <c r="N83" s="23"/>
      <c r="O83" s="23"/>
      <c r="P83" s="23"/>
      <c r="Q83" s="23">
        <v>1</v>
      </c>
      <c r="R83" s="23"/>
      <c r="T83">
        <f>SUMPRODUCT(D83:R83,Data!$D$4:$R$4)</f>
        <v>6.5</v>
      </c>
      <c r="U83">
        <f>SUMPRODUCT(D83:R83,Data!$D$5:$R$5)</f>
        <v>7</v>
      </c>
      <c r="W83">
        <v>0</v>
      </c>
      <c r="X83">
        <v>0</v>
      </c>
      <c r="Z83" s="3">
        <f t="shared" si="7"/>
        <v>0</v>
      </c>
      <c r="AA83" s="3">
        <f t="shared" si="8"/>
        <v>0</v>
      </c>
      <c r="AC83">
        <v>1000</v>
      </c>
      <c r="AD83">
        <v>1600</v>
      </c>
      <c r="AF83">
        <f t="shared" si="13"/>
        <v>2000</v>
      </c>
      <c r="AH83">
        <f>250+SUMPRODUCT(D83:N83,Data!$D$6:$N$6)</f>
        <v>650</v>
      </c>
      <c r="AJ83">
        <f t="shared" si="9"/>
        <v>1350</v>
      </c>
      <c r="AL83" s="2">
        <f t="shared" si="10"/>
        <v>0</v>
      </c>
      <c r="AM83" s="2">
        <f t="shared" si="11"/>
        <v>0</v>
      </c>
    </row>
    <row r="84" spans="2:39" x14ac:dyDescent="0.35">
      <c r="B84" s="23">
        <v>76</v>
      </c>
      <c r="C84" s="23">
        <f t="shared" si="12"/>
        <v>19</v>
      </c>
      <c r="D84" s="23">
        <v>1</v>
      </c>
      <c r="E84" s="23"/>
      <c r="F84" s="23"/>
      <c r="G84" s="23"/>
      <c r="H84" s="23">
        <v>1</v>
      </c>
      <c r="I84" s="23">
        <v>1</v>
      </c>
      <c r="J84" s="23"/>
      <c r="K84" s="23"/>
      <c r="L84" s="23">
        <v>1</v>
      </c>
      <c r="M84" s="23"/>
      <c r="N84" s="23"/>
      <c r="O84" s="23"/>
      <c r="P84" s="23"/>
      <c r="Q84" s="23"/>
      <c r="R84" s="23">
        <v>1</v>
      </c>
      <c r="T84">
        <f>SUMPRODUCT(D84:R84,Data!$D$4:$R$4)</f>
        <v>5.5</v>
      </c>
      <c r="U84">
        <f>SUMPRODUCT(D84:R84,Data!$D$5:$R$5)</f>
        <v>6</v>
      </c>
      <c r="W84">
        <v>0</v>
      </c>
      <c r="X84">
        <v>0</v>
      </c>
      <c r="Z84" s="3">
        <f t="shared" si="7"/>
        <v>0</v>
      </c>
      <c r="AA84" s="3">
        <f t="shared" si="8"/>
        <v>0</v>
      </c>
      <c r="AC84">
        <v>1000</v>
      </c>
      <c r="AD84">
        <v>1600</v>
      </c>
      <c r="AF84">
        <f t="shared" si="13"/>
        <v>2500</v>
      </c>
      <c r="AH84">
        <f>250+SUMPRODUCT(D84:N84,Data!$D$6:$N$6)</f>
        <v>650</v>
      </c>
      <c r="AJ84">
        <f t="shared" si="9"/>
        <v>1850</v>
      </c>
      <c r="AL84" s="2">
        <f t="shared" si="10"/>
        <v>0</v>
      </c>
      <c r="AM84" s="2">
        <f t="shared" si="11"/>
        <v>0</v>
      </c>
    </row>
    <row r="85" spans="2:39" x14ac:dyDescent="0.35">
      <c r="B85" s="23">
        <v>77</v>
      </c>
      <c r="C85" s="23">
        <f t="shared" si="12"/>
        <v>20</v>
      </c>
      <c r="D85" s="23">
        <v>1</v>
      </c>
      <c r="E85" s="23"/>
      <c r="F85" s="23"/>
      <c r="G85" s="23"/>
      <c r="H85" s="23">
        <v>1</v>
      </c>
      <c r="I85" s="23">
        <v>1</v>
      </c>
      <c r="J85" s="23"/>
      <c r="K85" s="23"/>
      <c r="L85" s="23"/>
      <c r="M85" s="23">
        <v>1</v>
      </c>
      <c r="N85" s="23"/>
      <c r="O85" s="23">
        <v>1</v>
      </c>
      <c r="P85" s="23"/>
      <c r="Q85" s="23"/>
      <c r="R85" s="23"/>
      <c r="T85">
        <f>SUMPRODUCT(D85:R85,Data!$D$4:$R$4)</f>
        <v>11.5</v>
      </c>
      <c r="U85">
        <f>SUMPRODUCT(D85:R85,Data!$D$5:$R$5)</f>
        <v>13</v>
      </c>
      <c r="W85">
        <v>0</v>
      </c>
      <c r="X85">
        <v>0</v>
      </c>
      <c r="Z85" s="3">
        <f t="shared" si="7"/>
        <v>0</v>
      </c>
      <c r="AA85" s="3">
        <f t="shared" si="8"/>
        <v>0</v>
      </c>
      <c r="AC85">
        <v>1000</v>
      </c>
      <c r="AD85">
        <v>1600</v>
      </c>
      <c r="AF85">
        <f t="shared" si="13"/>
        <v>1000</v>
      </c>
      <c r="AH85">
        <f>250+SUMPRODUCT(D85:N85,Data!$D$6:$N$6)</f>
        <v>690</v>
      </c>
      <c r="AJ85">
        <f t="shared" si="9"/>
        <v>310</v>
      </c>
      <c r="AL85" s="2">
        <f t="shared" si="10"/>
        <v>0</v>
      </c>
      <c r="AM85" s="2">
        <f t="shared" si="11"/>
        <v>0</v>
      </c>
    </row>
    <row r="86" spans="2:39" x14ac:dyDescent="0.35">
      <c r="B86" s="23">
        <v>78</v>
      </c>
      <c r="C86" s="23">
        <f t="shared" si="12"/>
        <v>20</v>
      </c>
      <c r="D86" s="23">
        <v>1</v>
      </c>
      <c r="E86" s="23"/>
      <c r="F86" s="23"/>
      <c r="G86" s="23"/>
      <c r="H86" s="23">
        <v>1</v>
      </c>
      <c r="I86" s="23">
        <v>1</v>
      </c>
      <c r="J86" s="23"/>
      <c r="K86" s="23"/>
      <c r="L86" s="23"/>
      <c r="M86" s="23">
        <v>1</v>
      </c>
      <c r="N86" s="23"/>
      <c r="O86" s="23"/>
      <c r="P86" s="23">
        <v>1</v>
      </c>
      <c r="Q86" s="23"/>
      <c r="R86" s="23"/>
      <c r="T86">
        <f>SUMPRODUCT(D86:R86,Data!$D$4:$R$4)</f>
        <v>9.5</v>
      </c>
      <c r="U86">
        <f>SUMPRODUCT(D86:R86,Data!$D$5:$R$5)</f>
        <v>11</v>
      </c>
      <c r="W86">
        <v>0</v>
      </c>
      <c r="X86">
        <v>0</v>
      </c>
      <c r="Z86" s="3">
        <f t="shared" si="7"/>
        <v>0</v>
      </c>
      <c r="AA86" s="3">
        <f t="shared" si="8"/>
        <v>0</v>
      </c>
      <c r="AC86">
        <v>1000</v>
      </c>
      <c r="AD86">
        <v>1600</v>
      </c>
      <c r="AF86">
        <f t="shared" si="13"/>
        <v>1500</v>
      </c>
      <c r="AH86">
        <f>250+SUMPRODUCT(D86:N86,Data!$D$6:$N$6)</f>
        <v>690</v>
      </c>
      <c r="AJ86">
        <f t="shared" si="9"/>
        <v>810</v>
      </c>
      <c r="AL86" s="2">
        <f t="shared" si="10"/>
        <v>0</v>
      </c>
      <c r="AM86" s="2">
        <f t="shared" si="11"/>
        <v>0</v>
      </c>
    </row>
    <row r="87" spans="2:39" x14ac:dyDescent="0.35">
      <c r="B87" s="23">
        <v>79</v>
      </c>
      <c r="C87" s="23">
        <f t="shared" si="12"/>
        <v>20</v>
      </c>
      <c r="D87" s="23">
        <v>1</v>
      </c>
      <c r="E87" s="23"/>
      <c r="F87" s="23"/>
      <c r="G87" s="23"/>
      <c r="H87" s="23">
        <v>1</v>
      </c>
      <c r="I87" s="23">
        <v>1</v>
      </c>
      <c r="J87" s="23"/>
      <c r="K87" s="23"/>
      <c r="L87" s="23"/>
      <c r="M87" s="23">
        <v>1</v>
      </c>
      <c r="N87" s="23"/>
      <c r="O87" s="23"/>
      <c r="P87" s="23"/>
      <c r="Q87" s="23">
        <v>1</v>
      </c>
      <c r="R87" s="23"/>
      <c r="T87">
        <f>SUMPRODUCT(D87:R87,Data!$D$4:$R$4)</f>
        <v>8.5</v>
      </c>
      <c r="U87">
        <f>SUMPRODUCT(D87:R87,Data!$D$5:$R$5)</f>
        <v>9</v>
      </c>
      <c r="W87">
        <v>0</v>
      </c>
      <c r="X87">
        <v>0</v>
      </c>
      <c r="Z87" s="3">
        <f t="shared" si="7"/>
        <v>0</v>
      </c>
      <c r="AA87" s="3">
        <f t="shared" si="8"/>
        <v>0</v>
      </c>
      <c r="AC87">
        <v>1000</v>
      </c>
      <c r="AD87">
        <v>1600</v>
      </c>
      <c r="AF87">
        <f t="shared" si="13"/>
        <v>2000</v>
      </c>
      <c r="AH87">
        <f>250+SUMPRODUCT(D87:N87,Data!$D$6:$N$6)</f>
        <v>690</v>
      </c>
      <c r="AJ87">
        <f t="shared" si="9"/>
        <v>1310</v>
      </c>
      <c r="AL87" s="2">
        <f t="shared" si="10"/>
        <v>0</v>
      </c>
      <c r="AM87" s="2">
        <f t="shared" si="11"/>
        <v>0</v>
      </c>
    </row>
    <row r="88" spans="2:39" x14ac:dyDescent="0.35">
      <c r="B88" s="23">
        <v>80</v>
      </c>
      <c r="C88" s="23">
        <f t="shared" si="12"/>
        <v>20</v>
      </c>
      <c r="D88" s="23">
        <v>1</v>
      </c>
      <c r="E88" s="23"/>
      <c r="F88" s="23"/>
      <c r="G88" s="23"/>
      <c r="H88" s="23">
        <v>1</v>
      </c>
      <c r="I88" s="23">
        <v>1</v>
      </c>
      <c r="J88" s="23"/>
      <c r="K88" s="23"/>
      <c r="L88" s="23"/>
      <c r="M88" s="23">
        <v>1</v>
      </c>
      <c r="N88" s="23"/>
      <c r="O88" s="23"/>
      <c r="P88" s="23"/>
      <c r="Q88" s="23"/>
      <c r="R88" s="23">
        <v>1</v>
      </c>
      <c r="T88">
        <f>SUMPRODUCT(D88:R88,Data!$D$4:$R$4)</f>
        <v>7.5</v>
      </c>
      <c r="U88">
        <f>SUMPRODUCT(D88:R88,Data!$D$5:$R$5)</f>
        <v>8</v>
      </c>
      <c r="W88">
        <v>0</v>
      </c>
      <c r="X88">
        <v>0</v>
      </c>
      <c r="Z88" s="3">
        <f t="shared" si="7"/>
        <v>0</v>
      </c>
      <c r="AA88" s="3">
        <f t="shared" si="8"/>
        <v>0</v>
      </c>
      <c r="AC88">
        <v>1000</v>
      </c>
      <c r="AD88">
        <v>1600</v>
      </c>
      <c r="AF88">
        <f t="shared" si="13"/>
        <v>2500</v>
      </c>
      <c r="AH88">
        <f>250+SUMPRODUCT(D88:N88,Data!$D$6:$N$6)</f>
        <v>690</v>
      </c>
      <c r="AJ88">
        <f t="shared" si="9"/>
        <v>1810</v>
      </c>
      <c r="AL88" s="2">
        <f t="shared" si="10"/>
        <v>0</v>
      </c>
      <c r="AM88" s="2">
        <f t="shared" si="11"/>
        <v>0</v>
      </c>
    </row>
    <row r="89" spans="2:39" x14ac:dyDescent="0.35">
      <c r="B89" s="23">
        <v>81</v>
      </c>
      <c r="C89" s="23">
        <f t="shared" si="12"/>
        <v>21</v>
      </c>
      <c r="D89" s="23">
        <v>1</v>
      </c>
      <c r="E89" s="23"/>
      <c r="F89" s="23"/>
      <c r="G89" s="23"/>
      <c r="H89" s="23">
        <v>1</v>
      </c>
      <c r="I89" s="23">
        <v>1</v>
      </c>
      <c r="J89" s="23"/>
      <c r="K89" s="23"/>
      <c r="L89" s="23"/>
      <c r="M89" s="23"/>
      <c r="N89" s="23">
        <v>1</v>
      </c>
      <c r="O89" s="23">
        <v>1</v>
      </c>
      <c r="P89" s="23"/>
      <c r="Q89" s="23"/>
      <c r="R89" s="23"/>
      <c r="T89">
        <f>SUMPRODUCT(D89:R89,Data!$D$4:$R$4)</f>
        <v>14</v>
      </c>
      <c r="U89">
        <f>SUMPRODUCT(D89:R89,Data!$D$5:$R$5)</f>
        <v>13.5</v>
      </c>
      <c r="W89">
        <v>0</v>
      </c>
      <c r="X89">
        <v>0</v>
      </c>
      <c r="Z89" s="3">
        <f t="shared" si="7"/>
        <v>0</v>
      </c>
      <c r="AA89" s="3">
        <f t="shared" si="8"/>
        <v>0</v>
      </c>
      <c r="AC89">
        <v>1000</v>
      </c>
      <c r="AD89">
        <v>1600</v>
      </c>
      <c r="AF89">
        <f t="shared" si="13"/>
        <v>1000</v>
      </c>
      <c r="AH89">
        <f>250+SUMPRODUCT(D89:N89,Data!$D$6:$N$6)</f>
        <v>730</v>
      </c>
      <c r="AJ89">
        <f t="shared" si="9"/>
        <v>270</v>
      </c>
      <c r="AL89" s="2">
        <f t="shared" si="10"/>
        <v>0</v>
      </c>
      <c r="AM89" s="2">
        <f t="shared" si="11"/>
        <v>0</v>
      </c>
    </row>
    <row r="90" spans="2:39" x14ac:dyDescent="0.35">
      <c r="B90" s="23">
        <v>82</v>
      </c>
      <c r="C90" s="23">
        <f t="shared" si="12"/>
        <v>21</v>
      </c>
      <c r="D90" s="23">
        <v>1</v>
      </c>
      <c r="E90" s="23"/>
      <c r="F90" s="23"/>
      <c r="G90" s="23"/>
      <c r="H90" s="23">
        <v>1</v>
      </c>
      <c r="I90" s="23">
        <v>1</v>
      </c>
      <c r="J90" s="23"/>
      <c r="K90" s="23"/>
      <c r="L90" s="23"/>
      <c r="M90" s="23"/>
      <c r="N90" s="23">
        <v>1</v>
      </c>
      <c r="O90" s="23"/>
      <c r="P90" s="23">
        <v>1</v>
      </c>
      <c r="Q90" s="23"/>
      <c r="R90" s="23"/>
      <c r="T90">
        <f>SUMPRODUCT(D90:R90,Data!$D$4:$R$4)</f>
        <v>12</v>
      </c>
      <c r="U90">
        <f>SUMPRODUCT(D90:R90,Data!$D$5:$R$5)</f>
        <v>11.5</v>
      </c>
      <c r="W90">
        <v>0</v>
      </c>
      <c r="X90">
        <v>0</v>
      </c>
      <c r="Z90" s="3">
        <f t="shared" si="7"/>
        <v>0</v>
      </c>
      <c r="AA90" s="3">
        <f t="shared" si="8"/>
        <v>0</v>
      </c>
      <c r="AC90">
        <v>1000</v>
      </c>
      <c r="AD90">
        <v>1600</v>
      </c>
      <c r="AF90">
        <f t="shared" si="13"/>
        <v>1500</v>
      </c>
      <c r="AH90">
        <f>250+SUMPRODUCT(D90:N90,Data!$D$6:$N$6)</f>
        <v>730</v>
      </c>
      <c r="AJ90">
        <f t="shared" si="9"/>
        <v>770</v>
      </c>
      <c r="AL90" s="2">
        <f t="shared" si="10"/>
        <v>0</v>
      </c>
      <c r="AM90" s="2">
        <f t="shared" si="11"/>
        <v>0</v>
      </c>
    </row>
    <row r="91" spans="2:39" x14ac:dyDescent="0.35">
      <c r="B91" s="23">
        <v>83</v>
      </c>
      <c r="C91" s="23">
        <f t="shared" si="12"/>
        <v>21</v>
      </c>
      <c r="D91" s="23">
        <v>1</v>
      </c>
      <c r="E91" s="23"/>
      <c r="F91" s="23"/>
      <c r="G91" s="23"/>
      <c r="H91" s="23">
        <v>1</v>
      </c>
      <c r="I91" s="23">
        <v>1</v>
      </c>
      <c r="J91" s="23"/>
      <c r="K91" s="23"/>
      <c r="L91" s="23"/>
      <c r="M91" s="23"/>
      <c r="N91" s="23">
        <v>1</v>
      </c>
      <c r="O91" s="23"/>
      <c r="P91" s="23"/>
      <c r="Q91" s="23">
        <v>1</v>
      </c>
      <c r="R91" s="23"/>
      <c r="T91">
        <f>SUMPRODUCT(D91:R91,Data!$D$4:$R$4)</f>
        <v>11</v>
      </c>
      <c r="U91">
        <f>SUMPRODUCT(D91:R91,Data!$D$5:$R$5)</f>
        <v>9.5</v>
      </c>
      <c r="W91">
        <v>0</v>
      </c>
      <c r="X91">
        <v>0</v>
      </c>
      <c r="Z91" s="3">
        <f t="shared" si="7"/>
        <v>0</v>
      </c>
      <c r="AA91" s="3">
        <f t="shared" si="8"/>
        <v>0</v>
      </c>
      <c r="AC91">
        <v>1000</v>
      </c>
      <c r="AD91">
        <v>1600</v>
      </c>
      <c r="AF91">
        <f t="shared" si="13"/>
        <v>2000</v>
      </c>
      <c r="AH91">
        <f>250+SUMPRODUCT(D91:N91,Data!$D$6:$N$6)</f>
        <v>730</v>
      </c>
      <c r="AJ91">
        <f t="shared" si="9"/>
        <v>1270</v>
      </c>
      <c r="AL91" s="2">
        <f t="shared" si="10"/>
        <v>0</v>
      </c>
      <c r="AM91" s="2">
        <f t="shared" si="11"/>
        <v>0</v>
      </c>
    </row>
    <row r="92" spans="2:39" x14ac:dyDescent="0.35">
      <c r="B92" s="23">
        <v>84</v>
      </c>
      <c r="C92" s="23">
        <f t="shared" si="12"/>
        <v>21</v>
      </c>
      <c r="D92" s="23">
        <v>1</v>
      </c>
      <c r="E92" s="23"/>
      <c r="F92" s="23"/>
      <c r="G92" s="23"/>
      <c r="H92" s="23">
        <v>1</v>
      </c>
      <c r="I92" s="23">
        <v>1</v>
      </c>
      <c r="J92" s="23"/>
      <c r="K92" s="23"/>
      <c r="L92" s="23"/>
      <c r="M92" s="23"/>
      <c r="N92" s="23">
        <v>1</v>
      </c>
      <c r="O92" s="23"/>
      <c r="P92" s="23"/>
      <c r="Q92" s="23"/>
      <c r="R92" s="23">
        <v>1</v>
      </c>
      <c r="T92">
        <f>SUMPRODUCT(D92:R92,Data!$D$4:$R$4)</f>
        <v>10</v>
      </c>
      <c r="U92">
        <f>SUMPRODUCT(D92:R92,Data!$D$5:$R$5)</f>
        <v>8.5</v>
      </c>
      <c r="W92">
        <v>0</v>
      </c>
      <c r="X92">
        <v>0</v>
      </c>
      <c r="Z92" s="3">
        <f t="shared" si="7"/>
        <v>0</v>
      </c>
      <c r="AA92" s="3">
        <f t="shared" si="8"/>
        <v>0</v>
      </c>
      <c r="AC92">
        <v>1000</v>
      </c>
      <c r="AD92">
        <v>1600</v>
      </c>
      <c r="AF92">
        <f t="shared" si="13"/>
        <v>2500</v>
      </c>
      <c r="AH92">
        <f>250+SUMPRODUCT(D92:N92,Data!$D$6:$N$6)</f>
        <v>730</v>
      </c>
      <c r="AJ92">
        <f t="shared" si="9"/>
        <v>1770</v>
      </c>
      <c r="AL92" s="2">
        <f t="shared" si="10"/>
        <v>0</v>
      </c>
      <c r="AM92" s="2">
        <f t="shared" si="11"/>
        <v>0</v>
      </c>
    </row>
    <row r="93" spans="2:39" x14ac:dyDescent="0.35">
      <c r="B93" s="23">
        <v>85</v>
      </c>
      <c r="C93" s="23">
        <f t="shared" si="12"/>
        <v>22</v>
      </c>
      <c r="D93" s="23">
        <v>1</v>
      </c>
      <c r="E93" s="23"/>
      <c r="F93" s="23"/>
      <c r="G93" s="23"/>
      <c r="H93" s="23">
        <v>1</v>
      </c>
      <c r="I93" s="23"/>
      <c r="J93" s="23">
        <v>1</v>
      </c>
      <c r="K93" s="23"/>
      <c r="L93" s="23">
        <v>1</v>
      </c>
      <c r="M93" s="23"/>
      <c r="N93" s="23"/>
      <c r="O93" s="23">
        <v>1</v>
      </c>
      <c r="P93" s="23"/>
      <c r="Q93" s="23"/>
      <c r="R93" s="23"/>
      <c r="T93">
        <f>SUMPRODUCT(D93:R93,Data!$D$4:$R$4)</f>
        <v>11.5</v>
      </c>
      <c r="U93">
        <f>SUMPRODUCT(D93:R93,Data!$D$5:$R$5)</f>
        <v>12.5</v>
      </c>
      <c r="W93">
        <v>0</v>
      </c>
      <c r="X93">
        <v>0</v>
      </c>
      <c r="Z93" s="3">
        <f t="shared" si="7"/>
        <v>0</v>
      </c>
      <c r="AA93" s="3">
        <f t="shared" si="8"/>
        <v>0</v>
      </c>
      <c r="AC93">
        <v>1000</v>
      </c>
      <c r="AD93">
        <v>1600</v>
      </c>
      <c r="AF93">
        <f t="shared" si="13"/>
        <v>1000</v>
      </c>
      <c r="AH93">
        <f>250+SUMPRODUCT(D93:N93,Data!$D$6:$N$6)</f>
        <v>700</v>
      </c>
      <c r="AJ93">
        <f t="shared" si="9"/>
        <v>300</v>
      </c>
      <c r="AL93" s="2">
        <f t="shared" si="10"/>
        <v>0</v>
      </c>
      <c r="AM93" s="2">
        <f t="shared" si="11"/>
        <v>0</v>
      </c>
    </row>
    <row r="94" spans="2:39" x14ac:dyDescent="0.35">
      <c r="B94" s="23">
        <v>86</v>
      </c>
      <c r="C94" s="23">
        <f t="shared" si="12"/>
        <v>22</v>
      </c>
      <c r="D94" s="23">
        <v>1</v>
      </c>
      <c r="E94" s="23"/>
      <c r="F94" s="23"/>
      <c r="G94" s="23"/>
      <c r="H94" s="23">
        <v>1</v>
      </c>
      <c r="I94" s="23"/>
      <c r="J94" s="23">
        <v>1</v>
      </c>
      <c r="K94" s="23"/>
      <c r="L94" s="23">
        <v>1</v>
      </c>
      <c r="M94" s="23"/>
      <c r="N94" s="23"/>
      <c r="O94" s="23"/>
      <c r="P94" s="23">
        <v>1</v>
      </c>
      <c r="Q94" s="23"/>
      <c r="R94" s="23"/>
      <c r="T94">
        <f>SUMPRODUCT(D94:R94,Data!$D$4:$R$4)</f>
        <v>9.5</v>
      </c>
      <c r="U94">
        <f>SUMPRODUCT(D94:R94,Data!$D$5:$R$5)</f>
        <v>10.5</v>
      </c>
      <c r="W94">
        <v>0</v>
      </c>
      <c r="X94">
        <v>0</v>
      </c>
      <c r="Z94" s="3">
        <f t="shared" si="7"/>
        <v>0</v>
      </c>
      <c r="AA94" s="3">
        <f t="shared" si="8"/>
        <v>0</v>
      </c>
      <c r="AC94">
        <v>1000</v>
      </c>
      <c r="AD94">
        <v>1600</v>
      </c>
      <c r="AF94">
        <f t="shared" si="13"/>
        <v>1500</v>
      </c>
      <c r="AH94">
        <f>250+SUMPRODUCT(D94:N94,Data!$D$6:$N$6)</f>
        <v>700</v>
      </c>
      <c r="AJ94">
        <f t="shared" si="9"/>
        <v>800</v>
      </c>
      <c r="AL94" s="2">
        <f t="shared" si="10"/>
        <v>0</v>
      </c>
      <c r="AM94" s="2">
        <f t="shared" si="11"/>
        <v>0</v>
      </c>
    </row>
    <row r="95" spans="2:39" x14ac:dyDescent="0.35">
      <c r="B95" s="23">
        <v>87</v>
      </c>
      <c r="C95" s="23">
        <f t="shared" si="12"/>
        <v>22</v>
      </c>
      <c r="D95" s="23">
        <v>1</v>
      </c>
      <c r="E95" s="23"/>
      <c r="F95" s="23"/>
      <c r="G95" s="23"/>
      <c r="H95" s="23">
        <v>1</v>
      </c>
      <c r="I95" s="23"/>
      <c r="J95" s="23">
        <v>1</v>
      </c>
      <c r="K95" s="23"/>
      <c r="L95" s="23">
        <v>1</v>
      </c>
      <c r="M95" s="23"/>
      <c r="N95" s="23"/>
      <c r="O95" s="23"/>
      <c r="P95" s="23"/>
      <c r="Q95" s="23">
        <v>1</v>
      </c>
      <c r="R95" s="23"/>
      <c r="T95">
        <f>SUMPRODUCT(D95:R95,Data!$D$4:$R$4)</f>
        <v>8.5</v>
      </c>
      <c r="U95">
        <f>SUMPRODUCT(D95:R95,Data!$D$5:$R$5)</f>
        <v>8.5</v>
      </c>
      <c r="W95">
        <v>0</v>
      </c>
      <c r="X95">
        <v>0</v>
      </c>
      <c r="Z95" s="3">
        <f t="shared" si="7"/>
        <v>0</v>
      </c>
      <c r="AA95" s="3">
        <f t="shared" si="8"/>
        <v>0</v>
      </c>
      <c r="AC95">
        <v>1000</v>
      </c>
      <c r="AD95">
        <v>1600</v>
      </c>
      <c r="AF95">
        <f t="shared" si="13"/>
        <v>2000</v>
      </c>
      <c r="AH95">
        <f>250+SUMPRODUCT(D95:N95,Data!$D$6:$N$6)</f>
        <v>700</v>
      </c>
      <c r="AJ95">
        <f t="shared" si="9"/>
        <v>1300</v>
      </c>
      <c r="AL95" s="2">
        <f t="shared" si="10"/>
        <v>0</v>
      </c>
      <c r="AM95" s="2">
        <f t="shared" si="11"/>
        <v>0</v>
      </c>
    </row>
    <row r="96" spans="2:39" x14ac:dyDescent="0.35">
      <c r="B96" s="23">
        <v>88</v>
      </c>
      <c r="C96" s="23">
        <f t="shared" si="12"/>
        <v>22</v>
      </c>
      <c r="D96" s="23">
        <v>1</v>
      </c>
      <c r="E96" s="23"/>
      <c r="F96" s="23"/>
      <c r="G96" s="23"/>
      <c r="H96" s="23">
        <v>1</v>
      </c>
      <c r="I96" s="23"/>
      <c r="J96" s="23">
        <v>1</v>
      </c>
      <c r="K96" s="23"/>
      <c r="L96" s="23">
        <v>1</v>
      </c>
      <c r="M96" s="23"/>
      <c r="N96" s="23"/>
      <c r="O96" s="23"/>
      <c r="P96" s="23"/>
      <c r="Q96" s="23"/>
      <c r="R96" s="23">
        <v>1</v>
      </c>
      <c r="T96">
        <f>SUMPRODUCT(D96:R96,Data!$D$4:$R$4)</f>
        <v>7.5</v>
      </c>
      <c r="U96">
        <f>SUMPRODUCT(D96:R96,Data!$D$5:$R$5)</f>
        <v>7.5</v>
      </c>
      <c r="W96">
        <v>0</v>
      </c>
      <c r="X96">
        <v>0</v>
      </c>
      <c r="Z96" s="3">
        <f t="shared" si="7"/>
        <v>0</v>
      </c>
      <c r="AA96" s="3">
        <f t="shared" si="8"/>
        <v>0</v>
      </c>
      <c r="AC96">
        <v>1000</v>
      </c>
      <c r="AD96">
        <v>1600</v>
      </c>
      <c r="AF96">
        <f t="shared" si="13"/>
        <v>2500</v>
      </c>
      <c r="AH96">
        <f>250+SUMPRODUCT(D96:N96,Data!$D$6:$N$6)</f>
        <v>700</v>
      </c>
      <c r="AJ96">
        <f t="shared" si="9"/>
        <v>1800</v>
      </c>
      <c r="AL96" s="2">
        <f t="shared" si="10"/>
        <v>0</v>
      </c>
      <c r="AM96" s="2">
        <f t="shared" si="11"/>
        <v>0</v>
      </c>
    </row>
    <row r="97" spans="2:39" x14ac:dyDescent="0.35">
      <c r="B97" s="23">
        <v>89</v>
      </c>
      <c r="C97" s="23">
        <f t="shared" si="12"/>
        <v>23</v>
      </c>
      <c r="D97" s="23">
        <v>1</v>
      </c>
      <c r="E97" s="23"/>
      <c r="F97" s="23"/>
      <c r="G97" s="23"/>
      <c r="H97" s="23">
        <v>1</v>
      </c>
      <c r="I97" s="23"/>
      <c r="J97" s="23">
        <v>1</v>
      </c>
      <c r="K97" s="23"/>
      <c r="L97" s="23"/>
      <c r="M97" s="23">
        <v>1</v>
      </c>
      <c r="N97" s="23"/>
      <c r="O97" s="23">
        <v>1</v>
      </c>
      <c r="P97" s="23"/>
      <c r="Q97" s="23"/>
      <c r="R97" s="23"/>
      <c r="T97">
        <f>SUMPRODUCT(D97:R97,Data!$D$4:$R$4)</f>
        <v>13.5</v>
      </c>
      <c r="U97">
        <f>SUMPRODUCT(D97:R97,Data!$D$5:$R$5)</f>
        <v>14.5</v>
      </c>
      <c r="W97">
        <v>0</v>
      </c>
      <c r="X97">
        <v>0</v>
      </c>
      <c r="Z97" s="3">
        <f t="shared" si="7"/>
        <v>0</v>
      </c>
      <c r="AA97" s="3">
        <f t="shared" si="8"/>
        <v>0</v>
      </c>
      <c r="AC97">
        <v>1000</v>
      </c>
      <c r="AD97">
        <v>1600</v>
      </c>
      <c r="AF97">
        <f t="shared" si="13"/>
        <v>1000</v>
      </c>
      <c r="AH97">
        <f>250+SUMPRODUCT(D97:N97,Data!$D$6:$N$6)</f>
        <v>740</v>
      </c>
      <c r="AJ97">
        <f t="shared" si="9"/>
        <v>260</v>
      </c>
      <c r="AL97" s="2">
        <f t="shared" si="10"/>
        <v>0</v>
      </c>
      <c r="AM97" s="2">
        <f t="shared" si="11"/>
        <v>0</v>
      </c>
    </row>
    <row r="98" spans="2:39" x14ac:dyDescent="0.35">
      <c r="B98" s="23">
        <v>90</v>
      </c>
      <c r="C98" s="23">
        <f t="shared" si="12"/>
        <v>23</v>
      </c>
      <c r="D98" s="23">
        <v>1</v>
      </c>
      <c r="E98" s="23"/>
      <c r="F98" s="23"/>
      <c r="G98" s="23"/>
      <c r="H98" s="23">
        <v>1</v>
      </c>
      <c r="I98" s="23"/>
      <c r="J98" s="23">
        <v>1</v>
      </c>
      <c r="K98" s="23"/>
      <c r="L98" s="23"/>
      <c r="M98" s="23">
        <v>1</v>
      </c>
      <c r="N98" s="23"/>
      <c r="O98" s="23"/>
      <c r="P98" s="23">
        <v>1</v>
      </c>
      <c r="Q98" s="23"/>
      <c r="R98" s="23"/>
      <c r="T98">
        <f>SUMPRODUCT(D98:R98,Data!$D$4:$R$4)</f>
        <v>11.5</v>
      </c>
      <c r="U98">
        <f>SUMPRODUCT(D98:R98,Data!$D$5:$R$5)</f>
        <v>12.5</v>
      </c>
      <c r="W98">
        <v>0</v>
      </c>
      <c r="X98">
        <v>0</v>
      </c>
      <c r="Z98" s="3">
        <f t="shared" si="7"/>
        <v>0</v>
      </c>
      <c r="AA98" s="3">
        <f t="shared" si="8"/>
        <v>0</v>
      </c>
      <c r="AC98">
        <v>1000</v>
      </c>
      <c r="AD98">
        <v>1600</v>
      </c>
      <c r="AF98">
        <f t="shared" si="13"/>
        <v>1500</v>
      </c>
      <c r="AH98">
        <f>250+SUMPRODUCT(D98:N98,Data!$D$6:$N$6)</f>
        <v>740</v>
      </c>
      <c r="AJ98">
        <f t="shared" si="9"/>
        <v>760</v>
      </c>
      <c r="AL98" s="2">
        <f t="shared" si="10"/>
        <v>0</v>
      </c>
      <c r="AM98" s="2">
        <f t="shared" si="11"/>
        <v>0</v>
      </c>
    </row>
    <row r="99" spans="2:39" x14ac:dyDescent="0.35">
      <c r="B99" s="23">
        <v>91</v>
      </c>
      <c r="C99" s="23">
        <f t="shared" si="12"/>
        <v>23</v>
      </c>
      <c r="D99" s="23">
        <v>1</v>
      </c>
      <c r="E99" s="23"/>
      <c r="F99" s="23"/>
      <c r="G99" s="23"/>
      <c r="H99" s="23">
        <v>1</v>
      </c>
      <c r="I99" s="23"/>
      <c r="J99" s="23">
        <v>1</v>
      </c>
      <c r="K99" s="23"/>
      <c r="L99" s="23"/>
      <c r="M99" s="23">
        <v>1</v>
      </c>
      <c r="N99" s="23"/>
      <c r="O99" s="23"/>
      <c r="P99" s="23"/>
      <c r="Q99" s="23">
        <v>1</v>
      </c>
      <c r="R99" s="23"/>
      <c r="T99">
        <f>SUMPRODUCT(D99:R99,Data!$D$4:$R$4)</f>
        <v>10.5</v>
      </c>
      <c r="U99">
        <f>SUMPRODUCT(D99:R99,Data!$D$5:$R$5)</f>
        <v>10.5</v>
      </c>
      <c r="W99">
        <v>0</v>
      </c>
      <c r="X99">
        <v>0</v>
      </c>
      <c r="Z99" s="3">
        <f t="shared" si="7"/>
        <v>0</v>
      </c>
      <c r="AA99" s="3">
        <f t="shared" si="8"/>
        <v>0</v>
      </c>
      <c r="AC99">
        <v>1000</v>
      </c>
      <c r="AD99">
        <v>1600</v>
      </c>
      <c r="AF99">
        <f t="shared" si="13"/>
        <v>2000</v>
      </c>
      <c r="AH99">
        <f>250+SUMPRODUCT(D99:N99,Data!$D$6:$N$6)</f>
        <v>740</v>
      </c>
      <c r="AJ99">
        <f t="shared" si="9"/>
        <v>1260</v>
      </c>
      <c r="AL99" s="2">
        <f t="shared" si="10"/>
        <v>0</v>
      </c>
      <c r="AM99" s="2">
        <f t="shared" si="11"/>
        <v>0</v>
      </c>
    </row>
    <row r="100" spans="2:39" x14ac:dyDescent="0.35">
      <c r="B100" s="23">
        <v>92</v>
      </c>
      <c r="C100" s="23">
        <f t="shared" si="12"/>
        <v>23</v>
      </c>
      <c r="D100" s="23">
        <v>1</v>
      </c>
      <c r="E100" s="23"/>
      <c r="F100" s="23"/>
      <c r="G100" s="23"/>
      <c r="H100" s="23">
        <v>1</v>
      </c>
      <c r="I100" s="23"/>
      <c r="J100" s="23">
        <v>1</v>
      </c>
      <c r="K100" s="23"/>
      <c r="L100" s="23"/>
      <c r="M100" s="23">
        <v>1</v>
      </c>
      <c r="N100" s="23"/>
      <c r="O100" s="23"/>
      <c r="P100" s="23"/>
      <c r="Q100" s="23"/>
      <c r="R100" s="23">
        <v>1</v>
      </c>
      <c r="T100">
        <f>SUMPRODUCT(D100:R100,Data!$D$4:$R$4)</f>
        <v>9.5</v>
      </c>
      <c r="U100">
        <f>SUMPRODUCT(D100:R100,Data!$D$5:$R$5)</f>
        <v>9.5</v>
      </c>
      <c r="W100">
        <v>0</v>
      </c>
      <c r="X100">
        <v>0</v>
      </c>
      <c r="Z100" s="3">
        <f t="shared" si="7"/>
        <v>0</v>
      </c>
      <c r="AA100" s="3">
        <f t="shared" si="8"/>
        <v>0</v>
      </c>
      <c r="AC100">
        <v>1000</v>
      </c>
      <c r="AD100">
        <v>1600</v>
      </c>
      <c r="AF100">
        <f t="shared" si="13"/>
        <v>2500</v>
      </c>
      <c r="AH100">
        <f>250+SUMPRODUCT(D100:N100,Data!$D$6:$N$6)</f>
        <v>740</v>
      </c>
      <c r="AJ100">
        <f t="shared" si="9"/>
        <v>1760</v>
      </c>
      <c r="AL100" s="2">
        <f t="shared" si="10"/>
        <v>0</v>
      </c>
      <c r="AM100" s="2">
        <f t="shared" si="11"/>
        <v>0</v>
      </c>
    </row>
    <row r="101" spans="2:39" x14ac:dyDescent="0.35">
      <c r="B101" s="23">
        <v>93</v>
      </c>
      <c r="C101" s="23">
        <f t="shared" si="12"/>
        <v>24</v>
      </c>
      <c r="D101" s="23">
        <v>1</v>
      </c>
      <c r="E101" s="23"/>
      <c r="F101" s="23"/>
      <c r="G101" s="23"/>
      <c r="H101" s="23">
        <v>1</v>
      </c>
      <c r="I101" s="23"/>
      <c r="J101" s="23">
        <v>1</v>
      </c>
      <c r="K101" s="23"/>
      <c r="L101" s="23"/>
      <c r="M101" s="23"/>
      <c r="N101" s="23">
        <v>1</v>
      </c>
      <c r="O101" s="23">
        <v>1</v>
      </c>
      <c r="P101" s="23"/>
      <c r="Q101" s="23"/>
      <c r="R101" s="23"/>
      <c r="T101">
        <f>SUMPRODUCT(D101:R101,Data!$D$4:$R$4)</f>
        <v>16</v>
      </c>
      <c r="U101">
        <f>SUMPRODUCT(D101:R101,Data!$D$5:$R$5)</f>
        <v>15</v>
      </c>
      <c r="W101">
        <v>0</v>
      </c>
      <c r="X101">
        <v>0</v>
      </c>
      <c r="Z101" s="3">
        <f t="shared" si="7"/>
        <v>0</v>
      </c>
      <c r="AA101" s="3">
        <f t="shared" si="8"/>
        <v>0</v>
      </c>
      <c r="AC101">
        <v>1000</v>
      </c>
      <c r="AD101">
        <v>1600</v>
      </c>
      <c r="AF101">
        <f t="shared" si="13"/>
        <v>1000</v>
      </c>
      <c r="AH101">
        <f>250+SUMPRODUCT(D101:N101,Data!$D$6:$N$6)</f>
        <v>780</v>
      </c>
      <c r="AJ101">
        <f t="shared" si="9"/>
        <v>220</v>
      </c>
      <c r="AL101" s="2">
        <f t="shared" si="10"/>
        <v>0</v>
      </c>
      <c r="AM101" s="2">
        <f t="shared" si="11"/>
        <v>0</v>
      </c>
    </row>
    <row r="102" spans="2:39" x14ac:dyDescent="0.35">
      <c r="B102" s="23">
        <v>94</v>
      </c>
      <c r="C102" s="23">
        <f t="shared" si="12"/>
        <v>24</v>
      </c>
      <c r="D102" s="23">
        <v>1</v>
      </c>
      <c r="E102" s="23"/>
      <c r="F102" s="23"/>
      <c r="G102" s="23"/>
      <c r="H102" s="23">
        <v>1</v>
      </c>
      <c r="I102" s="23"/>
      <c r="J102" s="23">
        <v>1</v>
      </c>
      <c r="K102" s="23"/>
      <c r="L102" s="23"/>
      <c r="M102" s="23"/>
      <c r="N102" s="23">
        <v>1</v>
      </c>
      <c r="O102" s="23"/>
      <c r="P102" s="23">
        <v>1</v>
      </c>
      <c r="Q102" s="23"/>
      <c r="R102" s="23"/>
      <c r="T102">
        <f>SUMPRODUCT(D102:R102,Data!$D$4:$R$4)</f>
        <v>14</v>
      </c>
      <c r="U102">
        <f>SUMPRODUCT(D102:R102,Data!$D$5:$R$5)</f>
        <v>13</v>
      </c>
      <c r="W102">
        <v>0</v>
      </c>
      <c r="X102">
        <v>0</v>
      </c>
      <c r="Z102" s="3">
        <f t="shared" si="7"/>
        <v>0</v>
      </c>
      <c r="AA102" s="3">
        <f t="shared" si="8"/>
        <v>0</v>
      </c>
      <c r="AC102">
        <v>1000</v>
      </c>
      <c r="AD102">
        <v>1600</v>
      </c>
      <c r="AF102">
        <f t="shared" si="13"/>
        <v>1500</v>
      </c>
      <c r="AH102">
        <f>250+SUMPRODUCT(D102:N102,Data!$D$6:$N$6)</f>
        <v>780</v>
      </c>
      <c r="AJ102">
        <f t="shared" si="9"/>
        <v>720</v>
      </c>
      <c r="AL102" s="2">
        <f t="shared" si="10"/>
        <v>0</v>
      </c>
      <c r="AM102" s="2">
        <f t="shared" si="11"/>
        <v>0</v>
      </c>
    </row>
    <row r="103" spans="2:39" x14ac:dyDescent="0.35">
      <c r="B103" s="23">
        <v>95</v>
      </c>
      <c r="C103" s="23">
        <f t="shared" si="12"/>
        <v>24</v>
      </c>
      <c r="D103" s="23">
        <v>1</v>
      </c>
      <c r="E103" s="23"/>
      <c r="F103" s="23"/>
      <c r="G103" s="23"/>
      <c r="H103" s="23">
        <v>1</v>
      </c>
      <c r="I103" s="23"/>
      <c r="J103" s="23">
        <v>1</v>
      </c>
      <c r="K103" s="23"/>
      <c r="L103" s="23"/>
      <c r="M103" s="23"/>
      <c r="N103" s="23">
        <v>1</v>
      </c>
      <c r="O103" s="23"/>
      <c r="P103" s="23"/>
      <c r="Q103" s="23">
        <v>1</v>
      </c>
      <c r="R103" s="23"/>
      <c r="T103">
        <f>SUMPRODUCT(D103:R103,Data!$D$4:$R$4)</f>
        <v>13</v>
      </c>
      <c r="U103">
        <f>SUMPRODUCT(D103:R103,Data!$D$5:$R$5)</f>
        <v>11</v>
      </c>
      <c r="W103">
        <v>0</v>
      </c>
      <c r="X103">
        <v>0</v>
      </c>
      <c r="Z103" s="3">
        <f t="shared" si="7"/>
        <v>0</v>
      </c>
      <c r="AA103" s="3">
        <f t="shared" si="8"/>
        <v>0</v>
      </c>
      <c r="AC103">
        <v>1000</v>
      </c>
      <c r="AD103">
        <v>1600</v>
      </c>
      <c r="AF103">
        <f t="shared" si="13"/>
        <v>2000</v>
      </c>
      <c r="AH103">
        <f>250+SUMPRODUCT(D103:N103,Data!$D$6:$N$6)</f>
        <v>780</v>
      </c>
      <c r="AJ103">
        <f t="shared" si="9"/>
        <v>1220</v>
      </c>
      <c r="AL103" s="2">
        <f t="shared" si="10"/>
        <v>0</v>
      </c>
      <c r="AM103" s="2">
        <f t="shared" si="11"/>
        <v>0</v>
      </c>
    </row>
    <row r="104" spans="2:39" x14ac:dyDescent="0.35">
      <c r="B104" s="23">
        <v>96</v>
      </c>
      <c r="C104" s="23">
        <f t="shared" si="12"/>
        <v>24</v>
      </c>
      <c r="D104" s="23">
        <v>1</v>
      </c>
      <c r="E104" s="23"/>
      <c r="F104" s="23"/>
      <c r="G104" s="23"/>
      <c r="H104" s="23">
        <v>1</v>
      </c>
      <c r="I104" s="23"/>
      <c r="J104" s="23">
        <v>1</v>
      </c>
      <c r="K104" s="23"/>
      <c r="L104" s="23"/>
      <c r="M104" s="23"/>
      <c r="N104" s="23">
        <v>1</v>
      </c>
      <c r="O104" s="23"/>
      <c r="P104" s="23"/>
      <c r="Q104" s="23"/>
      <c r="R104" s="23">
        <v>1</v>
      </c>
      <c r="T104">
        <f>SUMPRODUCT(D104:R104,Data!$D$4:$R$4)</f>
        <v>12</v>
      </c>
      <c r="U104">
        <f>SUMPRODUCT(D104:R104,Data!$D$5:$R$5)</f>
        <v>10</v>
      </c>
      <c r="W104">
        <v>0</v>
      </c>
      <c r="X104">
        <v>0</v>
      </c>
      <c r="Z104" s="3">
        <f t="shared" si="7"/>
        <v>0</v>
      </c>
      <c r="AA104" s="3">
        <f t="shared" si="8"/>
        <v>0</v>
      </c>
      <c r="AC104">
        <v>1000</v>
      </c>
      <c r="AD104">
        <v>1600</v>
      </c>
      <c r="AF104">
        <f t="shared" si="13"/>
        <v>2500</v>
      </c>
      <c r="AH104">
        <f>250+SUMPRODUCT(D104:N104,Data!$D$6:$N$6)</f>
        <v>780</v>
      </c>
      <c r="AJ104">
        <f t="shared" si="9"/>
        <v>1720</v>
      </c>
      <c r="AL104" s="2">
        <f t="shared" si="10"/>
        <v>0</v>
      </c>
      <c r="AM104" s="2">
        <f t="shared" si="11"/>
        <v>0</v>
      </c>
    </row>
    <row r="105" spans="2:39" x14ac:dyDescent="0.35">
      <c r="B105" s="23">
        <v>97</v>
      </c>
      <c r="C105" s="23">
        <f t="shared" si="12"/>
        <v>25</v>
      </c>
      <c r="D105" s="23">
        <v>1</v>
      </c>
      <c r="E105" s="23"/>
      <c r="F105" s="23"/>
      <c r="G105" s="23"/>
      <c r="H105" s="23">
        <v>1</v>
      </c>
      <c r="I105" s="23"/>
      <c r="J105" s="23"/>
      <c r="K105" s="23">
        <v>1</v>
      </c>
      <c r="L105" s="23">
        <v>1</v>
      </c>
      <c r="M105" s="23"/>
      <c r="N105" s="23"/>
      <c r="O105" s="23">
        <v>1</v>
      </c>
      <c r="P105" s="23"/>
      <c r="Q105" s="23"/>
      <c r="R105" s="23"/>
      <c r="T105">
        <f>SUMPRODUCT(D105:R105,Data!$D$4:$R$4)</f>
        <v>10.3</v>
      </c>
      <c r="U105">
        <f>SUMPRODUCT(D105:R105,Data!$D$5:$R$5)</f>
        <v>13.5</v>
      </c>
      <c r="W105">
        <v>0</v>
      </c>
      <c r="X105">
        <v>0</v>
      </c>
      <c r="Z105" s="3">
        <f t="shared" si="7"/>
        <v>0</v>
      </c>
      <c r="AA105" s="3">
        <f t="shared" si="8"/>
        <v>0</v>
      </c>
      <c r="AC105">
        <v>1000</v>
      </c>
      <c r="AD105">
        <v>1600</v>
      </c>
      <c r="AF105">
        <f t="shared" si="13"/>
        <v>1000</v>
      </c>
      <c r="AH105">
        <f>250+SUMPRODUCT(D105:N105,Data!$D$6:$N$6)</f>
        <v>750</v>
      </c>
      <c r="AJ105">
        <f t="shared" si="9"/>
        <v>250</v>
      </c>
      <c r="AL105" s="2">
        <f t="shared" si="10"/>
        <v>0</v>
      </c>
      <c r="AM105" s="2">
        <f t="shared" si="11"/>
        <v>0</v>
      </c>
    </row>
    <row r="106" spans="2:39" x14ac:dyDescent="0.35">
      <c r="B106" s="23">
        <v>98</v>
      </c>
      <c r="C106" s="23">
        <f t="shared" si="12"/>
        <v>25</v>
      </c>
      <c r="D106" s="23">
        <v>1</v>
      </c>
      <c r="E106" s="23"/>
      <c r="F106" s="23"/>
      <c r="G106" s="23"/>
      <c r="H106" s="23">
        <v>1</v>
      </c>
      <c r="I106" s="23"/>
      <c r="J106" s="23"/>
      <c r="K106" s="23">
        <v>1</v>
      </c>
      <c r="L106" s="23">
        <v>1</v>
      </c>
      <c r="M106" s="23"/>
      <c r="N106" s="23"/>
      <c r="O106" s="23"/>
      <c r="P106" s="23">
        <v>1</v>
      </c>
      <c r="Q106" s="23"/>
      <c r="R106" s="23"/>
      <c r="T106">
        <f>SUMPRODUCT(D106:R106,Data!$D$4:$R$4)</f>
        <v>8.3000000000000007</v>
      </c>
      <c r="U106">
        <f>SUMPRODUCT(D106:R106,Data!$D$5:$R$5)</f>
        <v>11.5</v>
      </c>
      <c r="W106">
        <v>0</v>
      </c>
      <c r="X106">
        <v>0</v>
      </c>
      <c r="Z106" s="3">
        <f t="shared" si="7"/>
        <v>0</v>
      </c>
      <c r="AA106" s="3">
        <f t="shared" si="8"/>
        <v>0</v>
      </c>
      <c r="AC106">
        <v>1000</v>
      </c>
      <c r="AD106">
        <v>1600</v>
      </c>
      <c r="AF106">
        <f t="shared" si="13"/>
        <v>1500</v>
      </c>
      <c r="AH106">
        <f>250+SUMPRODUCT(D106:N106,Data!$D$6:$N$6)</f>
        <v>750</v>
      </c>
      <c r="AJ106">
        <f t="shared" si="9"/>
        <v>750</v>
      </c>
      <c r="AL106" s="2">
        <f t="shared" si="10"/>
        <v>0</v>
      </c>
      <c r="AM106" s="2">
        <f t="shared" si="11"/>
        <v>0</v>
      </c>
    </row>
    <row r="107" spans="2:39" x14ac:dyDescent="0.35">
      <c r="B107" s="23">
        <v>99</v>
      </c>
      <c r="C107" s="23">
        <f t="shared" si="12"/>
        <v>25</v>
      </c>
      <c r="D107" s="23">
        <v>1</v>
      </c>
      <c r="E107" s="23"/>
      <c r="F107" s="23"/>
      <c r="G107" s="23"/>
      <c r="H107" s="23">
        <v>1</v>
      </c>
      <c r="I107" s="23"/>
      <c r="J107" s="23"/>
      <c r="K107" s="23">
        <v>1</v>
      </c>
      <c r="L107" s="23">
        <v>1</v>
      </c>
      <c r="M107" s="23"/>
      <c r="N107" s="23"/>
      <c r="O107" s="23"/>
      <c r="P107" s="23"/>
      <c r="Q107" s="23">
        <v>1</v>
      </c>
      <c r="R107" s="23"/>
      <c r="T107">
        <f>SUMPRODUCT(D107:R107,Data!$D$4:$R$4)</f>
        <v>7.3</v>
      </c>
      <c r="U107">
        <f>SUMPRODUCT(D107:R107,Data!$D$5:$R$5)</f>
        <v>9.5</v>
      </c>
      <c r="W107">
        <v>0</v>
      </c>
      <c r="X107">
        <v>0</v>
      </c>
      <c r="Z107" s="3">
        <f t="shared" si="7"/>
        <v>0</v>
      </c>
      <c r="AA107" s="3">
        <f t="shared" si="8"/>
        <v>0</v>
      </c>
      <c r="AC107">
        <v>1000</v>
      </c>
      <c r="AD107">
        <v>1600</v>
      </c>
      <c r="AF107">
        <f t="shared" si="13"/>
        <v>2000</v>
      </c>
      <c r="AH107">
        <f>250+SUMPRODUCT(D107:N107,Data!$D$6:$N$6)</f>
        <v>750</v>
      </c>
      <c r="AJ107">
        <f t="shared" si="9"/>
        <v>1250</v>
      </c>
      <c r="AL107" s="2">
        <f t="shared" si="10"/>
        <v>0</v>
      </c>
      <c r="AM107" s="2">
        <f t="shared" si="11"/>
        <v>0</v>
      </c>
    </row>
    <row r="108" spans="2:39" x14ac:dyDescent="0.35">
      <c r="B108" s="23">
        <v>100</v>
      </c>
      <c r="C108" s="23">
        <f t="shared" si="12"/>
        <v>25</v>
      </c>
      <c r="D108" s="23">
        <v>1</v>
      </c>
      <c r="E108" s="23"/>
      <c r="F108" s="23"/>
      <c r="G108" s="23"/>
      <c r="H108" s="23">
        <v>1</v>
      </c>
      <c r="I108" s="23"/>
      <c r="J108" s="23"/>
      <c r="K108" s="23">
        <v>1</v>
      </c>
      <c r="L108" s="23">
        <v>1</v>
      </c>
      <c r="M108" s="23"/>
      <c r="N108" s="23"/>
      <c r="O108" s="23"/>
      <c r="P108" s="23"/>
      <c r="Q108" s="23"/>
      <c r="R108" s="23">
        <v>1</v>
      </c>
      <c r="T108">
        <f>SUMPRODUCT(D108:R108,Data!$D$4:$R$4)</f>
        <v>6.3</v>
      </c>
      <c r="U108">
        <f>SUMPRODUCT(D108:R108,Data!$D$5:$R$5)</f>
        <v>8.5</v>
      </c>
      <c r="W108">
        <v>0</v>
      </c>
      <c r="X108">
        <v>0</v>
      </c>
      <c r="Z108" s="3">
        <f t="shared" si="7"/>
        <v>0</v>
      </c>
      <c r="AA108" s="3">
        <f t="shared" si="8"/>
        <v>0</v>
      </c>
      <c r="AC108">
        <v>1000</v>
      </c>
      <c r="AD108">
        <v>1600</v>
      </c>
      <c r="AF108">
        <f t="shared" si="13"/>
        <v>2500</v>
      </c>
      <c r="AH108">
        <f>250+SUMPRODUCT(D108:N108,Data!$D$6:$N$6)</f>
        <v>750</v>
      </c>
      <c r="AJ108">
        <f t="shared" si="9"/>
        <v>1750</v>
      </c>
      <c r="AL108" s="2">
        <f t="shared" si="10"/>
        <v>0</v>
      </c>
      <c r="AM108" s="2">
        <f t="shared" si="11"/>
        <v>0</v>
      </c>
    </row>
    <row r="109" spans="2:39" x14ac:dyDescent="0.35">
      <c r="B109" s="23">
        <v>101</v>
      </c>
      <c r="C109" s="23">
        <f t="shared" si="12"/>
        <v>26</v>
      </c>
      <c r="D109" s="23">
        <v>1</v>
      </c>
      <c r="E109" s="23"/>
      <c r="F109" s="23"/>
      <c r="G109" s="23"/>
      <c r="H109" s="23">
        <v>1</v>
      </c>
      <c r="I109" s="23"/>
      <c r="J109" s="23"/>
      <c r="K109" s="23">
        <v>1</v>
      </c>
      <c r="L109" s="23"/>
      <c r="M109" s="23">
        <v>1</v>
      </c>
      <c r="N109" s="23"/>
      <c r="O109" s="23">
        <v>1</v>
      </c>
      <c r="P109" s="23"/>
      <c r="Q109" s="23"/>
      <c r="R109" s="23"/>
      <c r="T109">
        <f>SUMPRODUCT(D109:R109,Data!$D$4:$R$4)</f>
        <v>12.3</v>
      </c>
      <c r="U109">
        <f>SUMPRODUCT(D109:R109,Data!$D$5:$R$5)</f>
        <v>15.5</v>
      </c>
      <c r="W109">
        <v>0</v>
      </c>
      <c r="X109">
        <v>0</v>
      </c>
      <c r="Z109" s="3">
        <f t="shared" si="7"/>
        <v>0</v>
      </c>
      <c r="AA109" s="3">
        <f t="shared" si="8"/>
        <v>0</v>
      </c>
      <c r="AC109">
        <v>1000</v>
      </c>
      <c r="AD109">
        <v>1600</v>
      </c>
      <c r="AF109">
        <f t="shared" si="13"/>
        <v>1000</v>
      </c>
      <c r="AH109">
        <f>250+SUMPRODUCT(D109:N109,Data!$D$6:$N$6)</f>
        <v>790</v>
      </c>
      <c r="AJ109">
        <f t="shared" si="9"/>
        <v>210</v>
      </c>
      <c r="AL109" s="2">
        <f t="shared" si="10"/>
        <v>0</v>
      </c>
      <c r="AM109" s="2">
        <f t="shared" si="11"/>
        <v>0</v>
      </c>
    </row>
    <row r="110" spans="2:39" x14ac:dyDescent="0.35">
      <c r="B110" s="23">
        <v>102</v>
      </c>
      <c r="C110" s="23">
        <f t="shared" si="12"/>
        <v>26</v>
      </c>
      <c r="D110" s="23">
        <v>1</v>
      </c>
      <c r="E110" s="23"/>
      <c r="F110" s="23"/>
      <c r="G110" s="23"/>
      <c r="H110" s="23">
        <v>1</v>
      </c>
      <c r="I110" s="23"/>
      <c r="J110" s="23"/>
      <c r="K110" s="23">
        <v>1</v>
      </c>
      <c r="L110" s="23"/>
      <c r="M110" s="23">
        <v>1</v>
      </c>
      <c r="N110" s="23"/>
      <c r="O110" s="23"/>
      <c r="P110" s="23">
        <v>1</v>
      </c>
      <c r="Q110" s="23"/>
      <c r="R110" s="23"/>
      <c r="T110">
        <f>SUMPRODUCT(D110:R110,Data!$D$4:$R$4)</f>
        <v>10.3</v>
      </c>
      <c r="U110">
        <f>SUMPRODUCT(D110:R110,Data!$D$5:$R$5)</f>
        <v>13.5</v>
      </c>
      <c r="W110">
        <v>0</v>
      </c>
      <c r="X110">
        <v>0</v>
      </c>
      <c r="Z110" s="3">
        <f t="shared" si="7"/>
        <v>0</v>
      </c>
      <c r="AA110" s="3">
        <f t="shared" si="8"/>
        <v>0</v>
      </c>
      <c r="AC110">
        <v>1000</v>
      </c>
      <c r="AD110">
        <v>1600</v>
      </c>
      <c r="AF110">
        <f t="shared" si="13"/>
        <v>1500</v>
      </c>
      <c r="AH110">
        <f>250+SUMPRODUCT(D110:N110,Data!$D$6:$N$6)</f>
        <v>790</v>
      </c>
      <c r="AJ110">
        <f t="shared" si="9"/>
        <v>710</v>
      </c>
      <c r="AL110" s="2">
        <f t="shared" si="10"/>
        <v>0</v>
      </c>
      <c r="AM110" s="2">
        <f t="shared" si="11"/>
        <v>0</v>
      </c>
    </row>
    <row r="111" spans="2:39" x14ac:dyDescent="0.35">
      <c r="B111" s="23">
        <v>103</v>
      </c>
      <c r="C111" s="23">
        <f t="shared" si="12"/>
        <v>26</v>
      </c>
      <c r="D111" s="23">
        <v>1</v>
      </c>
      <c r="E111" s="23"/>
      <c r="F111" s="23"/>
      <c r="G111" s="23"/>
      <c r="H111" s="23">
        <v>1</v>
      </c>
      <c r="I111" s="23"/>
      <c r="J111" s="23"/>
      <c r="K111" s="23">
        <v>1</v>
      </c>
      <c r="L111" s="23"/>
      <c r="M111" s="23">
        <v>1</v>
      </c>
      <c r="N111" s="23"/>
      <c r="O111" s="23"/>
      <c r="P111" s="23"/>
      <c r="Q111" s="23">
        <v>1</v>
      </c>
      <c r="R111" s="23"/>
      <c r="T111">
        <f>SUMPRODUCT(D111:R111,Data!$D$4:$R$4)</f>
        <v>9.3000000000000007</v>
      </c>
      <c r="U111">
        <f>SUMPRODUCT(D111:R111,Data!$D$5:$R$5)</f>
        <v>11.5</v>
      </c>
      <c r="W111">
        <v>0</v>
      </c>
      <c r="X111">
        <v>0</v>
      </c>
      <c r="Z111" s="3">
        <f t="shared" si="7"/>
        <v>0</v>
      </c>
      <c r="AA111" s="3">
        <f t="shared" si="8"/>
        <v>0</v>
      </c>
      <c r="AC111">
        <v>1000</v>
      </c>
      <c r="AD111">
        <v>1600</v>
      </c>
      <c r="AF111">
        <f t="shared" si="13"/>
        <v>2000</v>
      </c>
      <c r="AH111">
        <f>250+SUMPRODUCT(D111:N111,Data!$D$6:$N$6)</f>
        <v>790</v>
      </c>
      <c r="AJ111">
        <f t="shared" si="9"/>
        <v>1210</v>
      </c>
      <c r="AL111" s="2">
        <f t="shared" si="10"/>
        <v>0</v>
      </c>
      <c r="AM111" s="2">
        <f t="shared" si="11"/>
        <v>0</v>
      </c>
    </row>
    <row r="112" spans="2:39" x14ac:dyDescent="0.35">
      <c r="B112" s="23">
        <v>104</v>
      </c>
      <c r="C112" s="23">
        <f t="shared" si="12"/>
        <v>26</v>
      </c>
      <c r="D112" s="23">
        <v>1</v>
      </c>
      <c r="E112" s="23"/>
      <c r="F112" s="23"/>
      <c r="G112" s="23"/>
      <c r="H112" s="23">
        <v>1</v>
      </c>
      <c r="I112" s="23"/>
      <c r="J112" s="23"/>
      <c r="K112" s="23">
        <v>1</v>
      </c>
      <c r="L112" s="23"/>
      <c r="M112" s="23">
        <v>1</v>
      </c>
      <c r="N112" s="23"/>
      <c r="O112" s="23"/>
      <c r="P112" s="23"/>
      <c r="Q112" s="23"/>
      <c r="R112" s="23">
        <v>1</v>
      </c>
      <c r="T112">
        <f>SUMPRODUCT(D112:R112,Data!$D$4:$R$4)</f>
        <v>8.3000000000000007</v>
      </c>
      <c r="U112">
        <f>SUMPRODUCT(D112:R112,Data!$D$5:$R$5)</f>
        <v>10.5</v>
      </c>
      <c r="W112">
        <v>0</v>
      </c>
      <c r="X112">
        <v>0</v>
      </c>
      <c r="Z112" s="3">
        <f t="shared" si="7"/>
        <v>0</v>
      </c>
      <c r="AA112" s="3">
        <f t="shared" si="8"/>
        <v>0</v>
      </c>
      <c r="AC112">
        <v>1000</v>
      </c>
      <c r="AD112">
        <v>1600</v>
      </c>
      <c r="AF112">
        <f t="shared" si="13"/>
        <v>2500</v>
      </c>
      <c r="AH112">
        <f>250+SUMPRODUCT(D112:N112,Data!$D$6:$N$6)</f>
        <v>790</v>
      </c>
      <c r="AJ112">
        <f t="shared" si="9"/>
        <v>1710</v>
      </c>
      <c r="AL112" s="2">
        <f t="shared" si="10"/>
        <v>0</v>
      </c>
      <c r="AM112" s="2">
        <f t="shared" si="11"/>
        <v>0</v>
      </c>
    </row>
    <row r="113" spans="2:39" x14ac:dyDescent="0.35">
      <c r="B113" s="23">
        <v>105</v>
      </c>
      <c r="C113" s="23">
        <f t="shared" si="12"/>
        <v>27</v>
      </c>
      <c r="D113" s="23">
        <v>1</v>
      </c>
      <c r="E113" s="23"/>
      <c r="F113" s="23"/>
      <c r="G113" s="23"/>
      <c r="H113" s="23">
        <v>1</v>
      </c>
      <c r="I113" s="23"/>
      <c r="J113" s="23"/>
      <c r="K113" s="23">
        <v>1</v>
      </c>
      <c r="L113" s="23"/>
      <c r="M113" s="23"/>
      <c r="N113" s="23">
        <v>1</v>
      </c>
      <c r="O113" s="23">
        <v>1</v>
      </c>
      <c r="P113" s="23"/>
      <c r="Q113" s="23"/>
      <c r="R113" s="23"/>
      <c r="T113">
        <f>SUMPRODUCT(D113:R113,Data!$D$4:$R$4)</f>
        <v>14.8</v>
      </c>
      <c r="U113">
        <f>SUMPRODUCT(D113:R113,Data!$D$5:$R$5)</f>
        <v>16</v>
      </c>
      <c r="W113">
        <v>0</v>
      </c>
      <c r="X113">
        <v>0</v>
      </c>
      <c r="Z113" s="3">
        <f t="shared" si="7"/>
        <v>0</v>
      </c>
      <c r="AA113" s="3">
        <f t="shared" si="8"/>
        <v>0</v>
      </c>
      <c r="AC113">
        <v>1000</v>
      </c>
      <c r="AD113">
        <v>1600</v>
      </c>
      <c r="AF113">
        <f t="shared" si="13"/>
        <v>1000</v>
      </c>
      <c r="AH113">
        <f>250+SUMPRODUCT(D113:N113,Data!$D$6:$N$6)</f>
        <v>830</v>
      </c>
      <c r="AJ113">
        <f t="shared" si="9"/>
        <v>170</v>
      </c>
      <c r="AL113" s="2">
        <f t="shared" si="10"/>
        <v>0</v>
      </c>
      <c r="AM113" s="2">
        <f t="shared" si="11"/>
        <v>0</v>
      </c>
    </row>
    <row r="114" spans="2:39" x14ac:dyDescent="0.35">
      <c r="B114" s="23">
        <v>106</v>
      </c>
      <c r="C114" s="23">
        <f t="shared" si="12"/>
        <v>27</v>
      </c>
      <c r="D114" s="23">
        <v>1</v>
      </c>
      <c r="E114" s="23"/>
      <c r="F114" s="23"/>
      <c r="G114" s="23"/>
      <c r="H114" s="23">
        <v>1</v>
      </c>
      <c r="I114" s="23"/>
      <c r="J114" s="23"/>
      <c r="K114" s="23">
        <v>1</v>
      </c>
      <c r="L114" s="23"/>
      <c r="M114" s="23"/>
      <c r="N114" s="23">
        <v>1</v>
      </c>
      <c r="O114" s="23"/>
      <c r="P114" s="23">
        <v>1</v>
      </c>
      <c r="Q114" s="23"/>
      <c r="R114" s="23"/>
      <c r="T114">
        <f>SUMPRODUCT(D114:R114,Data!$D$4:$R$4)</f>
        <v>12.8</v>
      </c>
      <c r="U114">
        <f>SUMPRODUCT(D114:R114,Data!$D$5:$R$5)</f>
        <v>14</v>
      </c>
      <c r="W114">
        <v>0</v>
      </c>
      <c r="X114">
        <v>0</v>
      </c>
      <c r="Z114" s="3">
        <f t="shared" si="7"/>
        <v>0</v>
      </c>
      <c r="AA114" s="3">
        <f t="shared" si="8"/>
        <v>0</v>
      </c>
      <c r="AC114">
        <v>1000</v>
      </c>
      <c r="AD114">
        <v>1600</v>
      </c>
      <c r="AF114">
        <f t="shared" si="13"/>
        <v>1500</v>
      </c>
      <c r="AH114">
        <f>250+SUMPRODUCT(D114:N114,Data!$D$6:$N$6)</f>
        <v>830</v>
      </c>
      <c r="AJ114">
        <f t="shared" si="9"/>
        <v>670</v>
      </c>
      <c r="AL114" s="2">
        <f t="shared" si="10"/>
        <v>0</v>
      </c>
      <c r="AM114" s="2">
        <f t="shared" si="11"/>
        <v>0</v>
      </c>
    </row>
    <row r="115" spans="2:39" x14ac:dyDescent="0.35">
      <c r="B115" s="23">
        <v>107</v>
      </c>
      <c r="C115" s="23">
        <f t="shared" si="12"/>
        <v>27</v>
      </c>
      <c r="D115" s="23">
        <v>1</v>
      </c>
      <c r="E115" s="23"/>
      <c r="F115" s="23"/>
      <c r="G115" s="23"/>
      <c r="H115" s="23">
        <v>1</v>
      </c>
      <c r="I115" s="23"/>
      <c r="J115" s="23"/>
      <c r="K115" s="23">
        <v>1</v>
      </c>
      <c r="L115" s="23"/>
      <c r="M115" s="23"/>
      <c r="N115" s="23">
        <v>1</v>
      </c>
      <c r="O115" s="23"/>
      <c r="P115" s="23"/>
      <c r="Q115" s="23">
        <v>1</v>
      </c>
      <c r="R115" s="23"/>
      <c r="T115">
        <f>SUMPRODUCT(D115:R115,Data!$D$4:$R$4)</f>
        <v>11.8</v>
      </c>
      <c r="U115">
        <f>SUMPRODUCT(D115:R115,Data!$D$5:$R$5)</f>
        <v>12</v>
      </c>
      <c r="W115">
        <v>0</v>
      </c>
      <c r="X115">
        <v>0</v>
      </c>
      <c r="Z115" s="3">
        <f t="shared" si="7"/>
        <v>0</v>
      </c>
      <c r="AA115" s="3">
        <f t="shared" si="8"/>
        <v>0</v>
      </c>
      <c r="AC115">
        <v>1000</v>
      </c>
      <c r="AD115">
        <v>1600</v>
      </c>
      <c r="AF115">
        <f t="shared" si="13"/>
        <v>2000</v>
      </c>
      <c r="AH115">
        <f>250+SUMPRODUCT(D115:N115,Data!$D$6:$N$6)</f>
        <v>830</v>
      </c>
      <c r="AJ115">
        <f t="shared" si="9"/>
        <v>1170</v>
      </c>
      <c r="AL115" s="2">
        <f t="shared" si="10"/>
        <v>0</v>
      </c>
      <c r="AM115" s="2">
        <f t="shared" si="11"/>
        <v>0</v>
      </c>
    </row>
    <row r="116" spans="2:39" x14ac:dyDescent="0.35">
      <c r="B116" s="23">
        <v>108</v>
      </c>
      <c r="C116" s="23">
        <f t="shared" si="12"/>
        <v>27</v>
      </c>
      <c r="D116" s="23">
        <v>1</v>
      </c>
      <c r="E116" s="23"/>
      <c r="F116" s="23"/>
      <c r="G116" s="23"/>
      <c r="H116" s="23">
        <v>1</v>
      </c>
      <c r="I116" s="23"/>
      <c r="J116" s="23"/>
      <c r="K116" s="23">
        <v>1</v>
      </c>
      <c r="L116" s="23"/>
      <c r="M116" s="23"/>
      <c r="N116" s="23">
        <v>1</v>
      </c>
      <c r="O116" s="23"/>
      <c r="P116" s="23"/>
      <c r="Q116" s="23"/>
      <c r="R116" s="23">
        <v>1</v>
      </c>
      <c r="T116">
        <f>SUMPRODUCT(D116:R116,Data!$D$4:$R$4)</f>
        <v>10.8</v>
      </c>
      <c r="U116">
        <f>SUMPRODUCT(D116:R116,Data!$D$5:$R$5)</f>
        <v>11</v>
      </c>
      <c r="W116">
        <v>0</v>
      </c>
      <c r="X116">
        <v>0</v>
      </c>
      <c r="Z116" s="3">
        <f t="shared" si="7"/>
        <v>0</v>
      </c>
      <c r="AA116" s="3">
        <f t="shared" si="8"/>
        <v>0</v>
      </c>
      <c r="AC116">
        <v>1000</v>
      </c>
      <c r="AD116">
        <v>1600</v>
      </c>
      <c r="AF116">
        <f t="shared" si="13"/>
        <v>2500</v>
      </c>
      <c r="AH116">
        <f>250+SUMPRODUCT(D116:N116,Data!$D$6:$N$6)</f>
        <v>830</v>
      </c>
      <c r="AJ116">
        <f t="shared" si="9"/>
        <v>1670</v>
      </c>
      <c r="AL116" s="2">
        <f t="shared" si="10"/>
        <v>0</v>
      </c>
      <c r="AM116" s="2">
        <f t="shared" si="11"/>
        <v>0</v>
      </c>
    </row>
    <row r="117" spans="2:39" x14ac:dyDescent="0.35">
      <c r="B117" s="23">
        <v>109</v>
      </c>
      <c r="C117" s="23">
        <f t="shared" si="12"/>
        <v>28</v>
      </c>
      <c r="D117" s="23">
        <v>1</v>
      </c>
      <c r="E117" s="23"/>
      <c r="F117" s="23">
        <v>1</v>
      </c>
      <c r="G117" s="23"/>
      <c r="H117" s="23"/>
      <c r="I117" s="23">
        <v>1</v>
      </c>
      <c r="J117" s="23"/>
      <c r="K117" s="23"/>
      <c r="L117" s="23">
        <v>1</v>
      </c>
      <c r="M117" s="23"/>
      <c r="N117" s="23"/>
      <c r="O117" s="23">
        <v>1</v>
      </c>
      <c r="P117" s="23"/>
      <c r="Q117" s="23"/>
      <c r="R117" s="23"/>
      <c r="T117">
        <f>SUMPRODUCT(D117:R117,Data!$D$4:$R$4)</f>
        <v>5</v>
      </c>
      <c r="U117">
        <f>SUMPRODUCT(D117:R117,Data!$D$5:$R$5)</f>
        <v>8</v>
      </c>
      <c r="W117">
        <v>0</v>
      </c>
      <c r="X117">
        <v>0</v>
      </c>
      <c r="Z117" s="3">
        <f t="shared" si="7"/>
        <v>0</v>
      </c>
      <c r="AA117" s="3">
        <f t="shared" si="8"/>
        <v>0</v>
      </c>
      <c r="AC117">
        <v>1000</v>
      </c>
      <c r="AD117">
        <v>1600</v>
      </c>
      <c r="AF117">
        <f t="shared" si="13"/>
        <v>1000</v>
      </c>
      <c r="AH117">
        <f>250+SUMPRODUCT(D117:N117,Data!$D$6:$N$6)</f>
        <v>450</v>
      </c>
      <c r="AJ117">
        <f t="shared" si="9"/>
        <v>550</v>
      </c>
      <c r="AL117" s="2">
        <f t="shared" si="10"/>
        <v>0</v>
      </c>
      <c r="AM117" s="2">
        <f t="shared" si="11"/>
        <v>0</v>
      </c>
    </row>
    <row r="118" spans="2:39" x14ac:dyDescent="0.35">
      <c r="B118" s="23">
        <v>110</v>
      </c>
      <c r="C118" s="23">
        <f t="shared" si="12"/>
        <v>28</v>
      </c>
      <c r="D118" s="23">
        <v>1</v>
      </c>
      <c r="E118" s="23"/>
      <c r="F118" s="23">
        <v>1</v>
      </c>
      <c r="G118" s="23"/>
      <c r="H118" s="23"/>
      <c r="I118" s="23">
        <v>1</v>
      </c>
      <c r="J118" s="23"/>
      <c r="K118" s="23"/>
      <c r="L118" s="23">
        <v>1</v>
      </c>
      <c r="M118" s="23"/>
      <c r="N118" s="23"/>
      <c r="O118" s="23"/>
      <c r="P118" s="23">
        <v>1</v>
      </c>
      <c r="Q118" s="23"/>
      <c r="R118" s="23"/>
      <c r="T118">
        <f>SUMPRODUCT(D118:R118,Data!$D$4:$R$4)</f>
        <v>3</v>
      </c>
      <c r="U118">
        <f>SUMPRODUCT(D118:R118,Data!$D$5:$R$5)</f>
        <v>6</v>
      </c>
      <c r="W118">
        <v>0</v>
      </c>
      <c r="X118">
        <v>0</v>
      </c>
      <c r="Z118" s="3">
        <f t="shared" si="7"/>
        <v>0</v>
      </c>
      <c r="AA118" s="3">
        <f t="shared" si="8"/>
        <v>0</v>
      </c>
      <c r="AC118">
        <v>1000</v>
      </c>
      <c r="AD118">
        <v>1600</v>
      </c>
      <c r="AF118">
        <f t="shared" si="13"/>
        <v>1500</v>
      </c>
      <c r="AH118">
        <f>250+SUMPRODUCT(D118:N118,Data!$D$6:$N$6)</f>
        <v>450</v>
      </c>
      <c r="AJ118">
        <f t="shared" si="9"/>
        <v>1050</v>
      </c>
      <c r="AL118" s="2">
        <f t="shared" si="10"/>
        <v>0</v>
      </c>
      <c r="AM118" s="2">
        <f t="shared" si="11"/>
        <v>0</v>
      </c>
    </row>
    <row r="119" spans="2:39" x14ac:dyDescent="0.35">
      <c r="B119" s="23">
        <v>111</v>
      </c>
      <c r="C119" s="23">
        <f t="shared" si="12"/>
        <v>28</v>
      </c>
      <c r="D119" s="23">
        <v>1</v>
      </c>
      <c r="E119" s="23"/>
      <c r="F119" s="23">
        <v>1</v>
      </c>
      <c r="G119" s="23"/>
      <c r="H119" s="23"/>
      <c r="I119" s="23">
        <v>1</v>
      </c>
      <c r="J119" s="23"/>
      <c r="K119" s="23"/>
      <c r="L119" s="23">
        <v>1</v>
      </c>
      <c r="M119" s="23"/>
      <c r="N119" s="23"/>
      <c r="O119" s="23"/>
      <c r="P119" s="23"/>
      <c r="Q119" s="23">
        <v>1</v>
      </c>
      <c r="R119" s="23"/>
      <c r="T119">
        <f>SUMPRODUCT(D119:R119,Data!$D$4:$R$4)</f>
        <v>2</v>
      </c>
      <c r="U119">
        <f>SUMPRODUCT(D119:R119,Data!$D$5:$R$5)</f>
        <v>4</v>
      </c>
      <c r="W119">
        <v>0</v>
      </c>
      <c r="X119">
        <v>0</v>
      </c>
      <c r="Z119" s="3">
        <f t="shared" si="7"/>
        <v>0</v>
      </c>
      <c r="AA119" s="3">
        <f t="shared" si="8"/>
        <v>0</v>
      </c>
      <c r="AC119">
        <v>1000</v>
      </c>
      <c r="AD119">
        <v>1600</v>
      </c>
      <c r="AF119">
        <f t="shared" si="13"/>
        <v>2000</v>
      </c>
      <c r="AH119">
        <f>250+SUMPRODUCT(D119:N119,Data!$D$6:$N$6)</f>
        <v>450</v>
      </c>
      <c r="AJ119">
        <f t="shared" si="9"/>
        <v>1550</v>
      </c>
      <c r="AL119" s="2">
        <f t="shared" si="10"/>
        <v>0</v>
      </c>
      <c r="AM119" s="2">
        <f t="shared" si="11"/>
        <v>0</v>
      </c>
    </row>
    <row r="120" spans="2:39" x14ac:dyDescent="0.35">
      <c r="B120" s="23">
        <v>112</v>
      </c>
      <c r="C120" s="23">
        <f t="shared" si="12"/>
        <v>28</v>
      </c>
      <c r="D120" s="23">
        <v>1</v>
      </c>
      <c r="E120" s="23"/>
      <c r="F120" s="23">
        <v>1</v>
      </c>
      <c r="G120" s="23"/>
      <c r="H120" s="23"/>
      <c r="I120" s="23">
        <v>1</v>
      </c>
      <c r="J120" s="23"/>
      <c r="K120" s="23"/>
      <c r="L120" s="23">
        <v>1</v>
      </c>
      <c r="M120" s="23"/>
      <c r="N120" s="23"/>
      <c r="O120" s="23"/>
      <c r="P120" s="23"/>
      <c r="Q120" s="23"/>
      <c r="R120" s="23">
        <v>1</v>
      </c>
      <c r="T120">
        <f>SUMPRODUCT(D120:R120,Data!$D$4:$R$4)</f>
        <v>1</v>
      </c>
      <c r="U120">
        <f>SUMPRODUCT(D120:R120,Data!$D$5:$R$5)</f>
        <v>3</v>
      </c>
      <c r="W120">
        <v>0</v>
      </c>
      <c r="X120">
        <v>0</v>
      </c>
      <c r="Z120" s="3">
        <f t="shared" si="7"/>
        <v>0</v>
      </c>
      <c r="AA120" s="3">
        <f t="shared" si="8"/>
        <v>0</v>
      </c>
      <c r="AC120">
        <v>1000</v>
      </c>
      <c r="AD120">
        <v>1600</v>
      </c>
      <c r="AF120">
        <f t="shared" si="13"/>
        <v>2500</v>
      </c>
      <c r="AH120">
        <f>250+SUMPRODUCT(D120:N120,Data!$D$6:$N$6)</f>
        <v>450</v>
      </c>
      <c r="AJ120">
        <f t="shared" si="9"/>
        <v>2050</v>
      </c>
      <c r="AL120" s="2">
        <f t="shared" si="10"/>
        <v>0</v>
      </c>
      <c r="AM120" s="2">
        <f t="shared" si="11"/>
        <v>0</v>
      </c>
    </row>
    <row r="121" spans="2:39" x14ac:dyDescent="0.35">
      <c r="B121" s="23">
        <v>113</v>
      </c>
      <c r="C121" s="23">
        <f t="shared" si="12"/>
        <v>29</v>
      </c>
      <c r="D121" s="23">
        <v>1</v>
      </c>
      <c r="E121" s="23"/>
      <c r="F121" s="23">
        <v>1</v>
      </c>
      <c r="G121" s="23"/>
      <c r="H121" s="23"/>
      <c r="I121" s="23">
        <v>1</v>
      </c>
      <c r="J121" s="23"/>
      <c r="K121" s="23"/>
      <c r="L121" s="23"/>
      <c r="M121" s="23">
        <v>1</v>
      </c>
      <c r="N121" s="23"/>
      <c r="O121" s="23">
        <v>1</v>
      </c>
      <c r="P121" s="23"/>
      <c r="Q121" s="23"/>
      <c r="R121" s="23"/>
      <c r="T121">
        <f>SUMPRODUCT(D121:R121,Data!$D$4:$R$4)</f>
        <v>7</v>
      </c>
      <c r="U121">
        <f>SUMPRODUCT(D121:R121,Data!$D$5:$R$5)</f>
        <v>10</v>
      </c>
      <c r="W121">
        <v>0</v>
      </c>
      <c r="X121">
        <v>0</v>
      </c>
      <c r="Z121" s="3">
        <f t="shared" si="7"/>
        <v>0</v>
      </c>
      <c r="AA121" s="3">
        <f t="shared" si="8"/>
        <v>0</v>
      </c>
      <c r="AC121">
        <v>1000</v>
      </c>
      <c r="AD121">
        <v>1600</v>
      </c>
      <c r="AF121">
        <f t="shared" si="13"/>
        <v>1000</v>
      </c>
      <c r="AH121">
        <f>250+SUMPRODUCT(D121:N121,Data!$D$6:$N$6)</f>
        <v>490</v>
      </c>
      <c r="AJ121">
        <f t="shared" si="9"/>
        <v>510</v>
      </c>
      <c r="AL121" s="2">
        <f t="shared" si="10"/>
        <v>0</v>
      </c>
      <c r="AM121" s="2">
        <f t="shared" si="11"/>
        <v>0</v>
      </c>
    </row>
    <row r="122" spans="2:39" x14ac:dyDescent="0.35">
      <c r="B122" s="23">
        <v>114</v>
      </c>
      <c r="C122" s="23">
        <f t="shared" si="12"/>
        <v>29</v>
      </c>
      <c r="D122" s="23">
        <v>1</v>
      </c>
      <c r="E122" s="23"/>
      <c r="F122" s="23">
        <v>1</v>
      </c>
      <c r="G122" s="23"/>
      <c r="H122" s="23"/>
      <c r="I122" s="23">
        <v>1</v>
      </c>
      <c r="J122" s="23"/>
      <c r="K122" s="23"/>
      <c r="L122" s="23"/>
      <c r="M122" s="23">
        <v>1</v>
      </c>
      <c r="N122" s="23"/>
      <c r="O122" s="23"/>
      <c r="P122" s="23">
        <v>1</v>
      </c>
      <c r="Q122" s="23"/>
      <c r="R122" s="23"/>
      <c r="T122">
        <f>SUMPRODUCT(D122:R122,Data!$D$4:$R$4)</f>
        <v>5</v>
      </c>
      <c r="U122">
        <f>SUMPRODUCT(D122:R122,Data!$D$5:$R$5)</f>
        <v>8</v>
      </c>
      <c r="W122">
        <v>0</v>
      </c>
      <c r="X122">
        <v>0</v>
      </c>
      <c r="Z122" s="3">
        <f t="shared" si="7"/>
        <v>0</v>
      </c>
      <c r="AA122" s="3">
        <f t="shared" si="8"/>
        <v>0</v>
      </c>
      <c r="AC122">
        <v>1000</v>
      </c>
      <c r="AD122">
        <v>1600</v>
      </c>
      <c r="AF122">
        <f t="shared" si="13"/>
        <v>1500</v>
      </c>
      <c r="AH122">
        <f>250+SUMPRODUCT(D122:N122,Data!$D$6:$N$6)</f>
        <v>490</v>
      </c>
      <c r="AJ122">
        <f t="shared" si="9"/>
        <v>1010</v>
      </c>
      <c r="AL122" s="2">
        <f t="shared" si="10"/>
        <v>0</v>
      </c>
      <c r="AM122" s="2">
        <f t="shared" si="11"/>
        <v>0</v>
      </c>
    </row>
    <row r="123" spans="2:39" x14ac:dyDescent="0.35">
      <c r="B123" s="23">
        <v>115</v>
      </c>
      <c r="C123" s="23">
        <f t="shared" si="12"/>
        <v>29</v>
      </c>
      <c r="D123" s="23">
        <v>1</v>
      </c>
      <c r="E123" s="23"/>
      <c r="F123" s="23">
        <v>1</v>
      </c>
      <c r="G123" s="23"/>
      <c r="H123" s="23"/>
      <c r="I123" s="23">
        <v>1</v>
      </c>
      <c r="J123" s="23"/>
      <c r="K123" s="23"/>
      <c r="L123" s="23"/>
      <c r="M123" s="23">
        <v>1</v>
      </c>
      <c r="N123" s="23"/>
      <c r="O123" s="23"/>
      <c r="P123" s="23"/>
      <c r="Q123" s="23">
        <v>1</v>
      </c>
      <c r="R123" s="23"/>
      <c r="T123">
        <f>SUMPRODUCT(D123:R123,Data!$D$4:$R$4)</f>
        <v>4</v>
      </c>
      <c r="U123">
        <f>SUMPRODUCT(D123:R123,Data!$D$5:$R$5)</f>
        <v>6</v>
      </c>
      <c r="W123">
        <v>0</v>
      </c>
      <c r="X123">
        <v>0</v>
      </c>
      <c r="Z123" s="3">
        <f t="shared" si="7"/>
        <v>0</v>
      </c>
      <c r="AA123" s="3">
        <f t="shared" si="8"/>
        <v>0</v>
      </c>
      <c r="AC123">
        <v>1000</v>
      </c>
      <c r="AD123">
        <v>1600</v>
      </c>
      <c r="AF123">
        <f t="shared" si="13"/>
        <v>2000</v>
      </c>
      <c r="AH123">
        <f>250+SUMPRODUCT(D123:N123,Data!$D$6:$N$6)</f>
        <v>490</v>
      </c>
      <c r="AJ123">
        <f t="shared" si="9"/>
        <v>1510</v>
      </c>
      <c r="AL123" s="2">
        <f t="shared" si="10"/>
        <v>0</v>
      </c>
      <c r="AM123" s="2">
        <f t="shared" si="11"/>
        <v>0</v>
      </c>
    </row>
    <row r="124" spans="2:39" x14ac:dyDescent="0.35">
      <c r="B124" s="23">
        <v>116</v>
      </c>
      <c r="C124" s="23">
        <f t="shared" si="12"/>
        <v>29</v>
      </c>
      <c r="D124" s="23">
        <v>1</v>
      </c>
      <c r="E124" s="23"/>
      <c r="F124" s="23">
        <v>1</v>
      </c>
      <c r="G124" s="23"/>
      <c r="H124" s="23"/>
      <c r="I124" s="23">
        <v>1</v>
      </c>
      <c r="J124" s="23"/>
      <c r="K124" s="23"/>
      <c r="L124" s="23"/>
      <c r="M124" s="23">
        <v>1</v>
      </c>
      <c r="N124" s="23"/>
      <c r="O124" s="23"/>
      <c r="P124" s="23"/>
      <c r="Q124" s="23"/>
      <c r="R124" s="23">
        <v>1</v>
      </c>
      <c r="T124">
        <f>SUMPRODUCT(D124:R124,Data!$D$4:$R$4)</f>
        <v>3</v>
      </c>
      <c r="U124">
        <f>SUMPRODUCT(D124:R124,Data!$D$5:$R$5)</f>
        <v>5</v>
      </c>
      <c r="W124">
        <v>0</v>
      </c>
      <c r="X124">
        <v>0</v>
      </c>
      <c r="Z124" s="3">
        <f t="shared" si="7"/>
        <v>0</v>
      </c>
      <c r="AA124" s="3">
        <f t="shared" si="8"/>
        <v>0</v>
      </c>
      <c r="AC124">
        <v>1000</v>
      </c>
      <c r="AD124">
        <v>1600</v>
      </c>
      <c r="AF124">
        <f t="shared" si="13"/>
        <v>2500</v>
      </c>
      <c r="AH124">
        <f>250+SUMPRODUCT(D124:N124,Data!$D$6:$N$6)</f>
        <v>490</v>
      </c>
      <c r="AJ124">
        <f t="shared" si="9"/>
        <v>2010</v>
      </c>
      <c r="AL124" s="2">
        <f t="shared" si="10"/>
        <v>0</v>
      </c>
      <c r="AM124" s="2">
        <f t="shared" si="11"/>
        <v>0</v>
      </c>
    </row>
    <row r="125" spans="2:39" x14ac:dyDescent="0.35">
      <c r="B125" s="23">
        <v>117</v>
      </c>
      <c r="C125" s="23">
        <f t="shared" si="12"/>
        <v>30</v>
      </c>
      <c r="D125" s="23">
        <v>1</v>
      </c>
      <c r="E125" s="23"/>
      <c r="F125" s="23">
        <v>1</v>
      </c>
      <c r="G125" s="23"/>
      <c r="H125" s="23"/>
      <c r="I125" s="23">
        <v>1</v>
      </c>
      <c r="J125" s="23"/>
      <c r="K125" s="23"/>
      <c r="L125" s="23"/>
      <c r="M125" s="23"/>
      <c r="N125" s="23">
        <v>1</v>
      </c>
      <c r="O125" s="23">
        <v>1</v>
      </c>
      <c r="P125" s="23"/>
      <c r="Q125" s="23"/>
      <c r="R125" s="23"/>
      <c r="T125">
        <f>SUMPRODUCT(D125:R125,Data!$D$4:$R$4)</f>
        <v>9.5</v>
      </c>
      <c r="U125">
        <f>SUMPRODUCT(D125:R125,Data!$D$5:$R$5)</f>
        <v>10.5</v>
      </c>
      <c r="W125">
        <v>0</v>
      </c>
      <c r="X125">
        <v>0</v>
      </c>
      <c r="Z125" s="3">
        <f t="shared" si="7"/>
        <v>0</v>
      </c>
      <c r="AA125" s="3">
        <f t="shared" si="8"/>
        <v>0</v>
      </c>
      <c r="AC125">
        <v>1000</v>
      </c>
      <c r="AD125">
        <v>1600</v>
      </c>
      <c r="AF125">
        <f t="shared" si="13"/>
        <v>1000</v>
      </c>
      <c r="AH125">
        <f>250+SUMPRODUCT(D125:N125,Data!$D$6:$N$6)</f>
        <v>530</v>
      </c>
      <c r="AJ125">
        <f t="shared" si="9"/>
        <v>470</v>
      </c>
      <c r="AL125" s="2">
        <f t="shared" si="10"/>
        <v>0</v>
      </c>
      <c r="AM125" s="2">
        <f t="shared" si="11"/>
        <v>0</v>
      </c>
    </row>
    <row r="126" spans="2:39" x14ac:dyDescent="0.35">
      <c r="B126" s="23">
        <v>118</v>
      </c>
      <c r="C126" s="23">
        <f t="shared" si="12"/>
        <v>30</v>
      </c>
      <c r="D126" s="23">
        <v>1</v>
      </c>
      <c r="E126" s="23"/>
      <c r="F126" s="23">
        <v>1</v>
      </c>
      <c r="G126" s="23"/>
      <c r="H126" s="23"/>
      <c r="I126" s="23">
        <v>1</v>
      </c>
      <c r="J126" s="23"/>
      <c r="K126" s="23"/>
      <c r="L126" s="23"/>
      <c r="M126" s="23"/>
      <c r="N126" s="23">
        <v>1</v>
      </c>
      <c r="O126" s="23"/>
      <c r="P126" s="23">
        <v>1</v>
      </c>
      <c r="Q126" s="23"/>
      <c r="R126" s="23"/>
      <c r="T126">
        <f>SUMPRODUCT(D126:R126,Data!$D$4:$R$4)</f>
        <v>7.5</v>
      </c>
      <c r="U126">
        <f>SUMPRODUCT(D126:R126,Data!$D$5:$R$5)</f>
        <v>8.5</v>
      </c>
      <c r="W126">
        <v>0</v>
      </c>
      <c r="X126">
        <v>0</v>
      </c>
      <c r="Z126" s="3">
        <f t="shared" si="7"/>
        <v>0</v>
      </c>
      <c r="AA126" s="3">
        <f t="shared" si="8"/>
        <v>0</v>
      </c>
      <c r="AC126">
        <v>1000</v>
      </c>
      <c r="AD126">
        <v>1600</v>
      </c>
      <c r="AF126">
        <f t="shared" si="13"/>
        <v>1500</v>
      </c>
      <c r="AH126">
        <f>250+SUMPRODUCT(D126:N126,Data!$D$6:$N$6)</f>
        <v>530</v>
      </c>
      <c r="AJ126">
        <f t="shared" si="9"/>
        <v>970</v>
      </c>
      <c r="AL126" s="2">
        <f t="shared" si="10"/>
        <v>0</v>
      </c>
      <c r="AM126" s="2">
        <f t="shared" si="11"/>
        <v>0</v>
      </c>
    </row>
    <row r="127" spans="2:39" x14ac:dyDescent="0.35">
      <c r="B127" s="23">
        <v>119</v>
      </c>
      <c r="C127" s="23">
        <f t="shared" si="12"/>
        <v>30</v>
      </c>
      <c r="D127" s="23">
        <v>1</v>
      </c>
      <c r="E127" s="23"/>
      <c r="F127" s="23">
        <v>1</v>
      </c>
      <c r="G127" s="23"/>
      <c r="H127" s="23"/>
      <c r="I127" s="23">
        <v>1</v>
      </c>
      <c r="J127" s="23"/>
      <c r="K127" s="23"/>
      <c r="L127" s="23"/>
      <c r="M127" s="23"/>
      <c r="N127" s="23">
        <v>1</v>
      </c>
      <c r="O127" s="23"/>
      <c r="P127" s="23"/>
      <c r="Q127" s="23">
        <v>1</v>
      </c>
      <c r="R127" s="23"/>
      <c r="T127">
        <f>SUMPRODUCT(D127:R127,Data!$D$4:$R$4)</f>
        <v>6.5</v>
      </c>
      <c r="U127">
        <f>SUMPRODUCT(D127:R127,Data!$D$5:$R$5)</f>
        <v>6.5</v>
      </c>
      <c r="W127">
        <v>0</v>
      </c>
      <c r="X127">
        <v>0</v>
      </c>
      <c r="Z127" s="3">
        <f t="shared" si="7"/>
        <v>0</v>
      </c>
      <c r="AA127" s="3">
        <f t="shared" si="8"/>
        <v>0</v>
      </c>
      <c r="AC127">
        <v>1000</v>
      </c>
      <c r="AD127">
        <v>1600</v>
      </c>
      <c r="AF127">
        <f t="shared" si="13"/>
        <v>2000</v>
      </c>
      <c r="AH127">
        <f>250+SUMPRODUCT(D127:N127,Data!$D$6:$N$6)</f>
        <v>530</v>
      </c>
      <c r="AJ127">
        <f t="shared" si="9"/>
        <v>1470</v>
      </c>
      <c r="AL127" s="2">
        <f t="shared" si="10"/>
        <v>0</v>
      </c>
      <c r="AM127" s="2">
        <f t="shared" si="11"/>
        <v>0</v>
      </c>
    </row>
    <row r="128" spans="2:39" x14ac:dyDescent="0.35">
      <c r="B128" s="23">
        <v>120</v>
      </c>
      <c r="C128" s="23">
        <f t="shared" si="12"/>
        <v>30</v>
      </c>
      <c r="D128" s="23">
        <v>1</v>
      </c>
      <c r="E128" s="23"/>
      <c r="F128" s="23">
        <v>1</v>
      </c>
      <c r="G128" s="23"/>
      <c r="H128" s="23"/>
      <c r="I128" s="23">
        <v>1</v>
      </c>
      <c r="J128" s="23"/>
      <c r="K128" s="23"/>
      <c r="L128" s="23"/>
      <c r="M128" s="23"/>
      <c r="N128" s="23">
        <v>1</v>
      </c>
      <c r="O128" s="23"/>
      <c r="P128" s="23"/>
      <c r="Q128" s="23"/>
      <c r="R128" s="23">
        <v>1</v>
      </c>
      <c r="T128">
        <f>SUMPRODUCT(D128:R128,Data!$D$4:$R$4)</f>
        <v>5.5</v>
      </c>
      <c r="U128">
        <f>SUMPRODUCT(D128:R128,Data!$D$5:$R$5)</f>
        <v>5.5</v>
      </c>
      <c r="W128">
        <v>0</v>
      </c>
      <c r="X128">
        <v>0</v>
      </c>
      <c r="Z128" s="3">
        <f t="shared" si="7"/>
        <v>0</v>
      </c>
      <c r="AA128" s="3">
        <f t="shared" si="8"/>
        <v>0</v>
      </c>
      <c r="AC128">
        <v>1000</v>
      </c>
      <c r="AD128">
        <v>1600</v>
      </c>
      <c r="AF128">
        <f t="shared" si="13"/>
        <v>2500</v>
      </c>
      <c r="AH128">
        <f>250+SUMPRODUCT(D128:N128,Data!$D$6:$N$6)</f>
        <v>530</v>
      </c>
      <c r="AJ128">
        <f t="shared" si="9"/>
        <v>1970</v>
      </c>
      <c r="AL128" s="2">
        <f t="shared" si="10"/>
        <v>0</v>
      </c>
      <c r="AM128" s="2">
        <f t="shared" si="11"/>
        <v>0</v>
      </c>
    </row>
    <row r="129" spans="2:39" x14ac:dyDescent="0.35">
      <c r="B129" s="23">
        <v>121</v>
      </c>
      <c r="C129" s="23">
        <f t="shared" si="12"/>
        <v>31</v>
      </c>
      <c r="D129" s="23">
        <v>1</v>
      </c>
      <c r="E129" s="23"/>
      <c r="F129" s="23">
        <v>1</v>
      </c>
      <c r="G129" s="23"/>
      <c r="H129" s="23"/>
      <c r="I129" s="23"/>
      <c r="J129" s="23">
        <v>1</v>
      </c>
      <c r="K129" s="23"/>
      <c r="L129" s="23">
        <v>1</v>
      </c>
      <c r="M129" s="23"/>
      <c r="N129" s="23"/>
      <c r="O129" s="23">
        <v>1</v>
      </c>
      <c r="P129" s="23"/>
      <c r="Q129" s="23"/>
      <c r="R129" s="23"/>
      <c r="T129">
        <f>SUMPRODUCT(D129:R129,Data!$D$4:$R$4)</f>
        <v>7</v>
      </c>
      <c r="U129">
        <f>SUMPRODUCT(D129:R129,Data!$D$5:$R$5)</f>
        <v>9.5</v>
      </c>
      <c r="W129">
        <v>0</v>
      </c>
      <c r="X129">
        <v>0</v>
      </c>
      <c r="Z129" s="3">
        <f t="shared" si="7"/>
        <v>0</v>
      </c>
      <c r="AA129" s="3">
        <f t="shared" si="8"/>
        <v>0</v>
      </c>
      <c r="AC129">
        <v>1000</v>
      </c>
      <c r="AD129">
        <v>1600</v>
      </c>
      <c r="AF129">
        <f t="shared" si="13"/>
        <v>1000</v>
      </c>
      <c r="AH129">
        <f>250+SUMPRODUCT(D129:N129,Data!$D$6:$N$6)</f>
        <v>500</v>
      </c>
      <c r="AJ129">
        <f t="shared" si="9"/>
        <v>500</v>
      </c>
      <c r="AL129" s="2">
        <f t="shared" si="10"/>
        <v>0</v>
      </c>
      <c r="AM129" s="2">
        <f t="shared" si="11"/>
        <v>0</v>
      </c>
    </row>
    <row r="130" spans="2:39" x14ac:dyDescent="0.35">
      <c r="B130" s="23">
        <v>122</v>
      </c>
      <c r="C130" s="23">
        <f t="shared" si="12"/>
        <v>31</v>
      </c>
      <c r="D130" s="23">
        <v>1</v>
      </c>
      <c r="E130" s="23"/>
      <c r="F130" s="23">
        <v>1</v>
      </c>
      <c r="G130" s="23"/>
      <c r="H130" s="23"/>
      <c r="I130" s="23"/>
      <c r="J130" s="23">
        <v>1</v>
      </c>
      <c r="K130" s="23"/>
      <c r="L130" s="23">
        <v>1</v>
      </c>
      <c r="M130" s="23"/>
      <c r="N130" s="23"/>
      <c r="O130" s="23"/>
      <c r="P130" s="23">
        <v>1</v>
      </c>
      <c r="Q130" s="23"/>
      <c r="R130" s="23"/>
      <c r="T130">
        <f>SUMPRODUCT(D130:R130,Data!$D$4:$R$4)</f>
        <v>5</v>
      </c>
      <c r="U130">
        <f>SUMPRODUCT(D130:R130,Data!$D$5:$R$5)</f>
        <v>7.5</v>
      </c>
      <c r="W130">
        <v>0</v>
      </c>
      <c r="X130">
        <v>0</v>
      </c>
      <c r="Z130" s="3">
        <f t="shared" si="7"/>
        <v>0</v>
      </c>
      <c r="AA130" s="3">
        <f t="shared" si="8"/>
        <v>0</v>
      </c>
      <c r="AC130">
        <v>1000</v>
      </c>
      <c r="AD130">
        <v>1600</v>
      </c>
      <c r="AF130">
        <f t="shared" si="13"/>
        <v>1500</v>
      </c>
      <c r="AH130">
        <f>250+SUMPRODUCT(D130:N130,Data!$D$6:$N$6)</f>
        <v>500</v>
      </c>
      <c r="AJ130">
        <f t="shared" si="9"/>
        <v>1000</v>
      </c>
      <c r="AL130" s="2">
        <f t="shared" si="10"/>
        <v>0</v>
      </c>
      <c r="AM130" s="2">
        <f t="shared" si="11"/>
        <v>0</v>
      </c>
    </row>
    <row r="131" spans="2:39" x14ac:dyDescent="0.35">
      <c r="B131" s="23">
        <v>123</v>
      </c>
      <c r="C131" s="23">
        <f t="shared" si="12"/>
        <v>31</v>
      </c>
      <c r="D131" s="23">
        <v>1</v>
      </c>
      <c r="E131" s="23"/>
      <c r="F131" s="23">
        <v>1</v>
      </c>
      <c r="G131" s="23"/>
      <c r="H131" s="23"/>
      <c r="I131" s="23"/>
      <c r="J131" s="23">
        <v>1</v>
      </c>
      <c r="K131" s="23"/>
      <c r="L131" s="23">
        <v>1</v>
      </c>
      <c r="M131" s="23"/>
      <c r="N131" s="23"/>
      <c r="O131" s="23"/>
      <c r="P131" s="23"/>
      <c r="Q131" s="23">
        <v>1</v>
      </c>
      <c r="R131" s="23"/>
      <c r="T131">
        <f>SUMPRODUCT(D131:R131,Data!$D$4:$R$4)</f>
        <v>4</v>
      </c>
      <c r="U131">
        <f>SUMPRODUCT(D131:R131,Data!$D$5:$R$5)</f>
        <v>5.5</v>
      </c>
      <c r="W131">
        <v>0</v>
      </c>
      <c r="X131">
        <v>0</v>
      </c>
      <c r="Z131" s="3">
        <f t="shared" si="7"/>
        <v>0</v>
      </c>
      <c r="AA131" s="3">
        <f t="shared" si="8"/>
        <v>0</v>
      </c>
      <c r="AC131">
        <v>1000</v>
      </c>
      <c r="AD131">
        <v>1600</v>
      </c>
      <c r="AF131">
        <f t="shared" si="13"/>
        <v>2000</v>
      </c>
      <c r="AH131">
        <f>250+SUMPRODUCT(D131:N131,Data!$D$6:$N$6)</f>
        <v>500</v>
      </c>
      <c r="AJ131">
        <f t="shared" si="9"/>
        <v>1500</v>
      </c>
      <c r="AL131" s="2">
        <f t="shared" si="10"/>
        <v>0</v>
      </c>
      <c r="AM131" s="2">
        <f t="shared" si="11"/>
        <v>0</v>
      </c>
    </row>
    <row r="132" spans="2:39" x14ac:dyDescent="0.35">
      <c r="B132" s="23">
        <v>124</v>
      </c>
      <c r="C132" s="23">
        <f t="shared" si="12"/>
        <v>31</v>
      </c>
      <c r="D132" s="23">
        <v>1</v>
      </c>
      <c r="E132" s="23"/>
      <c r="F132" s="23">
        <v>1</v>
      </c>
      <c r="G132" s="23"/>
      <c r="H132" s="23"/>
      <c r="I132" s="23"/>
      <c r="J132" s="23">
        <v>1</v>
      </c>
      <c r="K132" s="23"/>
      <c r="L132" s="23">
        <v>1</v>
      </c>
      <c r="M132" s="23"/>
      <c r="N132" s="23"/>
      <c r="O132" s="23"/>
      <c r="P132" s="23"/>
      <c r="Q132" s="23"/>
      <c r="R132" s="23">
        <v>1</v>
      </c>
      <c r="T132">
        <f>SUMPRODUCT(D132:R132,Data!$D$4:$R$4)</f>
        <v>3</v>
      </c>
      <c r="U132">
        <f>SUMPRODUCT(D132:R132,Data!$D$5:$R$5)</f>
        <v>4.5</v>
      </c>
      <c r="W132">
        <v>0</v>
      </c>
      <c r="X132">
        <v>0</v>
      </c>
      <c r="Z132" s="3">
        <f t="shared" si="7"/>
        <v>0</v>
      </c>
      <c r="AA132" s="3">
        <f t="shared" si="8"/>
        <v>0</v>
      </c>
      <c r="AC132">
        <v>1000</v>
      </c>
      <c r="AD132">
        <v>1600</v>
      </c>
      <c r="AF132">
        <f t="shared" si="13"/>
        <v>2500</v>
      </c>
      <c r="AH132">
        <f>250+SUMPRODUCT(D132:N132,Data!$D$6:$N$6)</f>
        <v>500</v>
      </c>
      <c r="AJ132">
        <f t="shared" si="9"/>
        <v>2000</v>
      </c>
      <c r="AL132" s="2">
        <f t="shared" si="10"/>
        <v>0</v>
      </c>
      <c r="AM132" s="2">
        <f t="shared" si="11"/>
        <v>0</v>
      </c>
    </row>
    <row r="133" spans="2:39" x14ac:dyDescent="0.35">
      <c r="B133" s="23">
        <v>125</v>
      </c>
      <c r="C133" s="23">
        <f t="shared" si="12"/>
        <v>32</v>
      </c>
      <c r="D133" s="23">
        <v>1</v>
      </c>
      <c r="E133" s="23"/>
      <c r="F133" s="23">
        <v>1</v>
      </c>
      <c r="G133" s="23"/>
      <c r="H133" s="23"/>
      <c r="I133" s="23"/>
      <c r="J133" s="23">
        <v>1</v>
      </c>
      <c r="K133" s="23"/>
      <c r="L133" s="23"/>
      <c r="M133" s="23">
        <v>1</v>
      </c>
      <c r="N133" s="23"/>
      <c r="O133" s="23">
        <v>1</v>
      </c>
      <c r="P133" s="23"/>
      <c r="Q133" s="23"/>
      <c r="R133" s="23"/>
      <c r="T133">
        <f>SUMPRODUCT(D133:R133,Data!$D$4:$R$4)</f>
        <v>9</v>
      </c>
      <c r="U133">
        <f>SUMPRODUCT(D133:R133,Data!$D$5:$R$5)</f>
        <v>11.5</v>
      </c>
      <c r="W133">
        <v>0</v>
      </c>
      <c r="X133">
        <v>0</v>
      </c>
      <c r="Z133" s="3">
        <f t="shared" si="7"/>
        <v>0</v>
      </c>
      <c r="AA133" s="3">
        <f t="shared" si="8"/>
        <v>0</v>
      </c>
      <c r="AC133">
        <v>1000</v>
      </c>
      <c r="AD133">
        <v>1600</v>
      </c>
      <c r="AF133">
        <f t="shared" si="13"/>
        <v>1000</v>
      </c>
      <c r="AH133">
        <f>250+SUMPRODUCT(D133:N133,Data!$D$6:$N$6)</f>
        <v>540</v>
      </c>
      <c r="AJ133">
        <f t="shared" si="9"/>
        <v>460</v>
      </c>
      <c r="AL133" s="2">
        <f t="shared" si="10"/>
        <v>0</v>
      </c>
      <c r="AM133" s="2">
        <f t="shared" si="11"/>
        <v>0</v>
      </c>
    </row>
    <row r="134" spans="2:39" x14ac:dyDescent="0.35">
      <c r="B134" s="23">
        <v>126</v>
      </c>
      <c r="C134" s="23">
        <f t="shared" si="12"/>
        <v>32</v>
      </c>
      <c r="D134" s="23">
        <v>1</v>
      </c>
      <c r="E134" s="23"/>
      <c r="F134" s="23">
        <v>1</v>
      </c>
      <c r="G134" s="23"/>
      <c r="H134" s="23"/>
      <c r="I134" s="23"/>
      <c r="J134" s="23">
        <v>1</v>
      </c>
      <c r="K134" s="23"/>
      <c r="L134" s="23"/>
      <c r="M134" s="23">
        <v>1</v>
      </c>
      <c r="N134" s="23"/>
      <c r="O134" s="23"/>
      <c r="P134" s="23">
        <v>1</v>
      </c>
      <c r="Q134" s="23"/>
      <c r="R134" s="23"/>
      <c r="T134">
        <f>SUMPRODUCT(D134:R134,Data!$D$4:$R$4)</f>
        <v>7</v>
      </c>
      <c r="U134">
        <f>SUMPRODUCT(D134:R134,Data!$D$5:$R$5)</f>
        <v>9.5</v>
      </c>
      <c r="W134">
        <v>0</v>
      </c>
      <c r="X134">
        <v>0</v>
      </c>
      <c r="Z134" s="3">
        <f t="shared" si="7"/>
        <v>0</v>
      </c>
      <c r="AA134" s="3">
        <f t="shared" si="8"/>
        <v>0</v>
      </c>
      <c r="AC134">
        <v>1000</v>
      </c>
      <c r="AD134">
        <v>1600</v>
      </c>
      <c r="AF134">
        <f t="shared" si="13"/>
        <v>1500</v>
      </c>
      <c r="AH134">
        <f>250+SUMPRODUCT(D134:N134,Data!$D$6:$N$6)</f>
        <v>540</v>
      </c>
      <c r="AJ134">
        <f t="shared" si="9"/>
        <v>960</v>
      </c>
      <c r="AL134" s="2">
        <f t="shared" si="10"/>
        <v>0</v>
      </c>
      <c r="AM134" s="2">
        <f t="shared" si="11"/>
        <v>0</v>
      </c>
    </row>
    <row r="135" spans="2:39" x14ac:dyDescent="0.35">
      <c r="B135" s="23">
        <v>127</v>
      </c>
      <c r="C135" s="23">
        <f t="shared" si="12"/>
        <v>32</v>
      </c>
      <c r="D135" s="23">
        <v>1</v>
      </c>
      <c r="E135" s="23"/>
      <c r="F135" s="23">
        <v>1</v>
      </c>
      <c r="G135" s="23"/>
      <c r="H135" s="23"/>
      <c r="I135" s="23"/>
      <c r="J135" s="23">
        <v>1</v>
      </c>
      <c r="K135" s="23"/>
      <c r="L135" s="23"/>
      <c r="M135" s="23">
        <v>1</v>
      </c>
      <c r="N135" s="23"/>
      <c r="O135" s="23"/>
      <c r="P135" s="23"/>
      <c r="Q135" s="23">
        <v>1</v>
      </c>
      <c r="R135" s="23"/>
      <c r="T135">
        <f>SUMPRODUCT(D135:R135,Data!$D$4:$R$4)</f>
        <v>6</v>
      </c>
      <c r="U135">
        <f>SUMPRODUCT(D135:R135,Data!$D$5:$R$5)</f>
        <v>7.5</v>
      </c>
      <c r="W135">
        <v>0</v>
      </c>
      <c r="X135">
        <v>0</v>
      </c>
      <c r="Z135" s="3">
        <f t="shared" si="7"/>
        <v>0</v>
      </c>
      <c r="AA135" s="3">
        <f t="shared" si="8"/>
        <v>0</v>
      </c>
      <c r="AC135">
        <v>1000</v>
      </c>
      <c r="AD135">
        <v>1600</v>
      </c>
      <c r="AF135">
        <f t="shared" si="13"/>
        <v>2000</v>
      </c>
      <c r="AH135">
        <f>250+SUMPRODUCT(D135:N135,Data!$D$6:$N$6)</f>
        <v>540</v>
      </c>
      <c r="AJ135">
        <f t="shared" si="9"/>
        <v>1460</v>
      </c>
      <c r="AL135" s="2">
        <f t="shared" si="10"/>
        <v>0</v>
      </c>
      <c r="AM135" s="2">
        <f t="shared" si="11"/>
        <v>0</v>
      </c>
    </row>
    <row r="136" spans="2:39" x14ac:dyDescent="0.35">
      <c r="B136" s="23">
        <v>128</v>
      </c>
      <c r="C136" s="23">
        <f t="shared" si="12"/>
        <v>32</v>
      </c>
      <c r="D136" s="23">
        <v>1</v>
      </c>
      <c r="E136" s="23"/>
      <c r="F136" s="23">
        <v>1</v>
      </c>
      <c r="G136" s="23"/>
      <c r="H136" s="23"/>
      <c r="I136" s="23"/>
      <c r="J136" s="23">
        <v>1</v>
      </c>
      <c r="K136" s="23"/>
      <c r="L136" s="23"/>
      <c r="M136" s="23">
        <v>1</v>
      </c>
      <c r="N136" s="23"/>
      <c r="O136" s="23"/>
      <c r="P136" s="23"/>
      <c r="Q136" s="23"/>
      <c r="R136" s="23">
        <v>1</v>
      </c>
      <c r="T136">
        <f>SUMPRODUCT(D136:R136,Data!$D$4:$R$4)</f>
        <v>5</v>
      </c>
      <c r="U136">
        <f>SUMPRODUCT(D136:R136,Data!$D$5:$R$5)</f>
        <v>6.5</v>
      </c>
      <c r="W136">
        <v>0</v>
      </c>
      <c r="X136">
        <v>0</v>
      </c>
      <c r="Z136" s="3">
        <f t="shared" si="7"/>
        <v>0</v>
      </c>
      <c r="AA136" s="3">
        <f t="shared" si="8"/>
        <v>0</v>
      </c>
      <c r="AC136">
        <v>1000</v>
      </c>
      <c r="AD136">
        <v>1600</v>
      </c>
      <c r="AF136">
        <f t="shared" si="13"/>
        <v>2500</v>
      </c>
      <c r="AH136">
        <f>250+SUMPRODUCT(D136:N136,Data!$D$6:$N$6)</f>
        <v>540</v>
      </c>
      <c r="AJ136">
        <f t="shared" si="9"/>
        <v>1960</v>
      </c>
      <c r="AL136" s="2">
        <f t="shared" si="10"/>
        <v>0</v>
      </c>
      <c r="AM136" s="2">
        <f t="shared" si="11"/>
        <v>0</v>
      </c>
    </row>
    <row r="137" spans="2:39" x14ac:dyDescent="0.35">
      <c r="B137" s="23">
        <v>129</v>
      </c>
      <c r="C137" s="23">
        <f t="shared" si="12"/>
        <v>33</v>
      </c>
      <c r="D137" s="23">
        <v>1</v>
      </c>
      <c r="E137" s="23"/>
      <c r="F137" s="23">
        <v>1</v>
      </c>
      <c r="G137" s="23"/>
      <c r="H137" s="23"/>
      <c r="I137" s="23"/>
      <c r="J137" s="23">
        <v>1</v>
      </c>
      <c r="K137" s="23"/>
      <c r="L137" s="23"/>
      <c r="M137" s="23"/>
      <c r="N137" s="23">
        <v>1</v>
      </c>
      <c r="O137" s="23">
        <v>1</v>
      </c>
      <c r="P137" s="23"/>
      <c r="Q137" s="23"/>
      <c r="R137" s="23"/>
      <c r="T137">
        <f>SUMPRODUCT(D137:R137,Data!$D$4:$R$4)</f>
        <v>11.5</v>
      </c>
      <c r="U137">
        <f>SUMPRODUCT(D137:R137,Data!$D$5:$R$5)</f>
        <v>12</v>
      </c>
      <c r="W137">
        <v>0</v>
      </c>
      <c r="X137">
        <v>0</v>
      </c>
      <c r="Z137" s="3">
        <f t="shared" ref="Z137:Z200" si="14">T137*W137/($T$225+SUMPRODUCT($T$9:$T$224,$W$9:$W$224))</f>
        <v>0</v>
      </c>
      <c r="AA137" s="3">
        <f t="shared" ref="AA137:AA200" si="15">U137*X137/($U$225+SUMPRODUCT($U$9:$U$224,$X$9:$X$224))</f>
        <v>0</v>
      </c>
      <c r="AC137">
        <v>1000</v>
      </c>
      <c r="AD137">
        <v>1600</v>
      </c>
      <c r="AF137">
        <f t="shared" si="13"/>
        <v>1000</v>
      </c>
      <c r="AH137">
        <f>250+SUMPRODUCT(D137:N137,Data!$D$6:$N$6)</f>
        <v>580</v>
      </c>
      <c r="AJ137">
        <f t="shared" si="9"/>
        <v>420</v>
      </c>
      <c r="AL137" s="2">
        <f t="shared" si="10"/>
        <v>0</v>
      </c>
      <c r="AM137" s="2">
        <f t="shared" si="11"/>
        <v>0</v>
      </c>
    </row>
    <row r="138" spans="2:39" x14ac:dyDescent="0.35">
      <c r="B138" s="23">
        <v>130</v>
      </c>
      <c r="C138" s="23">
        <f t="shared" si="12"/>
        <v>33</v>
      </c>
      <c r="D138" s="23">
        <v>1</v>
      </c>
      <c r="E138" s="23"/>
      <c r="F138" s="23">
        <v>1</v>
      </c>
      <c r="G138" s="23"/>
      <c r="H138" s="23"/>
      <c r="I138" s="23"/>
      <c r="J138" s="23">
        <v>1</v>
      </c>
      <c r="K138" s="23"/>
      <c r="L138" s="23"/>
      <c r="M138" s="23"/>
      <c r="N138" s="23">
        <v>1</v>
      </c>
      <c r="O138" s="23"/>
      <c r="P138" s="23">
        <v>1</v>
      </c>
      <c r="Q138" s="23"/>
      <c r="R138" s="23"/>
      <c r="T138">
        <f>SUMPRODUCT(D138:R138,Data!$D$4:$R$4)</f>
        <v>9.5</v>
      </c>
      <c r="U138">
        <f>SUMPRODUCT(D138:R138,Data!$D$5:$R$5)</f>
        <v>10</v>
      </c>
      <c r="W138">
        <v>0</v>
      </c>
      <c r="X138">
        <v>0</v>
      </c>
      <c r="Z138" s="3">
        <f t="shared" si="14"/>
        <v>0</v>
      </c>
      <c r="AA138" s="3">
        <f t="shared" si="15"/>
        <v>0</v>
      </c>
      <c r="AC138">
        <v>1000</v>
      </c>
      <c r="AD138">
        <v>1600</v>
      </c>
      <c r="AF138">
        <f t="shared" si="13"/>
        <v>1500</v>
      </c>
      <c r="AH138">
        <f>250+SUMPRODUCT(D138:N138,Data!$D$6:$N$6)</f>
        <v>580</v>
      </c>
      <c r="AJ138">
        <f t="shared" ref="AJ138:AJ201" si="16">AF138-AH138</f>
        <v>920</v>
      </c>
      <c r="AL138" s="2">
        <f t="shared" ref="AL138:AL201" si="17">$AJ138*AC138*Z138</f>
        <v>0</v>
      </c>
      <c r="AM138" s="2">
        <f t="shared" ref="AM138:AM201" si="18">$AJ138*AD138*AA138</f>
        <v>0</v>
      </c>
    </row>
    <row r="139" spans="2:39" x14ac:dyDescent="0.35">
      <c r="B139" s="23">
        <v>131</v>
      </c>
      <c r="C139" s="23">
        <f t="shared" si="12"/>
        <v>33</v>
      </c>
      <c r="D139" s="23">
        <v>1</v>
      </c>
      <c r="E139" s="23"/>
      <c r="F139" s="23">
        <v>1</v>
      </c>
      <c r="G139" s="23"/>
      <c r="H139" s="23"/>
      <c r="I139" s="23"/>
      <c r="J139" s="23">
        <v>1</v>
      </c>
      <c r="K139" s="23"/>
      <c r="L139" s="23"/>
      <c r="M139" s="23"/>
      <c r="N139" s="23">
        <v>1</v>
      </c>
      <c r="O139" s="23"/>
      <c r="P139" s="23"/>
      <c r="Q139" s="23">
        <v>1</v>
      </c>
      <c r="R139" s="23"/>
      <c r="T139">
        <f>SUMPRODUCT(D139:R139,Data!$D$4:$R$4)</f>
        <v>8.5</v>
      </c>
      <c r="U139">
        <f>SUMPRODUCT(D139:R139,Data!$D$5:$R$5)</f>
        <v>8</v>
      </c>
      <c r="W139">
        <v>0</v>
      </c>
      <c r="X139">
        <v>0</v>
      </c>
      <c r="Z139" s="3">
        <f t="shared" si="14"/>
        <v>0</v>
      </c>
      <c r="AA139" s="3">
        <f t="shared" si="15"/>
        <v>0</v>
      </c>
      <c r="AC139">
        <v>1000</v>
      </c>
      <c r="AD139">
        <v>1600</v>
      </c>
      <c r="AF139">
        <f t="shared" si="13"/>
        <v>2000</v>
      </c>
      <c r="AH139">
        <f>250+SUMPRODUCT(D139:N139,Data!$D$6:$N$6)</f>
        <v>580</v>
      </c>
      <c r="AJ139">
        <f t="shared" si="16"/>
        <v>1420</v>
      </c>
      <c r="AL139" s="2">
        <f t="shared" si="17"/>
        <v>0</v>
      </c>
      <c r="AM139" s="2">
        <f t="shared" si="18"/>
        <v>0</v>
      </c>
    </row>
    <row r="140" spans="2:39" x14ac:dyDescent="0.35">
      <c r="B140" s="23">
        <v>132</v>
      </c>
      <c r="C140" s="23">
        <f t="shared" si="12"/>
        <v>33</v>
      </c>
      <c r="D140" s="23">
        <v>1</v>
      </c>
      <c r="E140" s="23"/>
      <c r="F140" s="23">
        <v>1</v>
      </c>
      <c r="G140" s="23"/>
      <c r="H140" s="23"/>
      <c r="I140" s="23"/>
      <c r="J140" s="23">
        <v>1</v>
      </c>
      <c r="K140" s="23"/>
      <c r="L140" s="23"/>
      <c r="M140" s="23"/>
      <c r="N140" s="23">
        <v>1</v>
      </c>
      <c r="O140" s="23"/>
      <c r="P140" s="23"/>
      <c r="Q140" s="23"/>
      <c r="R140" s="23">
        <v>1</v>
      </c>
      <c r="T140">
        <f>SUMPRODUCT(D140:R140,Data!$D$4:$R$4)</f>
        <v>7.5</v>
      </c>
      <c r="U140">
        <f>SUMPRODUCT(D140:R140,Data!$D$5:$R$5)</f>
        <v>7</v>
      </c>
      <c r="W140">
        <v>0</v>
      </c>
      <c r="X140">
        <v>0</v>
      </c>
      <c r="Z140" s="3">
        <f t="shared" si="14"/>
        <v>0</v>
      </c>
      <c r="AA140" s="3">
        <f t="shared" si="15"/>
        <v>0</v>
      </c>
      <c r="AC140">
        <v>1000</v>
      </c>
      <c r="AD140">
        <v>1600</v>
      </c>
      <c r="AF140">
        <f t="shared" si="13"/>
        <v>2500</v>
      </c>
      <c r="AH140">
        <f>250+SUMPRODUCT(D140:N140,Data!$D$6:$N$6)</f>
        <v>580</v>
      </c>
      <c r="AJ140">
        <f t="shared" si="16"/>
        <v>1920</v>
      </c>
      <c r="AL140" s="2">
        <f t="shared" si="17"/>
        <v>0</v>
      </c>
      <c r="AM140" s="2">
        <f t="shared" si="18"/>
        <v>0</v>
      </c>
    </row>
    <row r="141" spans="2:39" x14ac:dyDescent="0.35">
      <c r="B141" s="23">
        <v>133</v>
      </c>
      <c r="C141" s="23">
        <f t="shared" si="12"/>
        <v>34</v>
      </c>
      <c r="D141" s="23">
        <v>1</v>
      </c>
      <c r="E141" s="23"/>
      <c r="F141" s="23">
        <v>1</v>
      </c>
      <c r="G141" s="23"/>
      <c r="H141" s="23"/>
      <c r="I141" s="23"/>
      <c r="J141" s="23"/>
      <c r="K141" s="23">
        <v>1</v>
      </c>
      <c r="L141" s="23">
        <v>1</v>
      </c>
      <c r="M141" s="23"/>
      <c r="N141" s="23"/>
      <c r="O141" s="23">
        <v>1</v>
      </c>
      <c r="P141" s="23"/>
      <c r="Q141" s="23"/>
      <c r="R141" s="23"/>
      <c r="T141">
        <f>SUMPRODUCT(D141:R141,Data!$D$4:$R$4)</f>
        <v>5.8</v>
      </c>
      <c r="U141">
        <f>SUMPRODUCT(D141:R141,Data!$D$5:$R$5)</f>
        <v>10.5</v>
      </c>
      <c r="W141">
        <v>0</v>
      </c>
      <c r="X141">
        <v>0</v>
      </c>
      <c r="Z141" s="3">
        <f t="shared" si="14"/>
        <v>0</v>
      </c>
      <c r="AA141" s="3">
        <f t="shared" si="15"/>
        <v>0</v>
      </c>
      <c r="AC141">
        <v>1000</v>
      </c>
      <c r="AD141">
        <v>1600</v>
      </c>
      <c r="AF141">
        <f t="shared" si="13"/>
        <v>1000</v>
      </c>
      <c r="AH141">
        <f>250+SUMPRODUCT(D141:N141,Data!$D$6:$N$6)</f>
        <v>550</v>
      </c>
      <c r="AJ141">
        <f t="shared" si="16"/>
        <v>450</v>
      </c>
      <c r="AL141" s="2">
        <f t="shared" si="17"/>
        <v>0</v>
      </c>
      <c r="AM141" s="2">
        <f t="shared" si="18"/>
        <v>0</v>
      </c>
    </row>
    <row r="142" spans="2:39" x14ac:dyDescent="0.35">
      <c r="B142" s="23">
        <v>134</v>
      </c>
      <c r="C142" s="23">
        <f t="shared" ref="C142:C205" si="19">IF(C138=C141,C141+1,C141)</f>
        <v>34</v>
      </c>
      <c r="D142" s="23">
        <v>1</v>
      </c>
      <c r="E142" s="23"/>
      <c r="F142" s="23">
        <v>1</v>
      </c>
      <c r="G142" s="23"/>
      <c r="H142" s="23"/>
      <c r="I142" s="23"/>
      <c r="J142" s="23"/>
      <c r="K142" s="23">
        <v>1</v>
      </c>
      <c r="L142" s="23">
        <v>1</v>
      </c>
      <c r="M142" s="23"/>
      <c r="N142" s="23"/>
      <c r="O142" s="23"/>
      <c r="P142" s="23">
        <v>1</v>
      </c>
      <c r="Q142" s="23"/>
      <c r="R142" s="23"/>
      <c r="T142">
        <f>SUMPRODUCT(D142:R142,Data!$D$4:$R$4)</f>
        <v>3.8</v>
      </c>
      <c r="U142">
        <f>SUMPRODUCT(D142:R142,Data!$D$5:$R$5)</f>
        <v>8.5</v>
      </c>
      <c r="W142">
        <v>0</v>
      </c>
      <c r="X142">
        <v>0</v>
      </c>
      <c r="Z142" s="3">
        <f t="shared" si="14"/>
        <v>0</v>
      </c>
      <c r="AA142" s="3">
        <f t="shared" si="15"/>
        <v>0</v>
      </c>
      <c r="AC142">
        <v>1000</v>
      </c>
      <c r="AD142">
        <v>1600</v>
      </c>
      <c r="AF142">
        <f t="shared" ref="AF142:AF205" si="20">AF138</f>
        <v>1500</v>
      </c>
      <c r="AH142">
        <f>250+SUMPRODUCT(D142:N142,Data!$D$6:$N$6)</f>
        <v>550</v>
      </c>
      <c r="AJ142">
        <f t="shared" si="16"/>
        <v>950</v>
      </c>
      <c r="AL142" s="2">
        <f t="shared" si="17"/>
        <v>0</v>
      </c>
      <c r="AM142" s="2">
        <f t="shared" si="18"/>
        <v>0</v>
      </c>
    </row>
    <row r="143" spans="2:39" x14ac:dyDescent="0.35">
      <c r="B143" s="23">
        <v>135</v>
      </c>
      <c r="C143" s="23">
        <f t="shared" si="19"/>
        <v>34</v>
      </c>
      <c r="D143" s="23">
        <v>1</v>
      </c>
      <c r="E143" s="23"/>
      <c r="F143" s="23">
        <v>1</v>
      </c>
      <c r="G143" s="23"/>
      <c r="H143" s="23"/>
      <c r="I143" s="23"/>
      <c r="J143" s="23"/>
      <c r="K143" s="23">
        <v>1</v>
      </c>
      <c r="L143" s="23">
        <v>1</v>
      </c>
      <c r="M143" s="23"/>
      <c r="N143" s="23"/>
      <c r="O143" s="23"/>
      <c r="P143" s="23"/>
      <c r="Q143" s="23">
        <v>1</v>
      </c>
      <c r="R143" s="23"/>
      <c r="T143">
        <f>SUMPRODUCT(D143:R143,Data!$D$4:$R$4)</f>
        <v>2.8</v>
      </c>
      <c r="U143">
        <f>SUMPRODUCT(D143:R143,Data!$D$5:$R$5)</f>
        <v>6.5</v>
      </c>
      <c r="W143">
        <v>0</v>
      </c>
      <c r="X143">
        <v>0</v>
      </c>
      <c r="Z143" s="3">
        <f t="shared" si="14"/>
        <v>0</v>
      </c>
      <c r="AA143" s="3">
        <f t="shared" si="15"/>
        <v>0</v>
      </c>
      <c r="AC143">
        <v>1000</v>
      </c>
      <c r="AD143">
        <v>1600</v>
      </c>
      <c r="AF143">
        <f t="shared" si="20"/>
        <v>2000</v>
      </c>
      <c r="AH143">
        <f>250+SUMPRODUCT(D143:N143,Data!$D$6:$N$6)</f>
        <v>550</v>
      </c>
      <c r="AJ143">
        <f t="shared" si="16"/>
        <v>1450</v>
      </c>
      <c r="AL143" s="2">
        <f t="shared" si="17"/>
        <v>0</v>
      </c>
      <c r="AM143" s="2">
        <f t="shared" si="18"/>
        <v>0</v>
      </c>
    </row>
    <row r="144" spans="2:39" x14ac:dyDescent="0.35">
      <c r="B144" s="23">
        <v>136</v>
      </c>
      <c r="C144" s="23">
        <f t="shared" si="19"/>
        <v>34</v>
      </c>
      <c r="D144" s="23">
        <v>1</v>
      </c>
      <c r="E144" s="23"/>
      <c r="F144" s="23">
        <v>1</v>
      </c>
      <c r="G144" s="23"/>
      <c r="H144" s="23"/>
      <c r="I144" s="23"/>
      <c r="J144" s="23"/>
      <c r="K144" s="23">
        <v>1</v>
      </c>
      <c r="L144" s="23">
        <v>1</v>
      </c>
      <c r="M144" s="23"/>
      <c r="N144" s="23"/>
      <c r="O144" s="23"/>
      <c r="P144" s="23"/>
      <c r="Q144" s="23"/>
      <c r="R144" s="23">
        <v>1</v>
      </c>
      <c r="T144">
        <f>SUMPRODUCT(D144:R144,Data!$D$4:$R$4)</f>
        <v>1.8</v>
      </c>
      <c r="U144">
        <f>SUMPRODUCT(D144:R144,Data!$D$5:$R$5)</f>
        <v>5.5</v>
      </c>
      <c r="W144">
        <v>0</v>
      </c>
      <c r="X144">
        <v>0</v>
      </c>
      <c r="Z144" s="3">
        <f t="shared" si="14"/>
        <v>0</v>
      </c>
      <c r="AA144" s="3">
        <f t="shared" si="15"/>
        <v>0</v>
      </c>
      <c r="AC144">
        <v>1000</v>
      </c>
      <c r="AD144">
        <v>1600</v>
      </c>
      <c r="AF144">
        <f t="shared" si="20"/>
        <v>2500</v>
      </c>
      <c r="AH144">
        <f>250+SUMPRODUCT(D144:N144,Data!$D$6:$N$6)</f>
        <v>550</v>
      </c>
      <c r="AJ144">
        <f t="shared" si="16"/>
        <v>1950</v>
      </c>
      <c r="AL144" s="2">
        <f t="shared" si="17"/>
        <v>0</v>
      </c>
      <c r="AM144" s="2">
        <f t="shared" si="18"/>
        <v>0</v>
      </c>
    </row>
    <row r="145" spans="2:39" x14ac:dyDescent="0.35">
      <c r="B145" s="23">
        <v>137</v>
      </c>
      <c r="C145" s="23">
        <f t="shared" si="19"/>
        <v>35</v>
      </c>
      <c r="D145" s="23">
        <v>1</v>
      </c>
      <c r="E145" s="23"/>
      <c r="F145" s="23">
        <v>1</v>
      </c>
      <c r="G145" s="23"/>
      <c r="H145" s="23"/>
      <c r="I145" s="23"/>
      <c r="J145" s="23"/>
      <c r="K145" s="23">
        <v>1</v>
      </c>
      <c r="L145" s="23"/>
      <c r="M145" s="23">
        <v>1</v>
      </c>
      <c r="N145" s="23"/>
      <c r="O145" s="23">
        <v>1</v>
      </c>
      <c r="P145" s="23"/>
      <c r="Q145" s="23"/>
      <c r="R145" s="23"/>
      <c r="T145">
        <f>SUMPRODUCT(D145:R145,Data!$D$4:$R$4)</f>
        <v>7.8</v>
      </c>
      <c r="U145">
        <f>SUMPRODUCT(D145:R145,Data!$D$5:$R$5)</f>
        <v>12.5</v>
      </c>
      <c r="W145">
        <v>0</v>
      </c>
      <c r="X145">
        <v>0</v>
      </c>
      <c r="Z145" s="3">
        <f t="shared" si="14"/>
        <v>0</v>
      </c>
      <c r="AA145" s="3">
        <f t="shared" si="15"/>
        <v>0</v>
      </c>
      <c r="AC145">
        <v>1000</v>
      </c>
      <c r="AD145">
        <v>1600</v>
      </c>
      <c r="AF145">
        <f t="shared" si="20"/>
        <v>1000</v>
      </c>
      <c r="AH145">
        <f>250+SUMPRODUCT(D145:N145,Data!$D$6:$N$6)</f>
        <v>590</v>
      </c>
      <c r="AJ145">
        <f t="shared" si="16"/>
        <v>410</v>
      </c>
      <c r="AL145" s="2">
        <f t="shared" si="17"/>
        <v>0</v>
      </c>
      <c r="AM145" s="2">
        <f t="shared" si="18"/>
        <v>0</v>
      </c>
    </row>
    <row r="146" spans="2:39" x14ac:dyDescent="0.35">
      <c r="B146" s="23">
        <v>138</v>
      </c>
      <c r="C146" s="23">
        <f t="shared" si="19"/>
        <v>35</v>
      </c>
      <c r="D146" s="23">
        <v>1</v>
      </c>
      <c r="E146" s="23"/>
      <c r="F146" s="23">
        <v>1</v>
      </c>
      <c r="G146" s="23"/>
      <c r="H146" s="23"/>
      <c r="I146" s="23"/>
      <c r="J146" s="23"/>
      <c r="K146" s="23">
        <v>1</v>
      </c>
      <c r="L146" s="23"/>
      <c r="M146" s="23">
        <v>1</v>
      </c>
      <c r="N146" s="23"/>
      <c r="O146" s="23"/>
      <c r="P146" s="23">
        <v>1</v>
      </c>
      <c r="Q146" s="23"/>
      <c r="R146" s="23"/>
      <c r="T146">
        <f>SUMPRODUCT(D146:R146,Data!$D$4:$R$4)</f>
        <v>5.8</v>
      </c>
      <c r="U146">
        <f>SUMPRODUCT(D146:R146,Data!$D$5:$R$5)</f>
        <v>10.5</v>
      </c>
      <c r="W146">
        <v>0</v>
      </c>
      <c r="X146">
        <v>0</v>
      </c>
      <c r="Z146" s="3">
        <f t="shared" si="14"/>
        <v>0</v>
      </c>
      <c r="AA146" s="3">
        <f t="shared" si="15"/>
        <v>0</v>
      </c>
      <c r="AC146">
        <v>1000</v>
      </c>
      <c r="AD146">
        <v>1600</v>
      </c>
      <c r="AF146">
        <f t="shared" si="20"/>
        <v>1500</v>
      </c>
      <c r="AH146">
        <f>250+SUMPRODUCT(D146:N146,Data!$D$6:$N$6)</f>
        <v>590</v>
      </c>
      <c r="AJ146">
        <f t="shared" si="16"/>
        <v>910</v>
      </c>
      <c r="AL146" s="2">
        <f t="shared" si="17"/>
        <v>0</v>
      </c>
      <c r="AM146" s="2">
        <f t="shared" si="18"/>
        <v>0</v>
      </c>
    </row>
    <row r="147" spans="2:39" x14ac:dyDescent="0.35">
      <c r="B147" s="23">
        <v>139</v>
      </c>
      <c r="C147" s="23">
        <f t="shared" si="19"/>
        <v>35</v>
      </c>
      <c r="D147" s="23">
        <v>1</v>
      </c>
      <c r="E147" s="23"/>
      <c r="F147" s="23">
        <v>1</v>
      </c>
      <c r="G147" s="23"/>
      <c r="H147" s="23"/>
      <c r="I147" s="23"/>
      <c r="J147" s="23"/>
      <c r="K147" s="23">
        <v>1</v>
      </c>
      <c r="L147" s="23"/>
      <c r="M147" s="23">
        <v>1</v>
      </c>
      <c r="N147" s="23"/>
      <c r="O147" s="23"/>
      <c r="P147" s="23"/>
      <c r="Q147" s="23">
        <v>1</v>
      </c>
      <c r="R147" s="23"/>
      <c r="T147">
        <f>SUMPRODUCT(D147:R147,Data!$D$4:$R$4)</f>
        <v>4.8</v>
      </c>
      <c r="U147">
        <f>SUMPRODUCT(D147:R147,Data!$D$5:$R$5)</f>
        <v>8.5</v>
      </c>
      <c r="W147">
        <v>0</v>
      </c>
      <c r="X147">
        <v>0</v>
      </c>
      <c r="Z147" s="3">
        <f t="shared" si="14"/>
        <v>0</v>
      </c>
      <c r="AA147" s="3">
        <f t="shared" si="15"/>
        <v>0</v>
      </c>
      <c r="AC147">
        <v>1000</v>
      </c>
      <c r="AD147">
        <v>1600</v>
      </c>
      <c r="AF147">
        <f t="shared" si="20"/>
        <v>2000</v>
      </c>
      <c r="AH147">
        <f>250+SUMPRODUCT(D147:N147,Data!$D$6:$N$6)</f>
        <v>590</v>
      </c>
      <c r="AJ147">
        <f t="shared" si="16"/>
        <v>1410</v>
      </c>
      <c r="AL147" s="2">
        <f t="shared" si="17"/>
        <v>0</v>
      </c>
      <c r="AM147" s="2">
        <f t="shared" si="18"/>
        <v>0</v>
      </c>
    </row>
    <row r="148" spans="2:39" x14ac:dyDescent="0.35">
      <c r="B148" s="23">
        <v>140</v>
      </c>
      <c r="C148" s="23">
        <f t="shared" si="19"/>
        <v>35</v>
      </c>
      <c r="D148" s="23">
        <v>1</v>
      </c>
      <c r="E148" s="23"/>
      <c r="F148" s="23">
        <v>1</v>
      </c>
      <c r="G148" s="23"/>
      <c r="H148" s="23"/>
      <c r="I148" s="23"/>
      <c r="J148" s="23"/>
      <c r="K148" s="23">
        <v>1</v>
      </c>
      <c r="L148" s="23"/>
      <c r="M148" s="23">
        <v>1</v>
      </c>
      <c r="N148" s="23"/>
      <c r="O148" s="23"/>
      <c r="P148" s="23"/>
      <c r="Q148" s="23"/>
      <c r="R148" s="23">
        <v>1</v>
      </c>
      <c r="T148">
        <f>SUMPRODUCT(D148:R148,Data!$D$4:$R$4)</f>
        <v>3.8</v>
      </c>
      <c r="U148">
        <f>SUMPRODUCT(D148:R148,Data!$D$5:$R$5)</f>
        <v>7.5</v>
      </c>
      <c r="W148">
        <v>0</v>
      </c>
      <c r="X148">
        <v>0</v>
      </c>
      <c r="Z148" s="3">
        <f t="shared" si="14"/>
        <v>0</v>
      </c>
      <c r="AA148" s="3">
        <f t="shared" si="15"/>
        <v>0</v>
      </c>
      <c r="AC148">
        <v>1000</v>
      </c>
      <c r="AD148">
        <v>1600</v>
      </c>
      <c r="AF148">
        <f t="shared" si="20"/>
        <v>2500</v>
      </c>
      <c r="AH148">
        <f>250+SUMPRODUCT(D148:N148,Data!$D$6:$N$6)</f>
        <v>590</v>
      </c>
      <c r="AJ148">
        <f t="shared" si="16"/>
        <v>1910</v>
      </c>
      <c r="AL148" s="2">
        <f t="shared" si="17"/>
        <v>0</v>
      </c>
      <c r="AM148" s="2">
        <f t="shared" si="18"/>
        <v>0</v>
      </c>
    </row>
    <row r="149" spans="2:39" x14ac:dyDescent="0.35">
      <c r="B149" s="23">
        <v>141</v>
      </c>
      <c r="C149" s="23">
        <f t="shared" si="19"/>
        <v>36</v>
      </c>
      <c r="D149" s="23">
        <v>1</v>
      </c>
      <c r="E149" s="23"/>
      <c r="F149" s="23">
        <v>1</v>
      </c>
      <c r="G149" s="23"/>
      <c r="H149" s="23"/>
      <c r="I149" s="23"/>
      <c r="J149" s="23"/>
      <c r="K149" s="23">
        <v>1</v>
      </c>
      <c r="L149" s="23"/>
      <c r="M149" s="23"/>
      <c r="N149" s="23">
        <v>1</v>
      </c>
      <c r="O149" s="23">
        <v>1</v>
      </c>
      <c r="P149" s="23"/>
      <c r="Q149" s="23"/>
      <c r="R149" s="23"/>
      <c r="T149">
        <f>SUMPRODUCT(D149:R149,Data!$D$4:$R$4)</f>
        <v>10.3</v>
      </c>
      <c r="U149">
        <f>SUMPRODUCT(D149:R149,Data!$D$5:$R$5)</f>
        <v>13</v>
      </c>
      <c r="W149">
        <v>0</v>
      </c>
      <c r="X149">
        <v>0</v>
      </c>
      <c r="Z149" s="3">
        <f t="shared" si="14"/>
        <v>0</v>
      </c>
      <c r="AA149" s="3">
        <f t="shared" si="15"/>
        <v>0</v>
      </c>
      <c r="AC149">
        <v>1000</v>
      </c>
      <c r="AD149">
        <v>1600</v>
      </c>
      <c r="AF149">
        <f t="shared" si="20"/>
        <v>1000</v>
      </c>
      <c r="AH149">
        <f>250+SUMPRODUCT(D149:N149,Data!$D$6:$N$6)</f>
        <v>630</v>
      </c>
      <c r="AJ149">
        <f t="shared" si="16"/>
        <v>370</v>
      </c>
      <c r="AL149" s="2">
        <f t="shared" si="17"/>
        <v>0</v>
      </c>
      <c r="AM149" s="2">
        <f t="shared" si="18"/>
        <v>0</v>
      </c>
    </row>
    <row r="150" spans="2:39" x14ac:dyDescent="0.35">
      <c r="B150" s="23">
        <v>142</v>
      </c>
      <c r="C150" s="23">
        <f t="shared" si="19"/>
        <v>36</v>
      </c>
      <c r="D150" s="23">
        <v>1</v>
      </c>
      <c r="E150" s="23"/>
      <c r="F150" s="23">
        <v>1</v>
      </c>
      <c r="G150" s="23"/>
      <c r="H150" s="23"/>
      <c r="I150" s="23"/>
      <c r="J150" s="23"/>
      <c r="K150" s="23">
        <v>1</v>
      </c>
      <c r="L150" s="23"/>
      <c r="M150" s="23"/>
      <c r="N150" s="23">
        <v>1</v>
      </c>
      <c r="O150" s="23"/>
      <c r="P150" s="23">
        <v>1</v>
      </c>
      <c r="Q150" s="23"/>
      <c r="R150" s="23"/>
      <c r="T150">
        <f>SUMPRODUCT(D150:R150,Data!$D$4:$R$4)</f>
        <v>8.3000000000000007</v>
      </c>
      <c r="U150">
        <f>SUMPRODUCT(D150:R150,Data!$D$5:$R$5)</f>
        <v>11</v>
      </c>
      <c r="W150">
        <v>0</v>
      </c>
      <c r="X150">
        <v>0</v>
      </c>
      <c r="Z150" s="3">
        <f t="shared" si="14"/>
        <v>0</v>
      </c>
      <c r="AA150" s="3">
        <f t="shared" si="15"/>
        <v>0</v>
      </c>
      <c r="AC150">
        <v>1000</v>
      </c>
      <c r="AD150">
        <v>1600</v>
      </c>
      <c r="AF150">
        <f t="shared" si="20"/>
        <v>1500</v>
      </c>
      <c r="AH150">
        <f>250+SUMPRODUCT(D150:N150,Data!$D$6:$N$6)</f>
        <v>630</v>
      </c>
      <c r="AJ150">
        <f t="shared" si="16"/>
        <v>870</v>
      </c>
      <c r="AL150" s="2">
        <f t="shared" si="17"/>
        <v>0</v>
      </c>
      <c r="AM150" s="2">
        <f t="shared" si="18"/>
        <v>0</v>
      </c>
    </row>
    <row r="151" spans="2:39" x14ac:dyDescent="0.35">
      <c r="B151" s="23">
        <v>143</v>
      </c>
      <c r="C151" s="23">
        <f t="shared" si="19"/>
        <v>36</v>
      </c>
      <c r="D151" s="23">
        <v>1</v>
      </c>
      <c r="E151" s="23"/>
      <c r="F151" s="23">
        <v>1</v>
      </c>
      <c r="G151" s="23"/>
      <c r="H151" s="23"/>
      <c r="I151" s="23"/>
      <c r="J151" s="23"/>
      <c r="K151" s="23">
        <v>1</v>
      </c>
      <c r="L151" s="23"/>
      <c r="M151" s="23"/>
      <c r="N151" s="23">
        <v>1</v>
      </c>
      <c r="O151" s="23"/>
      <c r="P151" s="23"/>
      <c r="Q151" s="23">
        <v>1</v>
      </c>
      <c r="R151" s="23"/>
      <c r="T151">
        <f>SUMPRODUCT(D151:R151,Data!$D$4:$R$4)</f>
        <v>7.3</v>
      </c>
      <c r="U151">
        <f>SUMPRODUCT(D151:R151,Data!$D$5:$R$5)</f>
        <v>9</v>
      </c>
      <c r="W151">
        <v>0</v>
      </c>
      <c r="X151">
        <v>0</v>
      </c>
      <c r="Z151" s="3">
        <f t="shared" si="14"/>
        <v>0</v>
      </c>
      <c r="AA151" s="3">
        <f t="shared" si="15"/>
        <v>0</v>
      </c>
      <c r="AC151">
        <v>1000</v>
      </c>
      <c r="AD151">
        <v>1600</v>
      </c>
      <c r="AF151">
        <f t="shared" si="20"/>
        <v>2000</v>
      </c>
      <c r="AH151">
        <f>250+SUMPRODUCT(D151:N151,Data!$D$6:$N$6)</f>
        <v>630</v>
      </c>
      <c r="AJ151">
        <f t="shared" si="16"/>
        <v>1370</v>
      </c>
      <c r="AL151" s="2">
        <f t="shared" si="17"/>
        <v>0</v>
      </c>
      <c r="AM151" s="2">
        <f t="shared" si="18"/>
        <v>0</v>
      </c>
    </row>
    <row r="152" spans="2:39" x14ac:dyDescent="0.35">
      <c r="B152" s="23">
        <v>144</v>
      </c>
      <c r="C152" s="23">
        <f t="shared" si="19"/>
        <v>36</v>
      </c>
      <c r="D152" s="23">
        <v>1</v>
      </c>
      <c r="E152" s="23"/>
      <c r="F152" s="23">
        <v>1</v>
      </c>
      <c r="G152" s="23"/>
      <c r="H152" s="23"/>
      <c r="I152" s="23"/>
      <c r="J152" s="23"/>
      <c r="K152" s="23">
        <v>1</v>
      </c>
      <c r="L152" s="23"/>
      <c r="M152" s="23"/>
      <c r="N152" s="23">
        <v>1</v>
      </c>
      <c r="O152" s="23"/>
      <c r="P152" s="23"/>
      <c r="Q152" s="23"/>
      <c r="R152" s="23">
        <v>1</v>
      </c>
      <c r="T152">
        <f>SUMPRODUCT(D152:R152,Data!$D$4:$R$4)</f>
        <v>6.3</v>
      </c>
      <c r="U152">
        <f>SUMPRODUCT(D152:R152,Data!$D$5:$R$5)</f>
        <v>8</v>
      </c>
      <c r="W152">
        <v>0</v>
      </c>
      <c r="X152">
        <v>0</v>
      </c>
      <c r="Z152" s="3">
        <f t="shared" si="14"/>
        <v>0</v>
      </c>
      <c r="AA152" s="3">
        <f t="shared" si="15"/>
        <v>0</v>
      </c>
      <c r="AC152">
        <v>1000</v>
      </c>
      <c r="AD152">
        <v>1600</v>
      </c>
      <c r="AF152">
        <f t="shared" si="20"/>
        <v>2500</v>
      </c>
      <c r="AH152">
        <f>250+SUMPRODUCT(D152:N152,Data!$D$6:$N$6)</f>
        <v>630</v>
      </c>
      <c r="AJ152">
        <f t="shared" si="16"/>
        <v>1870</v>
      </c>
      <c r="AL152" s="2">
        <f t="shared" si="17"/>
        <v>0</v>
      </c>
      <c r="AM152" s="2">
        <f t="shared" si="18"/>
        <v>0</v>
      </c>
    </row>
    <row r="153" spans="2:39" x14ac:dyDescent="0.35">
      <c r="B153" s="23">
        <v>145</v>
      </c>
      <c r="C153" s="23">
        <f t="shared" si="19"/>
        <v>37</v>
      </c>
      <c r="D153" s="23"/>
      <c r="E153" s="23">
        <v>1</v>
      </c>
      <c r="F153" s="23"/>
      <c r="G153" s="23">
        <v>1</v>
      </c>
      <c r="H153" s="23"/>
      <c r="I153" s="23">
        <v>1</v>
      </c>
      <c r="J153" s="23"/>
      <c r="K153" s="23"/>
      <c r="L153" s="23">
        <v>1</v>
      </c>
      <c r="M153" s="23"/>
      <c r="N153" s="23"/>
      <c r="O153" s="23">
        <v>1</v>
      </c>
      <c r="P153" s="23"/>
      <c r="Q153" s="23"/>
      <c r="R153" s="23"/>
      <c r="T153">
        <f>SUMPRODUCT(D153:R153,Data!$D$4:$R$4)</f>
        <v>6</v>
      </c>
      <c r="U153">
        <f>SUMPRODUCT(D153:R153,Data!$D$5:$R$5)</f>
        <v>7.4</v>
      </c>
      <c r="W153">
        <v>0</v>
      </c>
      <c r="X153">
        <v>0</v>
      </c>
      <c r="Z153" s="3">
        <f t="shared" si="14"/>
        <v>0</v>
      </c>
      <c r="AA153" s="3">
        <f t="shared" si="15"/>
        <v>0</v>
      </c>
      <c r="AC153">
        <v>1000</v>
      </c>
      <c r="AD153">
        <v>1600</v>
      </c>
      <c r="AF153">
        <f t="shared" si="20"/>
        <v>1000</v>
      </c>
      <c r="AH153">
        <f>250+SUMPRODUCT(D153:N153,Data!$D$6:$N$6)</f>
        <v>350</v>
      </c>
      <c r="AJ153">
        <f t="shared" si="16"/>
        <v>650</v>
      </c>
      <c r="AL153" s="2">
        <f t="shared" si="17"/>
        <v>0</v>
      </c>
      <c r="AM153" s="2">
        <f t="shared" si="18"/>
        <v>0</v>
      </c>
    </row>
    <row r="154" spans="2:39" x14ac:dyDescent="0.35">
      <c r="B154" s="23">
        <v>146</v>
      </c>
      <c r="C154" s="23">
        <f t="shared" si="19"/>
        <v>37</v>
      </c>
      <c r="D154" s="23"/>
      <c r="E154" s="23">
        <v>1</v>
      </c>
      <c r="F154" s="23"/>
      <c r="G154" s="23">
        <v>1</v>
      </c>
      <c r="H154" s="23"/>
      <c r="I154" s="23">
        <v>1</v>
      </c>
      <c r="J154" s="23"/>
      <c r="K154" s="23"/>
      <c r="L154" s="23">
        <v>1</v>
      </c>
      <c r="M154" s="23"/>
      <c r="N154" s="23"/>
      <c r="O154" s="23"/>
      <c r="P154" s="23">
        <v>1</v>
      </c>
      <c r="Q154" s="23"/>
      <c r="R154" s="23"/>
      <c r="T154">
        <f>SUMPRODUCT(D154:R154,Data!$D$4:$R$4)</f>
        <v>4</v>
      </c>
      <c r="U154">
        <f>SUMPRODUCT(D154:R154,Data!$D$5:$R$5)</f>
        <v>5.4</v>
      </c>
      <c r="W154">
        <v>0</v>
      </c>
      <c r="X154">
        <v>0</v>
      </c>
      <c r="Z154" s="3">
        <f t="shared" si="14"/>
        <v>0</v>
      </c>
      <c r="AA154" s="3">
        <f t="shared" si="15"/>
        <v>0</v>
      </c>
      <c r="AC154">
        <v>1000</v>
      </c>
      <c r="AD154">
        <v>1600</v>
      </c>
      <c r="AF154">
        <f t="shared" si="20"/>
        <v>1500</v>
      </c>
      <c r="AH154">
        <f>250+SUMPRODUCT(D154:N154,Data!$D$6:$N$6)</f>
        <v>350</v>
      </c>
      <c r="AJ154">
        <f t="shared" si="16"/>
        <v>1150</v>
      </c>
      <c r="AL154" s="2">
        <f t="shared" si="17"/>
        <v>0</v>
      </c>
      <c r="AM154" s="2">
        <f t="shared" si="18"/>
        <v>0</v>
      </c>
    </row>
    <row r="155" spans="2:39" x14ac:dyDescent="0.35">
      <c r="B155" s="23">
        <v>147</v>
      </c>
      <c r="C155" s="23">
        <f t="shared" si="19"/>
        <v>37</v>
      </c>
      <c r="D155" s="23"/>
      <c r="E155" s="23">
        <v>1</v>
      </c>
      <c r="F155" s="23"/>
      <c r="G155" s="23">
        <v>1</v>
      </c>
      <c r="H155" s="23"/>
      <c r="I155" s="23">
        <v>1</v>
      </c>
      <c r="J155" s="23"/>
      <c r="K155" s="23"/>
      <c r="L155" s="23">
        <v>1</v>
      </c>
      <c r="M155" s="23"/>
      <c r="N155" s="23"/>
      <c r="O155" s="23"/>
      <c r="P155" s="23"/>
      <c r="Q155" s="23">
        <v>1</v>
      </c>
      <c r="R155" s="23"/>
      <c r="T155">
        <f>SUMPRODUCT(D155:R155,Data!$D$4:$R$4)</f>
        <v>3</v>
      </c>
      <c r="U155">
        <f>SUMPRODUCT(D155:R155,Data!$D$5:$R$5)</f>
        <v>3.4</v>
      </c>
      <c r="W155">
        <v>0</v>
      </c>
      <c r="X155">
        <v>0</v>
      </c>
      <c r="Z155" s="3">
        <f t="shared" si="14"/>
        <v>0</v>
      </c>
      <c r="AA155" s="3">
        <f t="shared" si="15"/>
        <v>0</v>
      </c>
      <c r="AC155">
        <v>1000</v>
      </c>
      <c r="AD155">
        <v>1600</v>
      </c>
      <c r="AF155">
        <f t="shared" si="20"/>
        <v>2000</v>
      </c>
      <c r="AH155">
        <f>250+SUMPRODUCT(D155:N155,Data!$D$6:$N$6)</f>
        <v>350</v>
      </c>
      <c r="AJ155">
        <f t="shared" si="16"/>
        <v>1650</v>
      </c>
      <c r="AL155" s="2">
        <f t="shared" si="17"/>
        <v>0</v>
      </c>
      <c r="AM155" s="2">
        <f t="shared" si="18"/>
        <v>0</v>
      </c>
    </row>
    <row r="156" spans="2:39" x14ac:dyDescent="0.35">
      <c r="B156" s="23">
        <v>148</v>
      </c>
      <c r="C156" s="23">
        <f t="shared" si="19"/>
        <v>37</v>
      </c>
      <c r="D156" s="23"/>
      <c r="E156" s="23">
        <v>1</v>
      </c>
      <c r="F156" s="23"/>
      <c r="G156" s="23">
        <v>1</v>
      </c>
      <c r="H156" s="23"/>
      <c r="I156" s="23">
        <v>1</v>
      </c>
      <c r="J156" s="23"/>
      <c r="K156" s="23"/>
      <c r="L156" s="23">
        <v>1</v>
      </c>
      <c r="M156" s="23"/>
      <c r="N156" s="23"/>
      <c r="O156" s="23"/>
      <c r="P156" s="23"/>
      <c r="Q156" s="23"/>
      <c r="R156" s="23">
        <v>1</v>
      </c>
      <c r="T156">
        <f>SUMPRODUCT(D156:R156,Data!$D$4:$R$4)</f>
        <v>2</v>
      </c>
      <c r="U156">
        <f>SUMPRODUCT(D156:R156,Data!$D$5:$R$5)</f>
        <v>2.4</v>
      </c>
      <c r="W156">
        <v>0</v>
      </c>
      <c r="X156">
        <v>0</v>
      </c>
      <c r="Z156" s="3">
        <f t="shared" si="14"/>
        <v>0</v>
      </c>
      <c r="AA156" s="3">
        <f t="shared" si="15"/>
        <v>0</v>
      </c>
      <c r="AC156">
        <v>1000</v>
      </c>
      <c r="AD156">
        <v>1600</v>
      </c>
      <c r="AF156">
        <f t="shared" si="20"/>
        <v>2500</v>
      </c>
      <c r="AH156">
        <f>250+SUMPRODUCT(D156:N156,Data!$D$6:$N$6)</f>
        <v>350</v>
      </c>
      <c r="AJ156">
        <f t="shared" si="16"/>
        <v>2150</v>
      </c>
      <c r="AL156" s="2">
        <f t="shared" si="17"/>
        <v>0</v>
      </c>
      <c r="AM156" s="2">
        <f t="shared" si="18"/>
        <v>0</v>
      </c>
    </row>
    <row r="157" spans="2:39" x14ac:dyDescent="0.35">
      <c r="B157" s="23">
        <v>149</v>
      </c>
      <c r="C157" s="23">
        <f t="shared" si="19"/>
        <v>38</v>
      </c>
      <c r="D157" s="23"/>
      <c r="E157" s="23">
        <v>1</v>
      </c>
      <c r="F157" s="23"/>
      <c r="G157" s="23">
        <v>1</v>
      </c>
      <c r="H157" s="23"/>
      <c r="I157" s="23">
        <v>1</v>
      </c>
      <c r="J157" s="23"/>
      <c r="K157" s="23"/>
      <c r="L157" s="23"/>
      <c r="M157" s="23">
        <v>1</v>
      </c>
      <c r="N157" s="23"/>
      <c r="O157" s="23">
        <v>1</v>
      </c>
      <c r="P157" s="23"/>
      <c r="Q157" s="23"/>
      <c r="R157" s="23"/>
      <c r="T157">
        <f>SUMPRODUCT(D157:R157,Data!$D$4:$R$4)</f>
        <v>8</v>
      </c>
      <c r="U157">
        <f>SUMPRODUCT(D157:R157,Data!$D$5:$R$5)</f>
        <v>9.4</v>
      </c>
      <c r="W157">
        <v>0</v>
      </c>
      <c r="X157">
        <v>0</v>
      </c>
      <c r="Z157" s="3">
        <f t="shared" si="14"/>
        <v>0</v>
      </c>
      <c r="AA157" s="3">
        <f t="shared" si="15"/>
        <v>0</v>
      </c>
      <c r="AC157">
        <v>1000</v>
      </c>
      <c r="AD157">
        <v>1600</v>
      </c>
      <c r="AF157">
        <f t="shared" si="20"/>
        <v>1000</v>
      </c>
      <c r="AH157">
        <f>250+SUMPRODUCT(D157:N157,Data!$D$6:$N$6)</f>
        <v>390</v>
      </c>
      <c r="AJ157">
        <f t="shared" si="16"/>
        <v>610</v>
      </c>
      <c r="AL157" s="2">
        <f t="shared" si="17"/>
        <v>0</v>
      </c>
      <c r="AM157" s="2">
        <f t="shared" si="18"/>
        <v>0</v>
      </c>
    </row>
    <row r="158" spans="2:39" x14ac:dyDescent="0.35">
      <c r="B158" s="23">
        <v>150</v>
      </c>
      <c r="C158" s="23">
        <f t="shared" si="19"/>
        <v>38</v>
      </c>
      <c r="D158" s="23"/>
      <c r="E158" s="23">
        <v>1</v>
      </c>
      <c r="F158" s="23"/>
      <c r="G158" s="23">
        <v>1</v>
      </c>
      <c r="H158" s="23"/>
      <c r="I158" s="23">
        <v>1</v>
      </c>
      <c r="J158" s="23"/>
      <c r="K158" s="23"/>
      <c r="L158" s="23"/>
      <c r="M158" s="23">
        <v>1</v>
      </c>
      <c r="N158" s="23"/>
      <c r="O158" s="23"/>
      <c r="P158" s="23">
        <v>1</v>
      </c>
      <c r="Q158" s="23"/>
      <c r="R158" s="23"/>
      <c r="T158">
        <f>SUMPRODUCT(D158:R158,Data!$D$4:$R$4)</f>
        <v>6</v>
      </c>
      <c r="U158">
        <f>SUMPRODUCT(D158:R158,Data!$D$5:$R$5)</f>
        <v>7.4</v>
      </c>
      <c r="W158">
        <v>0</v>
      </c>
      <c r="X158">
        <v>0</v>
      </c>
      <c r="Z158" s="3">
        <f t="shared" si="14"/>
        <v>0</v>
      </c>
      <c r="AA158" s="3">
        <f t="shared" si="15"/>
        <v>0</v>
      </c>
      <c r="AC158">
        <v>1000</v>
      </c>
      <c r="AD158">
        <v>1600</v>
      </c>
      <c r="AF158">
        <f t="shared" si="20"/>
        <v>1500</v>
      </c>
      <c r="AH158">
        <f>250+SUMPRODUCT(D158:N158,Data!$D$6:$N$6)</f>
        <v>390</v>
      </c>
      <c r="AJ158">
        <f t="shared" si="16"/>
        <v>1110</v>
      </c>
      <c r="AL158" s="2">
        <f t="shared" si="17"/>
        <v>0</v>
      </c>
      <c r="AM158" s="2">
        <f t="shared" si="18"/>
        <v>0</v>
      </c>
    </row>
    <row r="159" spans="2:39" x14ac:dyDescent="0.35">
      <c r="B159" s="23">
        <v>151</v>
      </c>
      <c r="C159" s="23">
        <f t="shared" si="19"/>
        <v>38</v>
      </c>
      <c r="D159" s="23"/>
      <c r="E159" s="23">
        <v>1</v>
      </c>
      <c r="F159" s="23"/>
      <c r="G159" s="23">
        <v>1</v>
      </c>
      <c r="H159" s="23"/>
      <c r="I159" s="23">
        <v>1</v>
      </c>
      <c r="J159" s="23"/>
      <c r="K159" s="23"/>
      <c r="L159" s="23"/>
      <c r="M159" s="23">
        <v>1</v>
      </c>
      <c r="N159" s="23"/>
      <c r="O159" s="23"/>
      <c r="P159" s="23"/>
      <c r="Q159" s="23">
        <v>1</v>
      </c>
      <c r="R159" s="23"/>
      <c r="T159">
        <f>SUMPRODUCT(D159:R159,Data!$D$4:$R$4)</f>
        <v>5</v>
      </c>
      <c r="U159">
        <f>SUMPRODUCT(D159:R159,Data!$D$5:$R$5)</f>
        <v>5.4</v>
      </c>
      <c r="W159">
        <v>0</v>
      </c>
      <c r="X159">
        <v>0</v>
      </c>
      <c r="Z159" s="3">
        <f t="shared" si="14"/>
        <v>0</v>
      </c>
      <c r="AA159" s="3">
        <f t="shared" si="15"/>
        <v>0</v>
      </c>
      <c r="AC159">
        <v>1000</v>
      </c>
      <c r="AD159">
        <v>1600</v>
      </c>
      <c r="AF159">
        <f t="shared" si="20"/>
        <v>2000</v>
      </c>
      <c r="AH159">
        <f>250+SUMPRODUCT(D159:N159,Data!$D$6:$N$6)</f>
        <v>390</v>
      </c>
      <c r="AJ159">
        <f t="shared" si="16"/>
        <v>1610</v>
      </c>
      <c r="AL159" s="2">
        <f t="shared" si="17"/>
        <v>0</v>
      </c>
      <c r="AM159" s="2">
        <f t="shared" si="18"/>
        <v>0</v>
      </c>
    </row>
    <row r="160" spans="2:39" x14ac:dyDescent="0.35">
      <c r="B160" s="23">
        <v>152</v>
      </c>
      <c r="C160" s="23">
        <f t="shared" si="19"/>
        <v>38</v>
      </c>
      <c r="D160" s="23"/>
      <c r="E160" s="23">
        <v>1</v>
      </c>
      <c r="F160" s="23"/>
      <c r="G160" s="23">
        <v>1</v>
      </c>
      <c r="H160" s="23"/>
      <c r="I160" s="23">
        <v>1</v>
      </c>
      <c r="J160" s="23"/>
      <c r="K160" s="23"/>
      <c r="L160" s="23"/>
      <c r="M160" s="23">
        <v>1</v>
      </c>
      <c r="N160" s="23"/>
      <c r="O160" s="23"/>
      <c r="P160" s="23"/>
      <c r="Q160" s="23"/>
      <c r="R160" s="23">
        <v>1</v>
      </c>
      <c r="T160">
        <f>SUMPRODUCT(D160:R160,Data!$D$4:$R$4)</f>
        <v>4</v>
      </c>
      <c r="U160">
        <f>SUMPRODUCT(D160:R160,Data!$D$5:$R$5)</f>
        <v>4.4000000000000004</v>
      </c>
      <c r="W160">
        <v>0</v>
      </c>
      <c r="X160">
        <v>0</v>
      </c>
      <c r="Z160" s="3">
        <f t="shared" si="14"/>
        <v>0</v>
      </c>
      <c r="AA160" s="3">
        <f t="shared" si="15"/>
        <v>0</v>
      </c>
      <c r="AC160">
        <v>1000</v>
      </c>
      <c r="AD160">
        <v>1600</v>
      </c>
      <c r="AF160">
        <f t="shared" si="20"/>
        <v>2500</v>
      </c>
      <c r="AH160">
        <f>250+SUMPRODUCT(D160:N160,Data!$D$6:$N$6)</f>
        <v>390</v>
      </c>
      <c r="AJ160">
        <f t="shared" si="16"/>
        <v>2110</v>
      </c>
      <c r="AL160" s="2">
        <f t="shared" si="17"/>
        <v>0</v>
      </c>
      <c r="AM160" s="2">
        <f t="shared" si="18"/>
        <v>0</v>
      </c>
    </row>
    <row r="161" spans="2:39" x14ac:dyDescent="0.35">
      <c r="B161" s="23">
        <v>153</v>
      </c>
      <c r="C161" s="23">
        <f t="shared" si="19"/>
        <v>39</v>
      </c>
      <c r="D161" s="23"/>
      <c r="E161" s="23">
        <v>1</v>
      </c>
      <c r="F161" s="23"/>
      <c r="G161" s="23">
        <v>1</v>
      </c>
      <c r="H161" s="23"/>
      <c r="I161" s="23">
        <v>1</v>
      </c>
      <c r="J161" s="23"/>
      <c r="K161" s="23"/>
      <c r="L161" s="23"/>
      <c r="M161" s="23"/>
      <c r="N161" s="23">
        <v>1</v>
      </c>
      <c r="O161" s="23">
        <v>1</v>
      </c>
      <c r="P161" s="23"/>
      <c r="Q161" s="23"/>
      <c r="R161" s="23"/>
      <c r="T161">
        <f>SUMPRODUCT(D161:R161,Data!$D$4:$R$4)</f>
        <v>10.5</v>
      </c>
      <c r="U161">
        <f>SUMPRODUCT(D161:R161,Data!$D$5:$R$5)</f>
        <v>9.9</v>
      </c>
      <c r="W161">
        <v>0</v>
      </c>
      <c r="X161">
        <v>0</v>
      </c>
      <c r="Z161" s="3">
        <f t="shared" si="14"/>
        <v>0</v>
      </c>
      <c r="AA161" s="3">
        <f t="shared" si="15"/>
        <v>0</v>
      </c>
      <c r="AC161">
        <v>1000</v>
      </c>
      <c r="AD161">
        <v>1600</v>
      </c>
      <c r="AF161">
        <f t="shared" si="20"/>
        <v>1000</v>
      </c>
      <c r="AH161">
        <f>250+SUMPRODUCT(D161:N161,Data!$D$6:$N$6)</f>
        <v>430</v>
      </c>
      <c r="AJ161">
        <f t="shared" si="16"/>
        <v>570</v>
      </c>
      <c r="AL161" s="2">
        <f t="shared" si="17"/>
        <v>0</v>
      </c>
      <c r="AM161" s="2">
        <f t="shared" si="18"/>
        <v>0</v>
      </c>
    </row>
    <row r="162" spans="2:39" x14ac:dyDescent="0.35">
      <c r="B162" s="23">
        <v>154</v>
      </c>
      <c r="C162" s="23">
        <f t="shared" si="19"/>
        <v>39</v>
      </c>
      <c r="D162" s="23"/>
      <c r="E162" s="23">
        <v>1</v>
      </c>
      <c r="F162" s="23"/>
      <c r="G162" s="23">
        <v>1</v>
      </c>
      <c r="H162" s="23"/>
      <c r="I162" s="23">
        <v>1</v>
      </c>
      <c r="J162" s="23"/>
      <c r="K162" s="23"/>
      <c r="L162" s="23"/>
      <c r="M162" s="23"/>
      <c r="N162" s="23">
        <v>1</v>
      </c>
      <c r="O162" s="23"/>
      <c r="P162" s="23">
        <v>1</v>
      </c>
      <c r="Q162" s="23"/>
      <c r="R162" s="23"/>
      <c r="T162">
        <f>SUMPRODUCT(D162:R162,Data!$D$4:$R$4)</f>
        <v>8.5</v>
      </c>
      <c r="U162">
        <f>SUMPRODUCT(D162:R162,Data!$D$5:$R$5)</f>
        <v>7.9</v>
      </c>
      <c r="W162">
        <v>0</v>
      </c>
      <c r="X162">
        <v>0</v>
      </c>
      <c r="Z162" s="3">
        <f t="shared" si="14"/>
        <v>0</v>
      </c>
      <c r="AA162" s="3">
        <f t="shared" si="15"/>
        <v>0</v>
      </c>
      <c r="AC162">
        <v>1000</v>
      </c>
      <c r="AD162">
        <v>1600</v>
      </c>
      <c r="AF162">
        <f t="shared" si="20"/>
        <v>1500</v>
      </c>
      <c r="AH162">
        <f>250+SUMPRODUCT(D162:N162,Data!$D$6:$N$6)</f>
        <v>430</v>
      </c>
      <c r="AJ162">
        <f t="shared" si="16"/>
        <v>1070</v>
      </c>
      <c r="AL162" s="2">
        <f t="shared" si="17"/>
        <v>0</v>
      </c>
      <c r="AM162" s="2">
        <f t="shared" si="18"/>
        <v>0</v>
      </c>
    </row>
    <row r="163" spans="2:39" x14ac:dyDescent="0.35">
      <c r="B163" s="23">
        <v>155</v>
      </c>
      <c r="C163" s="23">
        <f t="shared" si="19"/>
        <v>39</v>
      </c>
      <c r="D163" s="23"/>
      <c r="E163" s="23">
        <v>1</v>
      </c>
      <c r="F163" s="23"/>
      <c r="G163" s="23">
        <v>1</v>
      </c>
      <c r="H163" s="23"/>
      <c r="I163" s="23">
        <v>1</v>
      </c>
      <c r="J163" s="23"/>
      <c r="K163" s="23"/>
      <c r="L163" s="23"/>
      <c r="M163" s="23"/>
      <c r="N163" s="23">
        <v>1</v>
      </c>
      <c r="O163" s="23"/>
      <c r="P163" s="23"/>
      <c r="Q163" s="23">
        <v>1</v>
      </c>
      <c r="R163" s="23"/>
      <c r="T163">
        <f>SUMPRODUCT(D163:R163,Data!$D$4:$R$4)</f>
        <v>7.5</v>
      </c>
      <c r="U163">
        <f>SUMPRODUCT(D163:R163,Data!$D$5:$R$5)</f>
        <v>5.9</v>
      </c>
      <c r="W163">
        <v>0</v>
      </c>
      <c r="X163">
        <v>0</v>
      </c>
      <c r="Z163" s="3">
        <f t="shared" si="14"/>
        <v>0</v>
      </c>
      <c r="AA163" s="3">
        <f t="shared" si="15"/>
        <v>0</v>
      </c>
      <c r="AC163">
        <v>1000</v>
      </c>
      <c r="AD163">
        <v>1600</v>
      </c>
      <c r="AF163">
        <f t="shared" si="20"/>
        <v>2000</v>
      </c>
      <c r="AH163">
        <f>250+SUMPRODUCT(D163:N163,Data!$D$6:$N$6)</f>
        <v>430</v>
      </c>
      <c r="AJ163">
        <f t="shared" si="16"/>
        <v>1570</v>
      </c>
      <c r="AL163" s="2">
        <f t="shared" si="17"/>
        <v>0</v>
      </c>
      <c r="AM163" s="2">
        <f t="shared" si="18"/>
        <v>0</v>
      </c>
    </row>
    <row r="164" spans="2:39" x14ac:dyDescent="0.35">
      <c r="B164" s="23">
        <v>156</v>
      </c>
      <c r="C164" s="23">
        <f t="shared" si="19"/>
        <v>39</v>
      </c>
      <c r="D164" s="23"/>
      <c r="E164" s="23">
        <v>1</v>
      </c>
      <c r="F164" s="23"/>
      <c r="G164" s="23">
        <v>1</v>
      </c>
      <c r="H164" s="23"/>
      <c r="I164" s="23">
        <v>1</v>
      </c>
      <c r="J164" s="23"/>
      <c r="K164" s="23"/>
      <c r="L164" s="23"/>
      <c r="M164" s="23"/>
      <c r="N164" s="23">
        <v>1</v>
      </c>
      <c r="O164" s="23"/>
      <c r="P164" s="23"/>
      <c r="Q164" s="23"/>
      <c r="R164" s="23">
        <v>1</v>
      </c>
      <c r="T164">
        <f>SUMPRODUCT(D164:R164,Data!$D$4:$R$4)</f>
        <v>6.5</v>
      </c>
      <c r="U164">
        <f>SUMPRODUCT(D164:R164,Data!$D$5:$R$5)</f>
        <v>4.9000000000000004</v>
      </c>
      <c r="W164">
        <v>0</v>
      </c>
      <c r="X164">
        <v>0</v>
      </c>
      <c r="Z164" s="3">
        <f t="shared" si="14"/>
        <v>0</v>
      </c>
      <c r="AA164" s="3">
        <f t="shared" si="15"/>
        <v>0</v>
      </c>
      <c r="AC164">
        <v>1000</v>
      </c>
      <c r="AD164">
        <v>1600</v>
      </c>
      <c r="AF164">
        <f t="shared" si="20"/>
        <v>2500</v>
      </c>
      <c r="AH164">
        <f>250+SUMPRODUCT(D164:N164,Data!$D$6:$N$6)</f>
        <v>430</v>
      </c>
      <c r="AJ164">
        <f t="shared" si="16"/>
        <v>2070</v>
      </c>
      <c r="AL164" s="2">
        <f t="shared" si="17"/>
        <v>0</v>
      </c>
      <c r="AM164" s="2">
        <f t="shared" si="18"/>
        <v>0</v>
      </c>
    </row>
    <row r="165" spans="2:39" x14ac:dyDescent="0.35">
      <c r="B165" s="23">
        <v>157</v>
      </c>
      <c r="C165" s="23">
        <f t="shared" si="19"/>
        <v>40</v>
      </c>
      <c r="D165" s="23"/>
      <c r="E165" s="23">
        <v>1</v>
      </c>
      <c r="F165" s="23"/>
      <c r="G165" s="23">
        <v>1</v>
      </c>
      <c r="H165" s="23"/>
      <c r="I165" s="23"/>
      <c r="J165" s="23">
        <v>1</v>
      </c>
      <c r="K165" s="23"/>
      <c r="L165" s="23">
        <v>1</v>
      </c>
      <c r="M165" s="23"/>
      <c r="N165" s="23"/>
      <c r="O165" s="23">
        <v>1</v>
      </c>
      <c r="P165" s="23"/>
      <c r="Q165" s="23"/>
      <c r="R165" s="23"/>
      <c r="T165">
        <f>SUMPRODUCT(D165:R165,Data!$D$4:$R$4)</f>
        <v>8</v>
      </c>
      <c r="U165">
        <f>SUMPRODUCT(D165:R165,Data!$D$5:$R$5)</f>
        <v>8.9</v>
      </c>
      <c r="W165">
        <v>0</v>
      </c>
      <c r="X165">
        <v>0</v>
      </c>
      <c r="Z165" s="3">
        <f t="shared" si="14"/>
        <v>0</v>
      </c>
      <c r="AA165" s="3">
        <f t="shared" si="15"/>
        <v>0</v>
      </c>
      <c r="AC165">
        <v>1000</v>
      </c>
      <c r="AD165">
        <v>1600</v>
      </c>
      <c r="AF165">
        <f t="shared" si="20"/>
        <v>1000</v>
      </c>
      <c r="AH165">
        <f>250+SUMPRODUCT(D165:N165,Data!$D$6:$N$6)</f>
        <v>400</v>
      </c>
      <c r="AJ165">
        <f t="shared" si="16"/>
        <v>600</v>
      </c>
      <c r="AL165" s="2">
        <f t="shared" si="17"/>
        <v>0</v>
      </c>
      <c r="AM165" s="2">
        <f t="shared" si="18"/>
        <v>0</v>
      </c>
    </row>
    <row r="166" spans="2:39" x14ac:dyDescent="0.35">
      <c r="B166" s="23">
        <v>158</v>
      </c>
      <c r="C166" s="23">
        <f t="shared" si="19"/>
        <v>40</v>
      </c>
      <c r="D166" s="23"/>
      <c r="E166" s="23">
        <v>1</v>
      </c>
      <c r="F166" s="23"/>
      <c r="G166" s="23">
        <v>1</v>
      </c>
      <c r="H166" s="23"/>
      <c r="I166" s="23"/>
      <c r="J166" s="23">
        <v>1</v>
      </c>
      <c r="K166" s="23"/>
      <c r="L166" s="23">
        <v>1</v>
      </c>
      <c r="M166" s="23"/>
      <c r="N166" s="23"/>
      <c r="O166" s="23"/>
      <c r="P166" s="23">
        <v>1</v>
      </c>
      <c r="Q166" s="23"/>
      <c r="R166" s="23"/>
      <c r="T166">
        <f>SUMPRODUCT(D166:R166,Data!$D$4:$R$4)</f>
        <v>6</v>
      </c>
      <c r="U166">
        <f>SUMPRODUCT(D166:R166,Data!$D$5:$R$5)</f>
        <v>6.9</v>
      </c>
      <c r="W166">
        <v>0</v>
      </c>
      <c r="X166">
        <v>0</v>
      </c>
      <c r="Z166" s="3">
        <f t="shared" si="14"/>
        <v>0</v>
      </c>
      <c r="AA166" s="3">
        <f t="shared" si="15"/>
        <v>0</v>
      </c>
      <c r="AC166">
        <v>1000</v>
      </c>
      <c r="AD166">
        <v>1600</v>
      </c>
      <c r="AF166">
        <f t="shared" si="20"/>
        <v>1500</v>
      </c>
      <c r="AH166">
        <f>250+SUMPRODUCT(D166:N166,Data!$D$6:$N$6)</f>
        <v>400</v>
      </c>
      <c r="AJ166">
        <f t="shared" si="16"/>
        <v>1100</v>
      </c>
      <c r="AL166" s="2">
        <f t="shared" si="17"/>
        <v>0</v>
      </c>
      <c r="AM166" s="2">
        <f t="shared" si="18"/>
        <v>0</v>
      </c>
    </row>
    <row r="167" spans="2:39" x14ac:dyDescent="0.35">
      <c r="B167" s="23">
        <v>159</v>
      </c>
      <c r="C167" s="23">
        <f t="shared" si="19"/>
        <v>40</v>
      </c>
      <c r="D167" s="23"/>
      <c r="E167" s="23">
        <v>1</v>
      </c>
      <c r="F167" s="23"/>
      <c r="G167" s="23">
        <v>1</v>
      </c>
      <c r="H167" s="23"/>
      <c r="I167" s="23"/>
      <c r="J167" s="23">
        <v>1</v>
      </c>
      <c r="K167" s="23"/>
      <c r="L167" s="23">
        <v>1</v>
      </c>
      <c r="M167" s="23"/>
      <c r="N167" s="23"/>
      <c r="O167" s="23"/>
      <c r="P167" s="23"/>
      <c r="Q167" s="23">
        <v>1</v>
      </c>
      <c r="R167" s="23"/>
      <c r="T167">
        <f>SUMPRODUCT(D167:R167,Data!$D$4:$R$4)</f>
        <v>5</v>
      </c>
      <c r="U167">
        <f>SUMPRODUCT(D167:R167,Data!$D$5:$R$5)</f>
        <v>4.9000000000000004</v>
      </c>
      <c r="W167">
        <v>0</v>
      </c>
      <c r="X167">
        <v>0</v>
      </c>
      <c r="Z167" s="3">
        <f t="shared" si="14"/>
        <v>0</v>
      </c>
      <c r="AA167" s="3">
        <f t="shared" si="15"/>
        <v>0</v>
      </c>
      <c r="AC167">
        <v>1000</v>
      </c>
      <c r="AD167">
        <v>1600</v>
      </c>
      <c r="AF167">
        <f t="shared" si="20"/>
        <v>2000</v>
      </c>
      <c r="AH167">
        <f>250+SUMPRODUCT(D167:N167,Data!$D$6:$N$6)</f>
        <v>400</v>
      </c>
      <c r="AJ167">
        <f t="shared" si="16"/>
        <v>1600</v>
      </c>
      <c r="AL167" s="2">
        <f t="shared" si="17"/>
        <v>0</v>
      </c>
      <c r="AM167" s="2">
        <f t="shared" si="18"/>
        <v>0</v>
      </c>
    </row>
    <row r="168" spans="2:39" x14ac:dyDescent="0.35">
      <c r="B168" s="23">
        <v>160</v>
      </c>
      <c r="C168" s="23">
        <f t="shared" si="19"/>
        <v>40</v>
      </c>
      <c r="D168" s="23"/>
      <c r="E168" s="23">
        <v>1</v>
      </c>
      <c r="F168" s="23"/>
      <c r="G168" s="23">
        <v>1</v>
      </c>
      <c r="H168" s="23"/>
      <c r="I168" s="23"/>
      <c r="J168" s="23">
        <v>1</v>
      </c>
      <c r="K168" s="23"/>
      <c r="L168" s="23">
        <v>1</v>
      </c>
      <c r="M168" s="23"/>
      <c r="N168" s="23"/>
      <c r="O168" s="23"/>
      <c r="P168" s="23"/>
      <c r="Q168" s="23"/>
      <c r="R168" s="23">
        <v>1</v>
      </c>
      <c r="T168">
        <f>SUMPRODUCT(D168:R168,Data!$D$4:$R$4)</f>
        <v>4</v>
      </c>
      <c r="U168">
        <f>SUMPRODUCT(D168:R168,Data!$D$5:$R$5)</f>
        <v>3.9</v>
      </c>
      <c r="W168">
        <v>0</v>
      </c>
      <c r="X168">
        <v>0</v>
      </c>
      <c r="Z168" s="3">
        <f t="shared" si="14"/>
        <v>0</v>
      </c>
      <c r="AA168" s="3">
        <f t="shared" si="15"/>
        <v>0</v>
      </c>
      <c r="AC168">
        <v>1000</v>
      </c>
      <c r="AD168">
        <v>1600</v>
      </c>
      <c r="AF168">
        <f t="shared" si="20"/>
        <v>2500</v>
      </c>
      <c r="AH168">
        <f>250+SUMPRODUCT(D168:N168,Data!$D$6:$N$6)</f>
        <v>400</v>
      </c>
      <c r="AJ168">
        <f t="shared" si="16"/>
        <v>2100</v>
      </c>
      <c r="AL168" s="2">
        <f t="shared" si="17"/>
        <v>0</v>
      </c>
      <c r="AM168" s="2">
        <f t="shared" si="18"/>
        <v>0</v>
      </c>
    </row>
    <row r="169" spans="2:39" x14ac:dyDescent="0.35">
      <c r="B169" s="23">
        <v>161</v>
      </c>
      <c r="C169" s="23">
        <f t="shared" si="19"/>
        <v>41</v>
      </c>
      <c r="D169" s="23"/>
      <c r="E169" s="23">
        <v>1</v>
      </c>
      <c r="F169" s="23"/>
      <c r="G169" s="23">
        <v>1</v>
      </c>
      <c r="H169" s="23"/>
      <c r="I169" s="23"/>
      <c r="J169" s="23">
        <v>1</v>
      </c>
      <c r="K169" s="23"/>
      <c r="L169" s="23"/>
      <c r="M169" s="23">
        <v>1</v>
      </c>
      <c r="N169" s="23"/>
      <c r="O169" s="23">
        <v>1</v>
      </c>
      <c r="P169" s="23"/>
      <c r="Q169" s="23"/>
      <c r="R169" s="23"/>
      <c r="T169">
        <f>SUMPRODUCT(D169:R169,Data!$D$4:$R$4)</f>
        <v>10</v>
      </c>
      <c r="U169">
        <f>SUMPRODUCT(D169:R169,Data!$D$5:$R$5)</f>
        <v>10.9</v>
      </c>
      <c r="W169">
        <v>0</v>
      </c>
      <c r="X169">
        <v>0</v>
      </c>
      <c r="Z169" s="3">
        <f t="shared" si="14"/>
        <v>0</v>
      </c>
      <c r="AA169" s="3">
        <f t="shared" si="15"/>
        <v>0</v>
      </c>
      <c r="AC169">
        <v>1000</v>
      </c>
      <c r="AD169">
        <v>1600</v>
      </c>
      <c r="AF169">
        <f t="shared" si="20"/>
        <v>1000</v>
      </c>
      <c r="AH169">
        <f>250+SUMPRODUCT(D169:N169,Data!$D$6:$N$6)</f>
        <v>440</v>
      </c>
      <c r="AJ169">
        <f t="shared" si="16"/>
        <v>560</v>
      </c>
      <c r="AL169" s="2">
        <f t="shared" si="17"/>
        <v>0</v>
      </c>
      <c r="AM169" s="2">
        <f t="shared" si="18"/>
        <v>0</v>
      </c>
    </row>
    <row r="170" spans="2:39" x14ac:dyDescent="0.35">
      <c r="B170" s="23">
        <v>162</v>
      </c>
      <c r="C170" s="23">
        <f t="shared" si="19"/>
        <v>41</v>
      </c>
      <c r="D170" s="23"/>
      <c r="E170" s="23">
        <v>1</v>
      </c>
      <c r="F170" s="23"/>
      <c r="G170" s="23">
        <v>1</v>
      </c>
      <c r="H170" s="23"/>
      <c r="I170" s="23"/>
      <c r="J170" s="23">
        <v>1</v>
      </c>
      <c r="K170" s="23"/>
      <c r="L170" s="23"/>
      <c r="M170" s="23">
        <v>1</v>
      </c>
      <c r="N170" s="23"/>
      <c r="O170" s="23"/>
      <c r="P170" s="23">
        <v>1</v>
      </c>
      <c r="Q170" s="23"/>
      <c r="R170" s="23"/>
      <c r="T170">
        <f>SUMPRODUCT(D170:R170,Data!$D$4:$R$4)</f>
        <v>8</v>
      </c>
      <c r="U170">
        <f>SUMPRODUCT(D170:R170,Data!$D$5:$R$5)</f>
        <v>8.9</v>
      </c>
      <c r="W170">
        <v>0</v>
      </c>
      <c r="X170">
        <v>0</v>
      </c>
      <c r="Z170" s="3">
        <f t="shared" si="14"/>
        <v>0</v>
      </c>
      <c r="AA170" s="3">
        <f t="shared" si="15"/>
        <v>0</v>
      </c>
      <c r="AC170">
        <v>1000</v>
      </c>
      <c r="AD170">
        <v>1600</v>
      </c>
      <c r="AF170">
        <f t="shared" si="20"/>
        <v>1500</v>
      </c>
      <c r="AH170">
        <f>250+SUMPRODUCT(D170:N170,Data!$D$6:$N$6)</f>
        <v>440</v>
      </c>
      <c r="AJ170">
        <f t="shared" si="16"/>
        <v>1060</v>
      </c>
      <c r="AL170" s="2">
        <f t="shared" si="17"/>
        <v>0</v>
      </c>
      <c r="AM170" s="2">
        <f t="shared" si="18"/>
        <v>0</v>
      </c>
    </row>
    <row r="171" spans="2:39" x14ac:dyDescent="0.35">
      <c r="B171" s="23">
        <v>163</v>
      </c>
      <c r="C171" s="23">
        <f t="shared" si="19"/>
        <v>41</v>
      </c>
      <c r="D171" s="23"/>
      <c r="E171" s="23">
        <v>1</v>
      </c>
      <c r="F171" s="23"/>
      <c r="G171" s="23">
        <v>1</v>
      </c>
      <c r="H171" s="23"/>
      <c r="I171" s="23"/>
      <c r="J171" s="23">
        <v>1</v>
      </c>
      <c r="K171" s="23"/>
      <c r="L171" s="23"/>
      <c r="M171" s="23">
        <v>1</v>
      </c>
      <c r="N171" s="23"/>
      <c r="O171" s="23"/>
      <c r="P171" s="23"/>
      <c r="Q171" s="23">
        <v>1</v>
      </c>
      <c r="R171" s="23"/>
      <c r="T171">
        <f>SUMPRODUCT(D171:R171,Data!$D$4:$R$4)</f>
        <v>7</v>
      </c>
      <c r="U171">
        <f>SUMPRODUCT(D171:R171,Data!$D$5:$R$5)</f>
        <v>6.9</v>
      </c>
      <c r="W171">
        <v>0</v>
      </c>
      <c r="X171">
        <v>0</v>
      </c>
      <c r="Z171" s="3">
        <f t="shared" si="14"/>
        <v>0</v>
      </c>
      <c r="AA171" s="3">
        <f t="shared" si="15"/>
        <v>0</v>
      </c>
      <c r="AC171">
        <v>1000</v>
      </c>
      <c r="AD171">
        <v>1600</v>
      </c>
      <c r="AF171">
        <f t="shared" si="20"/>
        <v>2000</v>
      </c>
      <c r="AH171">
        <f>250+SUMPRODUCT(D171:N171,Data!$D$6:$N$6)</f>
        <v>440</v>
      </c>
      <c r="AJ171">
        <f t="shared" si="16"/>
        <v>1560</v>
      </c>
      <c r="AL171" s="2">
        <f t="shared" si="17"/>
        <v>0</v>
      </c>
      <c r="AM171" s="2">
        <f t="shared" si="18"/>
        <v>0</v>
      </c>
    </row>
    <row r="172" spans="2:39" x14ac:dyDescent="0.35">
      <c r="B172" s="23">
        <v>164</v>
      </c>
      <c r="C172" s="23">
        <f t="shared" si="19"/>
        <v>41</v>
      </c>
      <c r="D172" s="23"/>
      <c r="E172" s="23">
        <v>1</v>
      </c>
      <c r="F172" s="23"/>
      <c r="G172" s="23">
        <v>1</v>
      </c>
      <c r="H172" s="23"/>
      <c r="I172" s="23"/>
      <c r="J172" s="23">
        <v>1</v>
      </c>
      <c r="K172" s="23"/>
      <c r="L172" s="23"/>
      <c r="M172" s="23">
        <v>1</v>
      </c>
      <c r="N172" s="23"/>
      <c r="O172" s="23"/>
      <c r="P172" s="23"/>
      <c r="Q172" s="23"/>
      <c r="R172" s="23">
        <v>1</v>
      </c>
      <c r="T172">
        <f>SUMPRODUCT(D172:R172,Data!$D$4:$R$4)</f>
        <v>6</v>
      </c>
      <c r="U172">
        <f>SUMPRODUCT(D172:R172,Data!$D$5:$R$5)</f>
        <v>5.9</v>
      </c>
      <c r="W172">
        <v>0</v>
      </c>
      <c r="X172">
        <v>0</v>
      </c>
      <c r="Z172" s="3">
        <f t="shared" si="14"/>
        <v>0</v>
      </c>
      <c r="AA172" s="3">
        <f t="shared" si="15"/>
        <v>0</v>
      </c>
      <c r="AC172">
        <v>1000</v>
      </c>
      <c r="AD172">
        <v>1600</v>
      </c>
      <c r="AF172">
        <f t="shared" si="20"/>
        <v>2500</v>
      </c>
      <c r="AH172">
        <f>250+SUMPRODUCT(D172:N172,Data!$D$6:$N$6)</f>
        <v>440</v>
      </c>
      <c r="AJ172">
        <f t="shared" si="16"/>
        <v>2060</v>
      </c>
      <c r="AL172" s="2">
        <f t="shared" si="17"/>
        <v>0</v>
      </c>
      <c r="AM172" s="2">
        <f t="shared" si="18"/>
        <v>0</v>
      </c>
    </row>
    <row r="173" spans="2:39" x14ac:dyDescent="0.35">
      <c r="B173" s="23">
        <v>165</v>
      </c>
      <c r="C173" s="23">
        <f t="shared" si="19"/>
        <v>42</v>
      </c>
      <c r="D173" s="23"/>
      <c r="E173" s="23">
        <v>1</v>
      </c>
      <c r="F173" s="23"/>
      <c r="G173" s="23">
        <v>1</v>
      </c>
      <c r="H173" s="23"/>
      <c r="I173" s="23"/>
      <c r="J173" s="23">
        <v>1</v>
      </c>
      <c r="K173" s="23"/>
      <c r="L173" s="23"/>
      <c r="M173" s="23"/>
      <c r="N173" s="23">
        <v>1</v>
      </c>
      <c r="O173" s="23">
        <v>1</v>
      </c>
      <c r="P173" s="23"/>
      <c r="Q173" s="23"/>
      <c r="R173" s="23"/>
      <c r="T173">
        <f>SUMPRODUCT(D173:R173,Data!$D$4:$R$4)</f>
        <v>12.5</v>
      </c>
      <c r="U173">
        <f>SUMPRODUCT(D173:R173,Data!$D$5:$R$5)</f>
        <v>11.4</v>
      </c>
      <c r="W173">
        <v>0</v>
      </c>
      <c r="X173">
        <v>0</v>
      </c>
      <c r="Z173" s="3">
        <f t="shared" si="14"/>
        <v>0</v>
      </c>
      <c r="AA173" s="3">
        <f t="shared" si="15"/>
        <v>0</v>
      </c>
      <c r="AC173">
        <v>1000</v>
      </c>
      <c r="AD173">
        <v>1600</v>
      </c>
      <c r="AF173">
        <f t="shared" si="20"/>
        <v>1000</v>
      </c>
      <c r="AH173">
        <f>250+SUMPRODUCT(D173:N173,Data!$D$6:$N$6)</f>
        <v>480</v>
      </c>
      <c r="AJ173">
        <f t="shared" si="16"/>
        <v>520</v>
      </c>
      <c r="AL173" s="2">
        <f t="shared" si="17"/>
        <v>0</v>
      </c>
      <c r="AM173" s="2">
        <f t="shared" si="18"/>
        <v>0</v>
      </c>
    </row>
    <row r="174" spans="2:39" x14ac:dyDescent="0.35">
      <c r="B174" s="23">
        <v>166</v>
      </c>
      <c r="C174" s="23">
        <f t="shared" si="19"/>
        <v>42</v>
      </c>
      <c r="D174" s="23"/>
      <c r="E174" s="23">
        <v>1</v>
      </c>
      <c r="F174" s="23"/>
      <c r="G174" s="23">
        <v>1</v>
      </c>
      <c r="H174" s="23"/>
      <c r="I174" s="23"/>
      <c r="J174" s="23">
        <v>1</v>
      </c>
      <c r="K174" s="23"/>
      <c r="L174" s="23"/>
      <c r="M174" s="23"/>
      <c r="N174" s="23">
        <v>1</v>
      </c>
      <c r="O174" s="23"/>
      <c r="P174" s="23">
        <v>1</v>
      </c>
      <c r="Q174" s="23"/>
      <c r="R174" s="23"/>
      <c r="T174">
        <f>SUMPRODUCT(D174:R174,Data!$D$4:$R$4)</f>
        <v>10.5</v>
      </c>
      <c r="U174">
        <f>SUMPRODUCT(D174:R174,Data!$D$5:$R$5)</f>
        <v>9.4</v>
      </c>
      <c r="W174">
        <v>0</v>
      </c>
      <c r="X174">
        <v>0</v>
      </c>
      <c r="Z174" s="3">
        <f t="shared" si="14"/>
        <v>0</v>
      </c>
      <c r="AA174" s="3">
        <f t="shared" si="15"/>
        <v>0</v>
      </c>
      <c r="AC174">
        <v>1000</v>
      </c>
      <c r="AD174">
        <v>1600</v>
      </c>
      <c r="AF174">
        <f t="shared" si="20"/>
        <v>1500</v>
      </c>
      <c r="AH174">
        <f>250+SUMPRODUCT(D174:N174,Data!$D$6:$N$6)</f>
        <v>480</v>
      </c>
      <c r="AJ174">
        <f t="shared" si="16"/>
        <v>1020</v>
      </c>
      <c r="AL174" s="2">
        <f t="shared" si="17"/>
        <v>0</v>
      </c>
      <c r="AM174" s="2">
        <f t="shared" si="18"/>
        <v>0</v>
      </c>
    </row>
    <row r="175" spans="2:39" x14ac:dyDescent="0.35">
      <c r="B175" s="23">
        <v>167</v>
      </c>
      <c r="C175" s="23">
        <f t="shared" si="19"/>
        <v>42</v>
      </c>
      <c r="D175" s="23"/>
      <c r="E175" s="23">
        <v>1</v>
      </c>
      <c r="F175" s="23"/>
      <c r="G175" s="23">
        <v>1</v>
      </c>
      <c r="H175" s="23"/>
      <c r="I175" s="23"/>
      <c r="J175" s="23">
        <v>1</v>
      </c>
      <c r="K175" s="23"/>
      <c r="L175" s="23"/>
      <c r="M175" s="23"/>
      <c r="N175" s="23">
        <v>1</v>
      </c>
      <c r="O175" s="23"/>
      <c r="P175" s="23"/>
      <c r="Q175" s="23">
        <v>1</v>
      </c>
      <c r="R175" s="23"/>
      <c r="T175">
        <f>SUMPRODUCT(D175:R175,Data!$D$4:$R$4)</f>
        <v>9.5</v>
      </c>
      <c r="U175">
        <f>SUMPRODUCT(D175:R175,Data!$D$5:$R$5)</f>
        <v>7.4</v>
      </c>
      <c r="W175">
        <v>0</v>
      </c>
      <c r="X175">
        <v>0</v>
      </c>
      <c r="Z175" s="3">
        <f t="shared" si="14"/>
        <v>0</v>
      </c>
      <c r="AA175" s="3">
        <f t="shared" si="15"/>
        <v>0</v>
      </c>
      <c r="AC175">
        <v>1000</v>
      </c>
      <c r="AD175">
        <v>1600</v>
      </c>
      <c r="AF175">
        <f t="shared" si="20"/>
        <v>2000</v>
      </c>
      <c r="AH175">
        <f>250+SUMPRODUCT(D175:N175,Data!$D$6:$N$6)</f>
        <v>480</v>
      </c>
      <c r="AJ175">
        <f t="shared" si="16"/>
        <v>1520</v>
      </c>
      <c r="AL175" s="2">
        <f t="shared" si="17"/>
        <v>0</v>
      </c>
      <c r="AM175" s="2">
        <f t="shared" si="18"/>
        <v>0</v>
      </c>
    </row>
    <row r="176" spans="2:39" x14ac:dyDescent="0.35">
      <c r="B176" s="23">
        <v>168</v>
      </c>
      <c r="C176" s="23">
        <f t="shared" si="19"/>
        <v>42</v>
      </c>
      <c r="D176" s="23"/>
      <c r="E176" s="23">
        <v>1</v>
      </c>
      <c r="F176" s="23"/>
      <c r="G176" s="23">
        <v>1</v>
      </c>
      <c r="H176" s="23"/>
      <c r="I176" s="23"/>
      <c r="J176" s="23">
        <v>1</v>
      </c>
      <c r="K176" s="23"/>
      <c r="L176" s="23"/>
      <c r="M176" s="23"/>
      <c r="N176" s="23">
        <v>1</v>
      </c>
      <c r="O176" s="23"/>
      <c r="P176" s="23"/>
      <c r="Q176" s="23"/>
      <c r="R176" s="23">
        <v>1</v>
      </c>
      <c r="T176">
        <f>SUMPRODUCT(D176:R176,Data!$D$4:$R$4)</f>
        <v>8.5</v>
      </c>
      <c r="U176">
        <f>SUMPRODUCT(D176:R176,Data!$D$5:$R$5)</f>
        <v>6.4</v>
      </c>
      <c r="W176">
        <v>0</v>
      </c>
      <c r="X176">
        <v>0</v>
      </c>
      <c r="Z176" s="3">
        <f t="shared" si="14"/>
        <v>0</v>
      </c>
      <c r="AA176" s="3">
        <f t="shared" si="15"/>
        <v>0</v>
      </c>
      <c r="AC176">
        <v>1000</v>
      </c>
      <c r="AD176">
        <v>1600</v>
      </c>
      <c r="AF176">
        <f t="shared" si="20"/>
        <v>2500</v>
      </c>
      <c r="AH176">
        <f>250+SUMPRODUCT(D176:N176,Data!$D$6:$N$6)</f>
        <v>480</v>
      </c>
      <c r="AJ176">
        <f t="shared" si="16"/>
        <v>2020</v>
      </c>
      <c r="AL176" s="2">
        <f t="shared" si="17"/>
        <v>0</v>
      </c>
      <c r="AM176" s="2">
        <f t="shared" si="18"/>
        <v>0</v>
      </c>
    </row>
    <row r="177" spans="2:39" x14ac:dyDescent="0.35">
      <c r="B177" s="23">
        <v>169</v>
      </c>
      <c r="C177" s="23">
        <f t="shared" si="19"/>
        <v>43</v>
      </c>
      <c r="D177" s="23"/>
      <c r="E177" s="23">
        <v>1</v>
      </c>
      <c r="F177" s="23"/>
      <c r="G177" s="23">
        <v>1</v>
      </c>
      <c r="H177" s="23"/>
      <c r="I177" s="23"/>
      <c r="J177" s="23"/>
      <c r="K177" s="23">
        <v>1</v>
      </c>
      <c r="L177" s="23">
        <v>1</v>
      </c>
      <c r="M177" s="23"/>
      <c r="N177" s="23"/>
      <c r="O177" s="23">
        <v>1</v>
      </c>
      <c r="P177" s="23"/>
      <c r="Q177" s="23"/>
      <c r="R177" s="23"/>
      <c r="T177">
        <f>SUMPRODUCT(D177:R177,Data!$D$4:$R$4)</f>
        <v>6.8</v>
      </c>
      <c r="U177">
        <f>SUMPRODUCT(D177:R177,Data!$D$5:$R$5)</f>
        <v>9.9</v>
      </c>
      <c r="W177">
        <v>0</v>
      </c>
      <c r="X177">
        <v>0</v>
      </c>
      <c r="Z177" s="3">
        <f t="shared" si="14"/>
        <v>0</v>
      </c>
      <c r="AA177" s="3">
        <f t="shared" si="15"/>
        <v>0</v>
      </c>
      <c r="AC177">
        <v>1000</v>
      </c>
      <c r="AD177">
        <v>1600</v>
      </c>
      <c r="AF177">
        <f t="shared" si="20"/>
        <v>1000</v>
      </c>
      <c r="AH177">
        <f>250+SUMPRODUCT(D177:N177,Data!$D$6:$N$6)</f>
        <v>450</v>
      </c>
      <c r="AJ177">
        <f t="shared" si="16"/>
        <v>550</v>
      </c>
      <c r="AL177" s="2">
        <f t="shared" si="17"/>
        <v>0</v>
      </c>
      <c r="AM177" s="2">
        <f t="shared" si="18"/>
        <v>0</v>
      </c>
    </row>
    <row r="178" spans="2:39" x14ac:dyDescent="0.35">
      <c r="B178" s="23">
        <v>170</v>
      </c>
      <c r="C178" s="23">
        <f t="shared" si="19"/>
        <v>43</v>
      </c>
      <c r="D178" s="23"/>
      <c r="E178" s="23">
        <v>1</v>
      </c>
      <c r="F178" s="23"/>
      <c r="G178" s="23">
        <v>1</v>
      </c>
      <c r="H178" s="23"/>
      <c r="I178" s="23"/>
      <c r="J178" s="23"/>
      <c r="K178" s="23">
        <v>1</v>
      </c>
      <c r="L178" s="23">
        <v>1</v>
      </c>
      <c r="M178" s="23"/>
      <c r="N178" s="23"/>
      <c r="O178" s="23"/>
      <c r="P178" s="23">
        <v>1</v>
      </c>
      <c r="Q178" s="23"/>
      <c r="R178" s="23"/>
      <c r="T178">
        <f>SUMPRODUCT(D178:R178,Data!$D$4:$R$4)</f>
        <v>4.8</v>
      </c>
      <c r="U178">
        <f>SUMPRODUCT(D178:R178,Data!$D$5:$R$5)</f>
        <v>7.9</v>
      </c>
      <c r="W178">
        <v>0</v>
      </c>
      <c r="X178">
        <v>0</v>
      </c>
      <c r="Z178" s="3">
        <f t="shared" si="14"/>
        <v>0</v>
      </c>
      <c r="AA178" s="3">
        <f t="shared" si="15"/>
        <v>0</v>
      </c>
      <c r="AC178">
        <v>1000</v>
      </c>
      <c r="AD178">
        <v>1600</v>
      </c>
      <c r="AF178">
        <f t="shared" si="20"/>
        <v>1500</v>
      </c>
      <c r="AH178">
        <f>250+SUMPRODUCT(D178:N178,Data!$D$6:$N$6)</f>
        <v>450</v>
      </c>
      <c r="AJ178">
        <f t="shared" si="16"/>
        <v>1050</v>
      </c>
      <c r="AL178" s="2">
        <f t="shared" si="17"/>
        <v>0</v>
      </c>
      <c r="AM178" s="2">
        <f t="shared" si="18"/>
        <v>0</v>
      </c>
    </row>
    <row r="179" spans="2:39" x14ac:dyDescent="0.35">
      <c r="B179" s="23">
        <v>171</v>
      </c>
      <c r="C179" s="23">
        <f t="shared" si="19"/>
        <v>43</v>
      </c>
      <c r="D179" s="23"/>
      <c r="E179" s="23">
        <v>1</v>
      </c>
      <c r="F179" s="23"/>
      <c r="G179" s="23">
        <v>1</v>
      </c>
      <c r="H179" s="23"/>
      <c r="I179" s="23"/>
      <c r="J179" s="23"/>
      <c r="K179" s="23">
        <v>1</v>
      </c>
      <c r="L179" s="23">
        <v>1</v>
      </c>
      <c r="M179" s="23"/>
      <c r="N179" s="23"/>
      <c r="O179" s="23"/>
      <c r="P179" s="23"/>
      <c r="Q179" s="23">
        <v>1</v>
      </c>
      <c r="R179" s="23"/>
      <c r="T179">
        <f>SUMPRODUCT(D179:R179,Data!$D$4:$R$4)</f>
        <v>3.8</v>
      </c>
      <c r="U179">
        <f>SUMPRODUCT(D179:R179,Data!$D$5:$R$5)</f>
        <v>5.9</v>
      </c>
      <c r="W179">
        <v>0</v>
      </c>
      <c r="X179">
        <v>0</v>
      </c>
      <c r="Z179" s="3">
        <f t="shared" si="14"/>
        <v>0</v>
      </c>
      <c r="AA179" s="3">
        <f t="shared" si="15"/>
        <v>0</v>
      </c>
      <c r="AC179">
        <v>1000</v>
      </c>
      <c r="AD179">
        <v>1600</v>
      </c>
      <c r="AF179">
        <f t="shared" si="20"/>
        <v>2000</v>
      </c>
      <c r="AH179">
        <f>250+SUMPRODUCT(D179:N179,Data!$D$6:$N$6)</f>
        <v>450</v>
      </c>
      <c r="AJ179">
        <f t="shared" si="16"/>
        <v>1550</v>
      </c>
      <c r="AL179" s="2">
        <f t="shared" si="17"/>
        <v>0</v>
      </c>
      <c r="AM179" s="2">
        <f t="shared" si="18"/>
        <v>0</v>
      </c>
    </row>
    <row r="180" spans="2:39" x14ac:dyDescent="0.35">
      <c r="B180" s="23">
        <v>172</v>
      </c>
      <c r="C180" s="23">
        <f t="shared" si="19"/>
        <v>43</v>
      </c>
      <c r="D180" s="23"/>
      <c r="E180" s="23">
        <v>1</v>
      </c>
      <c r="F180" s="23"/>
      <c r="G180" s="23">
        <v>1</v>
      </c>
      <c r="H180" s="23"/>
      <c r="I180" s="23"/>
      <c r="J180" s="23"/>
      <c r="K180" s="23">
        <v>1</v>
      </c>
      <c r="L180" s="23">
        <v>1</v>
      </c>
      <c r="M180" s="23"/>
      <c r="N180" s="23"/>
      <c r="O180" s="23"/>
      <c r="P180" s="23"/>
      <c r="Q180" s="23"/>
      <c r="R180" s="23">
        <v>1</v>
      </c>
      <c r="T180">
        <f>SUMPRODUCT(D180:R180,Data!$D$4:$R$4)</f>
        <v>2.8</v>
      </c>
      <c r="U180">
        <f>SUMPRODUCT(D180:R180,Data!$D$5:$R$5)</f>
        <v>4.9000000000000004</v>
      </c>
      <c r="W180">
        <v>0</v>
      </c>
      <c r="X180">
        <v>0</v>
      </c>
      <c r="Z180" s="3">
        <f t="shared" si="14"/>
        <v>0</v>
      </c>
      <c r="AA180" s="3">
        <f t="shared" si="15"/>
        <v>0</v>
      </c>
      <c r="AC180">
        <v>1000</v>
      </c>
      <c r="AD180">
        <v>1600</v>
      </c>
      <c r="AF180">
        <f t="shared" si="20"/>
        <v>2500</v>
      </c>
      <c r="AH180">
        <f>250+SUMPRODUCT(D180:N180,Data!$D$6:$N$6)</f>
        <v>450</v>
      </c>
      <c r="AJ180">
        <f t="shared" si="16"/>
        <v>2050</v>
      </c>
      <c r="AL180" s="2">
        <f t="shared" si="17"/>
        <v>0</v>
      </c>
      <c r="AM180" s="2">
        <f t="shared" si="18"/>
        <v>0</v>
      </c>
    </row>
    <row r="181" spans="2:39" x14ac:dyDescent="0.35">
      <c r="B181" s="23">
        <v>173</v>
      </c>
      <c r="C181" s="23">
        <f t="shared" si="19"/>
        <v>44</v>
      </c>
      <c r="D181" s="23"/>
      <c r="E181" s="23">
        <v>1</v>
      </c>
      <c r="F181" s="23"/>
      <c r="G181" s="23">
        <v>1</v>
      </c>
      <c r="H181" s="23"/>
      <c r="I181" s="23"/>
      <c r="J181" s="23"/>
      <c r="K181" s="23">
        <v>1</v>
      </c>
      <c r="L181" s="23"/>
      <c r="M181" s="23">
        <v>1</v>
      </c>
      <c r="N181" s="23"/>
      <c r="O181" s="23">
        <v>1</v>
      </c>
      <c r="P181" s="23"/>
      <c r="Q181" s="23"/>
      <c r="R181" s="23"/>
      <c r="T181">
        <f>SUMPRODUCT(D181:R181,Data!$D$4:$R$4)</f>
        <v>8.8000000000000007</v>
      </c>
      <c r="U181">
        <f>SUMPRODUCT(D181:R181,Data!$D$5:$R$5)</f>
        <v>11.9</v>
      </c>
      <c r="W181">
        <v>0</v>
      </c>
      <c r="X181">
        <v>0</v>
      </c>
      <c r="Z181" s="3">
        <f t="shared" si="14"/>
        <v>0</v>
      </c>
      <c r="AA181" s="3">
        <f t="shared" si="15"/>
        <v>0</v>
      </c>
      <c r="AC181">
        <v>1000</v>
      </c>
      <c r="AD181">
        <v>1600</v>
      </c>
      <c r="AF181">
        <f t="shared" si="20"/>
        <v>1000</v>
      </c>
      <c r="AH181">
        <f>250+SUMPRODUCT(D181:N181,Data!$D$6:$N$6)</f>
        <v>490</v>
      </c>
      <c r="AJ181">
        <f t="shared" si="16"/>
        <v>510</v>
      </c>
      <c r="AL181" s="2">
        <f t="shared" si="17"/>
        <v>0</v>
      </c>
      <c r="AM181" s="2">
        <f t="shared" si="18"/>
        <v>0</v>
      </c>
    </row>
    <row r="182" spans="2:39" x14ac:dyDescent="0.35">
      <c r="B182" s="23">
        <v>174</v>
      </c>
      <c r="C182" s="23">
        <f t="shared" si="19"/>
        <v>44</v>
      </c>
      <c r="D182" s="23"/>
      <c r="E182" s="23">
        <v>1</v>
      </c>
      <c r="F182" s="23"/>
      <c r="G182" s="23">
        <v>1</v>
      </c>
      <c r="H182" s="23"/>
      <c r="I182" s="23"/>
      <c r="J182" s="23"/>
      <c r="K182" s="23">
        <v>1</v>
      </c>
      <c r="L182" s="23"/>
      <c r="M182" s="23">
        <v>1</v>
      </c>
      <c r="N182" s="23"/>
      <c r="O182" s="23"/>
      <c r="P182" s="23">
        <v>1</v>
      </c>
      <c r="Q182" s="23"/>
      <c r="R182" s="23"/>
      <c r="T182">
        <f>SUMPRODUCT(D182:R182,Data!$D$4:$R$4)</f>
        <v>6.8</v>
      </c>
      <c r="U182">
        <f>SUMPRODUCT(D182:R182,Data!$D$5:$R$5)</f>
        <v>9.9</v>
      </c>
      <c r="W182">
        <v>0</v>
      </c>
      <c r="X182">
        <v>0</v>
      </c>
      <c r="Z182" s="3">
        <f t="shared" si="14"/>
        <v>0</v>
      </c>
      <c r="AA182" s="3">
        <f t="shared" si="15"/>
        <v>0</v>
      </c>
      <c r="AC182">
        <v>1000</v>
      </c>
      <c r="AD182">
        <v>1600</v>
      </c>
      <c r="AF182">
        <f t="shared" si="20"/>
        <v>1500</v>
      </c>
      <c r="AH182">
        <f>250+SUMPRODUCT(D182:N182,Data!$D$6:$N$6)</f>
        <v>490</v>
      </c>
      <c r="AJ182">
        <f t="shared" si="16"/>
        <v>1010</v>
      </c>
      <c r="AL182" s="2">
        <f t="shared" si="17"/>
        <v>0</v>
      </c>
      <c r="AM182" s="2">
        <f t="shared" si="18"/>
        <v>0</v>
      </c>
    </row>
    <row r="183" spans="2:39" x14ac:dyDescent="0.35">
      <c r="B183" s="23">
        <v>175</v>
      </c>
      <c r="C183" s="23">
        <f t="shared" si="19"/>
        <v>44</v>
      </c>
      <c r="D183" s="23"/>
      <c r="E183" s="23">
        <v>1</v>
      </c>
      <c r="F183" s="23"/>
      <c r="G183" s="23">
        <v>1</v>
      </c>
      <c r="H183" s="23"/>
      <c r="I183" s="23"/>
      <c r="J183" s="23"/>
      <c r="K183" s="23">
        <v>1</v>
      </c>
      <c r="L183" s="23"/>
      <c r="M183" s="23">
        <v>1</v>
      </c>
      <c r="N183" s="23"/>
      <c r="O183" s="23"/>
      <c r="P183" s="23"/>
      <c r="Q183" s="23">
        <v>1</v>
      </c>
      <c r="R183" s="23"/>
      <c r="T183">
        <f>SUMPRODUCT(D183:R183,Data!$D$4:$R$4)</f>
        <v>5.8</v>
      </c>
      <c r="U183">
        <f>SUMPRODUCT(D183:R183,Data!$D$5:$R$5)</f>
        <v>7.9</v>
      </c>
      <c r="W183">
        <v>0</v>
      </c>
      <c r="X183">
        <v>0</v>
      </c>
      <c r="Z183" s="3">
        <f t="shared" si="14"/>
        <v>0</v>
      </c>
      <c r="AA183" s="3">
        <f t="shared" si="15"/>
        <v>0</v>
      </c>
      <c r="AC183">
        <v>1000</v>
      </c>
      <c r="AD183">
        <v>1600</v>
      </c>
      <c r="AF183">
        <f t="shared" si="20"/>
        <v>2000</v>
      </c>
      <c r="AH183">
        <f>250+SUMPRODUCT(D183:N183,Data!$D$6:$N$6)</f>
        <v>490</v>
      </c>
      <c r="AJ183">
        <f t="shared" si="16"/>
        <v>1510</v>
      </c>
      <c r="AL183" s="2">
        <f t="shared" si="17"/>
        <v>0</v>
      </c>
      <c r="AM183" s="2">
        <f t="shared" si="18"/>
        <v>0</v>
      </c>
    </row>
    <row r="184" spans="2:39" x14ac:dyDescent="0.35">
      <c r="B184" s="23">
        <v>176</v>
      </c>
      <c r="C184" s="23">
        <f t="shared" si="19"/>
        <v>44</v>
      </c>
      <c r="D184" s="23"/>
      <c r="E184" s="23">
        <v>1</v>
      </c>
      <c r="F184" s="23"/>
      <c r="G184" s="23">
        <v>1</v>
      </c>
      <c r="H184" s="23"/>
      <c r="I184" s="23"/>
      <c r="J184" s="23"/>
      <c r="K184" s="23">
        <v>1</v>
      </c>
      <c r="L184" s="23"/>
      <c r="M184" s="23">
        <v>1</v>
      </c>
      <c r="N184" s="23"/>
      <c r="O184" s="23"/>
      <c r="P184" s="23"/>
      <c r="Q184" s="23"/>
      <c r="R184" s="23">
        <v>1</v>
      </c>
      <c r="T184">
        <f>SUMPRODUCT(D184:R184,Data!$D$4:$R$4)</f>
        <v>4.8</v>
      </c>
      <c r="U184">
        <f>SUMPRODUCT(D184:R184,Data!$D$5:$R$5)</f>
        <v>6.9</v>
      </c>
      <c r="W184">
        <v>0</v>
      </c>
      <c r="X184">
        <v>0</v>
      </c>
      <c r="Z184" s="3">
        <f t="shared" si="14"/>
        <v>0</v>
      </c>
      <c r="AA184" s="3">
        <f t="shared" si="15"/>
        <v>0</v>
      </c>
      <c r="AC184">
        <v>1000</v>
      </c>
      <c r="AD184">
        <v>1600</v>
      </c>
      <c r="AF184">
        <f t="shared" si="20"/>
        <v>2500</v>
      </c>
      <c r="AH184">
        <f>250+SUMPRODUCT(D184:N184,Data!$D$6:$N$6)</f>
        <v>490</v>
      </c>
      <c r="AJ184">
        <f t="shared" si="16"/>
        <v>2010</v>
      </c>
      <c r="AL184" s="2">
        <f t="shared" si="17"/>
        <v>0</v>
      </c>
      <c r="AM184" s="2">
        <f t="shared" si="18"/>
        <v>0</v>
      </c>
    </row>
    <row r="185" spans="2:39" x14ac:dyDescent="0.35">
      <c r="B185" s="23">
        <v>177</v>
      </c>
      <c r="C185" s="23">
        <f t="shared" si="19"/>
        <v>45</v>
      </c>
      <c r="D185" s="23"/>
      <c r="E185" s="23">
        <v>1</v>
      </c>
      <c r="F185" s="23"/>
      <c r="G185" s="23">
        <v>1</v>
      </c>
      <c r="H185" s="23"/>
      <c r="I185" s="23"/>
      <c r="J185" s="23"/>
      <c r="K185" s="23">
        <v>1</v>
      </c>
      <c r="L185" s="23"/>
      <c r="M185" s="23"/>
      <c r="N185" s="23">
        <v>1</v>
      </c>
      <c r="O185" s="23">
        <v>1</v>
      </c>
      <c r="P185" s="23"/>
      <c r="Q185" s="23"/>
      <c r="R185" s="23"/>
      <c r="T185">
        <f>SUMPRODUCT(D185:R185,Data!$D$4:$R$4)</f>
        <v>11.3</v>
      </c>
      <c r="U185">
        <f>SUMPRODUCT(D185:R185,Data!$D$5:$R$5)</f>
        <v>12.4</v>
      </c>
      <c r="W185">
        <v>0</v>
      </c>
      <c r="X185">
        <v>0</v>
      </c>
      <c r="Z185" s="3">
        <f t="shared" si="14"/>
        <v>0</v>
      </c>
      <c r="AA185" s="3">
        <f t="shared" si="15"/>
        <v>0</v>
      </c>
      <c r="AC185">
        <v>1000</v>
      </c>
      <c r="AD185">
        <v>1600</v>
      </c>
      <c r="AF185">
        <f t="shared" si="20"/>
        <v>1000</v>
      </c>
      <c r="AH185">
        <f>250+SUMPRODUCT(D185:N185,Data!$D$6:$N$6)</f>
        <v>530</v>
      </c>
      <c r="AJ185">
        <f t="shared" si="16"/>
        <v>470</v>
      </c>
      <c r="AL185" s="2">
        <f t="shared" si="17"/>
        <v>0</v>
      </c>
      <c r="AM185" s="2">
        <f t="shared" si="18"/>
        <v>0</v>
      </c>
    </row>
    <row r="186" spans="2:39" x14ac:dyDescent="0.35">
      <c r="B186" s="23">
        <v>178</v>
      </c>
      <c r="C186" s="23">
        <f t="shared" si="19"/>
        <v>45</v>
      </c>
      <c r="D186" s="23"/>
      <c r="E186" s="23">
        <v>1</v>
      </c>
      <c r="F186" s="23"/>
      <c r="G186" s="23">
        <v>1</v>
      </c>
      <c r="H186" s="23"/>
      <c r="I186" s="23"/>
      <c r="J186" s="23"/>
      <c r="K186" s="23">
        <v>1</v>
      </c>
      <c r="L186" s="23"/>
      <c r="M186" s="23"/>
      <c r="N186" s="23">
        <v>1</v>
      </c>
      <c r="O186" s="23"/>
      <c r="P186" s="23">
        <v>1</v>
      </c>
      <c r="Q186" s="23"/>
      <c r="R186" s="23"/>
      <c r="T186">
        <f>SUMPRODUCT(D186:R186,Data!$D$4:$R$4)</f>
        <v>9.3000000000000007</v>
      </c>
      <c r="U186">
        <f>SUMPRODUCT(D186:R186,Data!$D$5:$R$5)</f>
        <v>10.4</v>
      </c>
      <c r="W186">
        <v>0</v>
      </c>
      <c r="X186">
        <v>0</v>
      </c>
      <c r="Z186" s="3">
        <f t="shared" si="14"/>
        <v>0</v>
      </c>
      <c r="AA186" s="3">
        <f t="shared" si="15"/>
        <v>0</v>
      </c>
      <c r="AC186">
        <v>1000</v>
      </c>
      <c r="AD186">
        <v>1600</v>
      </c>
      <c r="AF186">
        <f t="shared" si="20"/>
        <v>1500</v>
      </c>
      <c r="AH186">
        <f>250+SUMPRODUCT(D186:N186,Data!$D$6:$N$6)</f>
        <v>530</v>
      </c>
      <c r="AJ186">
        <f t="shared" si="16"/>
        <v>970</v>
      </c>
      <c r="AL186" s="2">
        <f t="shared" si="17"/>
        <v>0</v>
      </c>
      <c r="AM186" s="2">
        <f t="shared" si="18"/>
        <v>0</v>
      </c>
    </row>
    <row r="187" spans="2:39" x14ac:dyDescent="0.35">
      <c r="B187" s="23">
        <v>179</v>
      </c>
      <c r="C187" s="23">
        <f t="shared" si="19"/>
        <v>45</v>
      </c>
      <c r="D187" s="23"/>
      <c r="E187" s="23">
        <v>1</v>
      </c>
      <c r="F187" s="23"/>
      <c r="G187" s="23">
        <v>1</v>
      </c>
      <c r="H187" s="23"/>
      <c r="I187" s="23"/>
      <c r="J187" s="23"/>
      <c r="K187" s="23">
        <v>1</v>
      </c>
      <c r="L187" s="23"/>
      <c r="M187" s="23"/>
      <c r="N187" s="23">
        <v>1</v>
      </c>
      <c r="O187" s="23"/>
      <c r="P187" s="23"/>
      <c r="Q187" s="23">
        <v>1</v>
      </c>
      <c r="R187" s="23"/>
      <c r="T187">
        <f>SUMPRODUCT(D187:R187,Data!$D$4:$R$4)</f>
        <v>8.3000000000000007</v>
      </c>
      <c r="U187">
        <f>SUMPRODUCT(D187:R187,Data!$D$5:$R$5)</f>
        <v>8.4</v>
      </c>
      <c r="W187">
        <v>0</v>
      </c>
      <c r="X187">
        <v>0</v>
      </c>
      <c r="Z187" s="3">
        <f t="shared" si="14"/>
        <v>0</v>
      </c>
      <c r="AA187" s="3">
        <f t="shared" si="15"/>
        <v>0</v>
      </c>
      <c r="AC187">
        <v>1000</v>
      </c>
      <c r="AD187">
        <v>1600</v>
      </c>
      <c r="AF187">
        <f t="shared" si="20"/>
        <v>2000</v>
      </c>
      <c r="AH187">
        <f>250+SUMPRODUCT(D187:N187,Data!$D$6:$N$6)</f>
        <v>530</v>
      </c>
      <c r="AJ187">
        <f t="shared" si="16"/>
        <v>1470</v>
      </c>
      <c r="AL187" s="2">
        <f t="shared" si="17"/>
        <v>0</v>
      </c>
      <c r="AM187" s="2">
        <f t="shared" si="18"/>
        <v>0</v>
      </c>
    </row>
    <row r="188" spans="2:39" x14ac:dyDescent="0.35">
      <c r="B188" s="23">
        <v>180</v>
      </c>
      <c r="C188" s="23">
        <f t="shared" si="19"/>
        <v>45</v>
      </c>
      <c r="D188" s="23"/>
      <c r="E188" s="23">
        <v>1</v>
      </c>
      <c r="F188" s="23"/>
      <c r="G188" s="23">
        <v>1</v>
      </c>
      <c r="H188" s="23"/>
      <c r="I188" s="23"/>
      <c r="J188" s="23"/>
      <c r="K188" s="23">
        <v>1</v>
      </c>
      <c r="L188" s="23"/>
      <c r="M188" s="23"/>
      <c r="N188" s="23">
        <v>1</v>
      </c>
      <c r="O188" s="23"/>
      <c r="P188" s="23"/>
      <c r="Q188" s="23"/>
      <c r="R188" s="23">
        <v>1</v>
      </c>
      <c r="T188">
        <f>SUMPRODUCT(D188:R188,Data!$D$4:$R$4)</f>
        <v>7.3</v>
      </c>
      <c r="U188">
        <f>SUMPRODUCT(D188:R188,Data!$D$5:$R$5)</f>
        <v>7.4</v>
      </c>
      <c r="W188">
        <v>0</v>
      </c>
      <c r="X188">
        <v>0</v>
      </c>
      <c r="Z188" s="3">
        <f t="shared" si="14"/>
        <v>0</v>
      </c>
      <c r="AA188" s="3">
        <f t="shared" si="15"/>
        <v>0</v>
      </c>
      <c r="AC188">
        <v>1000</v>
      </c>
      <c r="AD188">
        <v>1600</v>
      </c>
      <c r="AF188">
        <f t="shared" si="20"/>
        <v>2500</v>
      </c>
      <c r="AH188">
        <f>250+SUMPRODUCT(D188:N188,Data!$D$6:$N$6)</f>
        <v>530</v>
      </c>
      <c r="AJ188">
        <f t="shared" si="16"/>
        <v>1970</v>
      </c>
      <c r="AL188" s="2">
        <f t="shared" si="17"/>
        <v>0</v>
      </c>
      <c r="AM188" s="2">
        <f t="shared" si="18"/>
        <v>0</v>
      </c>
    </row>
    <row r="189" spans="2:39" x14ac:dyDescent="0.35">
      <c r="B189" s="23">
        <v>181</v>
      </c>
      <c r="C189" s="23">
        <f t="shared" si="19"/>
        <v>46</v>
      </c>
      <c r="D189" s="23"/>
      <c r="E189" s="23">
        <v>1</v>
      </c>
      <c r="F189" s="23"/>
      <c r="G189" s="23"/>
      <c r="H189" s="23">
        <v>1</v>
      </c>
      <c r="I189" s="23">
        <v>1</v>
      </c>
      <c r="J189" s="23"/>
      <c r="K189" s="23"/>
      <c r="L189" s="23">
        <v>1</v>
      </c>
      <c r="M189" s="23"/>
      <c r="N189" s="23"/>
      <c r="O189" s="23">
        <v>1</v>
      </c>
      <c r="P189" s="23"/>
      <c r="Q189" s="23"/>
      <c r="R189" s="23"/>
      <c r="T189">
        <f>SUMPRODUCT(D189:R189,Data!$D$4:$R$4)</f>
        <v>8.5</v>
      </c>
      <c r="U189">
        <f>SUMPRODUCT(D189:R189,Data!$D$5:$R$5)</f>
        <v>8</v>
      </c>
      <c r="W189">
        <v>0</v>
      </c>
      <c r="X189">
        <v>0</v>
      </c>
      <c r="Z189" s="3">
        <f t="shared" si="14"/>
        <v>0</v>
      </c>
      <c r="AA189" s="3">
        <f t="shared" si="15"/>
        <v>0</v>
      </c>
      <c r="AC189">
        <v>1000</v>
      </c>
      <c r="AD189">
        <v>1600</v>
      </c>
      <c r="AF189">
        <f t="shared" si="20"/>
        <v>1000</v>
      </c>
      <c r="AH189">
        <f>250+SUMPRODUCT(D189:N189,Data!$D$6:$N$6)</f>
        <v>450</v>
      </c>
      <c r="AJ189">
        <f t="shared" si="16"/>
        <v>550</v>
      </c>
      <c r="AL189" s="2">
        <f t="shared" si="17"/>
        <v>0</v>
      </c>
      <c r="AM189" s="2">
        <f t="shared" si="18"/>
        <v>0</v>
      </c>
    </row>
    <row r="190" spans="2:39" x14ac:dyDescent="0.35">
      <c r="B190" s="23">
        <v>182</v>
      </c>
      <c r="C190" s="23">
        <f t="shared" si="19"/>
        <v>46</v>
      </c>
      <c r="D190" s="23"/>
      <c r="E190" s="23">
        <v>1</v>
      </c>
      <c r="F190" s="23"/>
      <c r="G190" s="23"/>
      <c r="H190" s="23">
        <v>1</v>
      </c>
      <c r="I190" s="23">
        <v>1</v>
      </c>
      <c r="J190" s="23"/>
      <c r="K190" s="23"/>
      <c r="L190" s="23">
        <v>1</v>
      </c>
      <c r="M190" s="23"/>
      <c r="N190" s="23"/>
      <c r="O190" s="23"/>
      <c r="P190" s="23">
        <v>1</v>
      </c>
      <c r="Q190" s="23"/>
      <c r="R190" s="23"/>
      <c r="T190">
        <f>SUMPRODUCT(D190:R190,Data!$D$4:$R$4)</f>
        <v>6.5</v>
      </c>
      <c r="U190">
        <f>SUMPRODUCT(D190:R190,Data!$D$5:$R$5)</f>
        <v>6</v>
      </c>
      <c r="W190">
        <v>0</v>
      </c>
      <c r="X190">
        <v>0</v>
      </c>
      <c r="Z190" s="3">
        <f t="shared" si="14"/>
        <v>0</v>
      </c>
      <c r="AA190" s="3">
        <f t="shared" si="15"/>
        <v>0</v>
      </c>
      <c r="AC190">
        <v>1000</v>
      </c>
      <c r="AD190">
        <v>1600</v>
      </c>
      <c r="AF190">
        <f t="shared" si="20"/>
        <v>1500</v>
      </c>
      <c r="AH190">
        <f>250+SUMPRODUCT(D190:N190,Data!$D$6:$N$6)</f>
        <v>450</v>
      </c>
      <c r="AJ190">
        <f t="shared" si="16"/>
        <v>1050</v>
      </c>
      <c r="AL190" s="2">
        <f t="shared" si="17"/>
        <v>0</v>
      </c>
      <c r="AM190" s="2">
        <f t="shared" si="18"/>
        <v>0</v>
      </c>
    </row>
    <row r="191" spans="2:39" x14ac:dyDescent="0.35">
      <c r="B191" s="23">
        <v>183</v>
      </c>
      <c r="C191" s="23">
        <f t="shared" si="19"/>
        <v>46</v>
      </c>
      <c r="D191" s="23"/>
      <c r="E191" s="23">
        <v>1</v>
      </c>
      <c r="F191" s="23"/>
      <c r="G191" s="23"/>
      <c r="H191" s="23">
        <v>1</v>
      </c>
      <c r="I191" s="23">
        <v>1</v>
      </c>
      <c r="J191" s="23"/>
      <c r="K191" s="23"/>
      <c r="L191" s="23">
        <v>1</v>
      </c>
      <c r="M191" s="23"/>
      <c r="N191" s="23"/>
      <c r="O191" s="23"/>
      <c r="P191" s="23"/>
      <c r="Q191" s="23">
        <v>1</v>
      </c>
      <c r="R191" s="23"/>
      <c r="T191">
        <f>SUMPRODUCT(D191:R191,Data!$D$4:$R$4)</f>
        <v>5.5</v>
      </c>
      <c r="U191">
        <f>SUMPRODUCT(D191:R191,Data!$D$5:$R$5)</f>
        <v>4</v>
      </c>
      <c r="W191">
        <v>0</v>
      </c>
      <c r="X191">
        <v>0</v>
      </c>
      <c r="Z191" s="3">
        <f t="shared" si="14"/>
        <v>0</v>
      </c>
      <c r="AA191" s="3">
        <f t="shared" si="15"/>
        <v>0</v>
      </c>
      <c r="AC191">
        <v>1000</v>
      </c>
      <c r="AD191">
        <v>1600</v>
      </c>
      <c r="AF191">
        <f t="shared" si="20"/>
        <v>2000</v>
      </c>
      <c r="AH191">
        <f>250+SUMPRODUCT(D191:N191,Data!$D$6:$N$6)</f>
        <v>450</v>
      </c>
      <c r="AJ191">
        <f t="shared" si="16"/>
        <v>1550</v>
      </c>
      <c r="AL191" s="2">
        <f t="shared" si="17"/>
        <v>0</v>
      </c>
      <c r="AM191" s="2">
        <f t="shared" si="18"/>
        <v>0</v>
      </c>
    </row>
    <row r="192" spans="2:39" x14ac:dyDescent="0.35">
      <c r="B192" s="23">
        <v>184</v>
      </c>
      <c r="C192" s="23">
        <f t="shared" si="19"/>
        <v>46</v>
      </c>
      <c r="D192" s="23"/>
      <c r="E192" s="23">
        <v>1</v>
      </c>
      <c r="F192" s="23"/>
      <c r="G192" s="23"/>
      <c r="H192" s="23">
        <v>1</v>
      </c>
      <c r="I192" s="23">
        <v>1</v>
      </c>
      <c r="J192" s="23"/>
      <c r="K192" s="23"/>
      <c r="L192" s="23">
        <v>1</v>
      </c>
      <c r="M192" s="23"/>
      <c r="N192" s="23"/>
      <c r="O192" s="23"/>
      <c r="P192" s="23"/>
      <c r="Q192" s="23"/>
      <c r="R192" s="23">
        <v>1</v>
      </c>
      <c r="T192">
        <f>SUMPRODUCT(D192:R192,Data!$D$4:$R$4)</f>
        <v>4.5</v>
      </c>
      <c r="U192">
        <f>SUMPRODUCT(D192:R192,Data!$D$5:$R$5)</f>
        <v>3</v>
      </c>
      <c r="W192">
        <v>0</v>
      </c>
      <c r="X192">
        <v>0</v>
      </c>
      <c r="Z192" s="3">
        <f t="shared" si="14"/>
        <v>0</v>
      </c>
      <c r="AA192" s="3">
        <f t="shared" si="15"/>
        <v>0</v>
      </c>
      <c r="AC192">
        <v>1000</v>
      </c>
      <c r="AD192">
        <v>1600</v>
      </c>
      <c r="AF192">
        <f t="shared" si="20"/>
        <v>2500</v>
      </c>
      <c r="AH192">
        <f>250+SUMPRODUCT(D192:N192,Data!$D$6:$N$6)</f>
        <v>450</v>
      </c>
      <c r="AJ192">
        <f t="shared" si="16"/>
        <v>2050</v>
      </c>
      <c r="AL192" s="2">
        <f t="shared" si="17"/>
        <v>0</v>
      </c>
      <c r="AM192" s="2">
        <f t="shared" si="18"/>
        <v>0</v>
      </c>
    </row>
    <row r="193" spans="2:39" x14ac:dyDescent="0.35">
      <c r="B193" s="23">
        <v>185</v>
      </c>
      <c r="C193" s="23">
        <f t="shared" si="19"/>
        <v>47</v>
      </c>
      <c r="D193" s="23"/>
      <c r="E193" s="23">
        <v>1</v>
      </c>
      <c r="F193" s="23"/>
      <c r="G193" s="23"/>
      <c r="H193" s="23">
        <v>1</v>
      </c>
      <c r="I193" s="23">
        <v>1</v>
      </c>
      <c r="J193" s="23"/>
      <c r="K193" s="23"/>
      <c r="L193" s="23"/>
      <c r="M193" s="23">
        <v>1</v>
      </c>
      <c r="N193" s="23"/>
      <c r="O193" s="23">
        <v>1</v>
      </c>
      <c r="P193" s="23"/>
      <c r="Q193" s="23"/>
      <c r="R193" s="23"/>
      <c r="T193">
        <f>SUMPRODUCT(D193:R193,Data!$D$4:$R$4)</f>
        <v>10.5</v>
      </c>
      <c r="U193">
        <f>SUMPRODUCT(D193:R193,Data!$D$5:$R$5)</f>
        <v>10</v>
      </c>
      <c r="W193">
        <v>0</v>
      </c>
      <c r="X193">
        <v>0</v>
      </c>
      <c r="Z193" s="3">
        <f t="shared" si="14"/>
        <v>0</v>
      </c>
      <c r="AA193" s="3">
        <f t="shared" si="15"/>
        <v>0</v>
      </c>
      <c r="AC193">
        <v>1000</v>
      </c>
      <c r="AD193">
        <v>1600</v>
      </c>
      <c r="AF193">
        <f t="shared" si="20"/>
        <v>1000</v>
      </c>
      <c r="AH193">
        <f>250+SUMPRODUCT(D193:N193,Data!$D$6:$N$6)</f>
        <v>490</v>
      </c>
      <c r="AJ193">
        <f t="shared" si="16"/>
        <v>510</v>
      </c>
      <c r="AL193" s="2">
        <f t="shared" si="17"/>
        <v>0</v>
      </c>
      <c r="AM193" s="2">
        <f t="shared" si="18"/>
        <v>0</v>
      </c>
    </row>
    <row r="194" spans="2:39" x14ac:dyDescent="0.35">
      <c r="B194" s="23">
        <v>186</v>
      </c>
      <c r="C194" s="23">
        <f t="shared" si="19"/>
        <v>47</v>
      </c>
      <c r="D194" s="23"/>
      <c r="E194" s="23">
        <v>1</v>
      </c>
      <c r="F194" s="23"/>
      <c r="G194" s="23"/>
      <c r="H194" s="23">
        <v>1</v>
      </c>
      <c r="I194" s="23">
        <v>1</v>
      </c>
      <c r="J194" s="23"/>
      <c r="K194" s="23"/>
      <c r="L194" s="23"/>
      <c r="M194" s="23">
        <v>1</v>
      </c>
      <c r="N194" s="23"/>
      <c r="O194" s="23"/>
      <c r="P194" s="23">
        <v>1</v>
      </c>
      <c r="Q194" s="23"/>
      <c r="R194" s="23"/>
      <c r="T194">
        <f>SUMPRODUCT(D194:R194,Data!$D$4:$R$4)</f>
        <v>8.5</v>
      </c>
      <c r="U194">
        <f>SUMPRODUCT(D194:R194,Data!$D$5:$R$5)</f>
        <v>8</v>
      </c>
      <c r="W194">
        <v>0</v>
      </c>
      <c r="X194">
        <v>0</v>
      </c>
      <c r="Z194" s="3">
        <f t="shared" si="14"/>
        <v>0</v>
      </c>
      <c r="AA194" s="3">
        <f t="shared" si="15"/>
        <v>0</v>
      </c>
      <c r="AC194">
        <v>1000</v>
      </c>
      <c r="AD194">
        <v>1600</v>
      </c>
      <c r="AF194">
        <f t="shared" si="20"/>
        <v>1500</v>
      </c>
      <c r="AH194">
        <f>250+SUMPRODUCT(D194:N194,Data!$D$6:$N$6)</f>
        <v>490</v>
      </c>
      <c r="AJ194">
        <f t="shared" si="16"/>
        <v>1010</v>
      </c>
      <c r="AL194" s="2">
        <f t="shared" si="17"/>
        <v>0</v>
      </c>
      <c r="AM194" s="2">
        <f t="shared" si="18"/>
        <v>0</v>
      </c>
    </row>
    <row r="195" spans="2:39" x14ac:dyDescent="0.35">
      <c r="B195" s="23">
        <v>187</v>
      </c>
      <c r="C195" s="23">
        <f t="shared" si="19"/>
        <v>47</v>
      </c>
      <c r="D195" s="23"/>
      <c r="E195" s="23">
        <v>1</v>
      </c>
      <c r="F195" s="23"/>
      <c r="G195" s="23"/>
      <c r="H195" s="23">
        <v>1</v>
      </c>
      <c r="I195" s="23">
        <v>1</v>
      </c>
      <c r="J195" s="23"/>
      <c r="K195" s="23"/>
      <c r="L195" s="23"/>
      <c r="M195" s="23">
        <v>1</v>
      </c>
      <c r="N195" s="23"/>
      <c r="O195" s="23"/>
      <c r="P195" s="23"/>
      <c r="Q195" s="23">
        <v>1</v>
      </c>
      <c r="R195" s="23"/>
      <c r="T195">
        <f>SUMPRODUCT(D195:R195,Data!$D$4:$R$4)</f>
        <v>7.5</v>
      </c>
      <c r="U195">
        <f>SUMPRODUCT(D195:R195,Data!$D$5:$R$5)</f>
        <v>6</v>
      </c>
      <c r="W195">
        <v>0</v>
      </c>
      <c r="X195">
        <v>0</v>
      </c>
      <c r="Z195" s="3">
        <f t="shared" si="14"/>
        <v>0</v>
      </c>
      <c r="AA195" s="3">
        <f t="shared" si="15"/>
        <v>0</v>
      </c>
      <c r="AC195">
        <v>1000</v>
      </c>
      <c r="AD195">
        <v>1600</v>
      </c>
      <c r="AF195">
        <f t="shared" si="20"/>
        <v>2000</v>
      </c>
      <c r="AH195">
        <f>250+SUMPRODUCT(D195:N195,Data!$D$6:$N$6)</f>
        <v>490</v>
      </c>
      <c r="AJ195">
        <f t="shared" si="16"/>
        <v>1510</v>
      </c>
      <c r="AL195" s="2">
        <f t="shared" si="17"/>
        <v>0</v>
      </c>
      <c r="AM195" s="2">
        <f t="shared" si="18"/>
        <v>0</v>
      </c>
    </row>
    <row r="196" spans="2:39" x14ac:dyDescent="0.35">
      <c r="B196" s="23">
        <v>188</v>
      </c>
      <c r="C196" s="23">
        <f t="shared" si="19"/>
        <v>47</v>
      </c>
      <c r="D196" s="23"/>
      <c r="E196" s="23">
        <v>1</v>
      </c>
      <c r="F196" s="23"/>
      <c r="G196" s="23"/>
      <c r="H196" s="23">
        <v>1</v>
      </c>
      <c r="I196" s="23">
        <v>1</v>
      </c>
      <c r="J196" s="23"/>
      <c r="K196" s="23"/>
      <c r="L196" s="23"/>
      <c r="M196" s="23">
        <v>1</v>
      </c>
      <c r="N196" s="23"/>
      <c r="O196" s="23"/>
      <c r="P196" s="23"/>
      <c r="Q196" s="23"/>
      <c r="R196" s="23">
        <v>1</v>
      </c>
      <c r="T196">
        <f>SUMPRODUCT(D196:R196,Data!$D$4:$R$4)</f>
        <v>6.5</v>
      </c>
      <c r="U196">
        <f>SUMPRODUCT(D196:R196,Data!$D$5:$R$5)</f>
        <v>5</v>
      </c>
      <c r="W196">
        <v>0</v>
      </c>
      <c r="X196">
        <v>0</v>
      </c>
      <c r="Z196" s="3">
        <f t="shared" si="14"/>
        <v>0</v>
      </c>
      <c r="AA196" s="3">
        <f t="shared" si="15"/>
        <v>0</v>
      </c>
      <c r="AC196">
        <v>1000</v>
      </c>
      <c r="AD196">
        <v>1600</v>
      </c>
      <c r="AF196">
        <f t="shared" si="20"/>
        <v>2500</v>
      </c>
      <c r="AH196">
        <f>250+SUMPRODUCT(D196:N196,Data!$D$6:$N$6)</f>
        <v>490</v>
      </c>
      <c r="AJ196">
        <f t="shared" si="16"/>
        <v>2010</v>
      </c>
      <c r="AL196" s="2">
        <f t="shared" si="17"/>
        <v>0</v>
      </c>
      <c r="AM196" s="2">
        <f t="shared" si="18"/>
        <v>0</v>
      </c>
    </row>
    <row r="197" spans="2:39" x14ac:dyDescent="0.35">
      <c r="B197" s="23">
        <v>189</v>
      </c>
      <c r="C197" s="23">
        <f t="shared" si="19"/>
        <v>48</v>
      </c>
      <c r="D197" s="23"/>
      <c r="E197" s="23">
        <v>1</v>
      </c>
      <c r="F197" s="23"/>
      <c r="G197" s="23"/>
      <c r="H197" s="23">
        <v>1</v>
      </c>
      <c r="I197" s="23">
        <v>1</v>
      </c>
      <c r="J197" s="23"/>
      <c r="K197" s="23"/>
      <c r="L197" s="23"/>
      <c r="M197" s="23"/>
      <c r="N197" s="23">
        <v>1</v>
      </c>
      <c r="O197" s="23">
        <v>1</v>
      </c>
      <c r="P197" s="23"/>
      <c r="Q197" s="23"/>
      <c r="R197" s="23"/>
      <c r="T197">
        <f>SUMPRODUCT(D197:R197,Data!$D$4:$R$4)</f>
        <v>13</v>
      </c>
      <c r="U197">
        <f>SUMPRODUCT(D197:R197,Data!$D$5:$R$5)</f>
        <v>10.5</v>
      </c>
      <c r="W197">
        <v>0</v>
      </c>
      <c r="X197">
        <v>0</v>
      </c>
      <c r="Z197" s="3">
        <f t="shared" si="14"/>
        <v>0</v>
      </c>
      <c r="AA197" s="3">
        <f t="shared" si="15"/>
        <v>0</v>
      </c>
      <c r="AC197">
        <v>1000</v>
      </c>
      <c r="AD197">
        <v>1600</v>
      </c>
      <c r="AF197">
        <f t="shared" si="20"/>
        <v>1000</v>
      </c>
      <c r="AH197">
        <f>250+SUMPRODUCT(D197:N197,Data!$D$6:$N$6)</f>
        <v>530</v>
      </c>
      <c r="AJ197">
        <f t="shared" si="16"/>
        <v>470</v>
      </c>
      <c r="AL197" s="2">
        <f t="shared" si="17"/>
        <v>0</v>
      </c>
      <c r="AM197" s="2">
        <f t="shared" si="18"/>
        <v>0</v>
      </c>
    </row>
    <row r="198" spans="2:39" x14ac:dyDescent="0.35">
      <c r="B198" s="23">
        <v>190</v>
      </c>
      <c r="C198" s="23">
        <f t="shared" si="19"/>
        <v>48</v>
      </c>
      <c r="D198" s="23"/>
      <c r="E198" s="23">
        <v>1</v>
      </c>
      <c r="F198" s="23"/>
      <c r="G198" s="23"/>
      <c r="H198" s="23">
        <v>1</v>
      </c>
      <c r="I198" s="23">
        <v>1</v>
      </c>
      <c r="J198" s="23"/>
      <c r="K198" s="23"/>
      <c r="L198" s="23"/>
      <c r="M198" s="23"/>
      <c r="N198" s="23">
        <v>1</v>
      </c>
      <c r="O198" s="23"/>
      <c r="P198" s="23">
        <v>1</v>
      </c>
      <c r="Q198" s="23"/>
      <c r="R198" s="23"/>
      <c r="T198">
        <f>SUMPRODUCT(D198:R198,Data!$D$4:$R$4)</f>
        <v>11</v>
      </c>
      <c r="U198">
        <f>SUMPRODUCT(D198:R198,Data!$D$5:$R$5)</f>
        <v>8.5</v>
      </c>
      <c r="W198">
        <v>0</v>
      </c>
      <c r="X198">
        <v>0</v>
      </c>
      <c r="Z198" s="3">
        <f t="shared" si="14"/>
        <v>0</v>
      </c>
      <c r="AA198" s="3">
        <f t="shared" si="15"/>
        <v>0</v>
      </c>
      <c r="AC198">
        <v>1000</v>
      </c>
      <c r="AD198">
        <v>1600</v>
      </c>
      <c r="AF198">
        <f t="shared" si="20"/>
        <v>1500</v>
      </c>
      <c r="AH198">
        <f>250+SUMPRODUCT(D198:N198,Data!$D$6:$N$6)</f>
        <v>530</v>
      </c>
      <c r="AJ198">
        <f t="shared" si="16"/>
        <v>970</v>
      </c>
      <c r="AL198" s="2">
        <f t="shared" si="17"/>
        <v>0</v>
      </c>
      <c r="AM198" s="2">
        <f t="shared" si="18"/>
        <v>0</v>
      </c>
    </row>
    <row r="199" spans="2:39" x14ac:dyDescent="0.35">
      <c r="B199" s="23">
        <v>191</v>
      </c>
      <c r="C199" s="23">
        <f t="shared" si="19"/>
        <v>48</v>
      </c>
      <c r="D199" s="23"/>
      <c r="E199" s="23">
        <v>1</v>
      </c>
      <c r="F199" s="23"/>
      <c r="G199" s="23"/>
      <c r="H199" s="23">
        <v>1</v>
      </c>
      <c r="I199" s="23">
        <v>1</v>
      </c>
      <c r="J199" s="23"/>
      <c r="K199" s="23"/>
      <c r="L199" s="23"/>
      <c r="M199" s="23"/>
      <c r="N199" s="23">
        <v>1</v>
      </c>
      <c r="O199" s="23"/>
      <c r="P199" s="23"/>
      <c r="Q199" s="23">
        <v>1</v>
      </c>
      <c r="R199" s="23"/>
      <c r="T199">
        <f>SUMPRODUCT(D199:R199,Data!$D$4:$R$4)</f>
        <v>10</v>
      </c>
      <c r="U199">
        <f>SUMPRODUCT(D199:R199,Data!$D$5:$R$5)</f>
        <v>6.5</v>
      </c>
      <c r="W199">
        <v>0</v>
      </c>
      <c r="X199">
        <v>0</v>
      </c>
      <c r="Z199" s="3">
        <f t="shared" si="14"/>
        <v>0</v>
      </c>
      <c r="AA199" s="3">
        <f t="shared" si="15"/>
        <v>0</v>
      </c>
      <c r="AC199">
        <v>1000</v>
      </c>
      <c r="AD199">
        <v>1600</v>
      </c>
      <c r="AF199">
        <f t="shared" si="20"/>
        <v>2000</v>
      </c>
      <c r="AH199">
        <f>250+SUMPRODUCT(D199:N199,Data!$D$6:$N$6)</f>
        <v>530</v>
      </c>
      <c r="AJ199">
        <f t="shared" si="16"/>
        <v>1470</v>
      </c>
      <c r="AL199" s="2">
        <f t="shared" si="17"/>
        <v>0</v>
      </c>
      <c r="AM199" s="2">
        <f t="shared" si="18"/>
        <v>0</v>
      </c>
    </row>
    <row r="200" spans="2:39" x14ac:dyDescent="0.35">
      <c r="B200" s="23">
        <v>192</v>
      </c>
      <c r="C200" s="23">
        <f t="shared" si="19"/>
        <v>48</v>
      </c>
      <c r="D200" s="23"/>
      <c r="E200" s="23">
        <v>1</v>
      </c>
      <c r="F200" s="23"/>
      <c r="G200" s="23"/>
      <c r="H200" s="23">
        <v>1</v>
      </c>
      <c r="I200" s="23">
        <v>1</v>
      </c>
      <c r="J200" s="23"/>
      <c r="K200" s="23"/>
      <c r="L200" s="23"/>
      <c r="M200" s="23"/>
      <c r="N200" s="23">
        <v>1</v>
      </c>
      <c r="O200" s="23"/>
      <c r="P200" s="23"/>
      <c r="Q200" s="23"/>
      <c r="R200" s="23">
        <v>1</v>
      </c>
      <c r="T200">
        <f>SUMPRODUCT(D200:R200,Data!$D$4:$R$4)</f>
        <v>9</v>
      </c>
      <c r="U200">
        <f>SUMPRODUCT(D200:R200,Data!$D$5:$R$5)</f>
        <v>5.5</v>
      </c>
      <c r="W200">
        <v>0</v>
      </c>
      <c r="X200">
        <v>0</v>
      </c>
      <c r="Z200" s="3">
        <f t="shared" si="14"/>
        <v>0</v>
      </c>
      <c r="AA200" s="3">
        <f t="shared" si="15"/>
        <v>0</v>
      </c>
      <c r="AC200">
        <v>1000</v>
      </c>
      <c r="AD200">
        <v>1600</v>
      </c>
      <c r="AF200">
        <f t="shared" si="20"/>
        <v>2500</v>
      </c>
      <c r="AH200">
        <f>250+SUMPRODUCT(D200:N200,Data!$D$6:$N$6)</f>
        <v>530</v>
      </c>
      <c r="AJ200">
        <f t="shared" si="16"/>
        <v>1970</v>
      </c>
      <c r="AL200" s="2">
        <f t="shared" si="17"/>
        <v>0</v>
      </c>
      <c r="AM200" s="2">
        <f t="shared" si="18"/>
        <v>0</v>
      </c>
    </row>
    <row r="201" spans="2:39" x14ac:dyDescent="0.35">
      <c r="B201" s="23">
        <v>193</v>
      </c>
      <c r="C201" s="23">
        <f t="shared" si="19"/>
        <v>49</v>
      </c>
      <c r="D201" s="23"/>
      <c r="E201" s="23">
        <v>1</v>
      </c>
      <c r="F201" s="23"/>
      <c r="G201" s="23"/>
      <c r="H201" s="23">
        <v>1</v>
      </c>
      <c r="I201" s="23"/>
      <c r="J201" s="23">
        <v>1</v>
      </c>
      <c r="K201" s="23"/>
      <c r="L201" s="23">
        <v>1</v>
      </c>
      <c r="M201" s="23"/>
      <c r="N201" s="23"/>
      <c r="O201" s="23">
        <v>1</v>
      </c>
      <c r="P201" s="23"/>
      <c r="Q201" s="23"/>
      <c r="R201" s="23"/>
      <c r="T201">
        <f>SUMPRODUCT(D201:R201,Data!$D$4:$R$4)</f>
        <v>10.5</v>
      </c>
      <c r="U201">
        <f>SUMPRODUCT(D201:R201,Data!$D$5:$R$5)</f>
        <v>9.5</v>
      </c>
      <c r="W201">
        <v>0</v>
      </c>
      <c r="X201">
        <v>0</v>
      </c>
      <c r="Z201" s="3">
        <f t="shared" ref="Z201:Z225" si="21">T201*W201/($T$225+SUMPRODUCT($T$9:$T$224,$W$9:$W$224))</f>
        <v>0</v>
      </c>
      <c r="AA201" s="3">
        <f t="shared" ref="AA201:AA225" si="22">U201*X201/($U$225+SUMPRODUCT($U$9:$U$224,$X$9:$X$224))</f>
        <v>0</v>
      </c>
      <c r="AC201">
        <v>1000</v>
      </c>
      <c r="AD201">
        <v>1600</v>
      </c>
      <c r="AF201">
        <f t="shared" si="20"/>
        <v>1000</v>
      </c>
      <c r="AH201">
        <f>250+SUMPRODUCT(D201:N201,Data!$D$6:$N$6)</f>
        <v>500</v>
      </c>
      <c r="AJ201">
        <f t="shared" si="16"/>
        <v>500</v>
      </c>
      <c r="AL201" s="2">
        <f t="shared" si="17"/>
        <v>0</v>
      </c>
      <c r="AM201" s="2">
        <f t="shared" si="18"/>
        <v>0</v>
      </c>
    </row>
    <row r="202" spans="2:39" x14ac:dyDescent="0.35">
      <c r="B202" s="23">
        <v>194</v>
      </c>
      <c r="C202" s="23">
        <f t="shared" si="19"/>
        <v>49</v>
      </c>
      <c r="D202" s="23"/>
      <c r="E202" s="23">
        <v>1</v>
      </c>
      <c r="F202" s="23"/>
      <c r="G202" s="23"/>
      <c r="H202" s="23">
        <v>1</v>
      </c>
      <c r="I202" s="23"/>
      <c r="J202" s="23">
        <v>1</v>
      </c>
      <c r="K202" s="23"/>
      <c r="L202" s="23">
        <v>1</v>
      </c>
      <c r="M202" s="23"/>
      <c r="N202" s="23"/>
      <c r="O202" s="23"/>
      <c r="P202" s="23">
        <v>1</v>
      </c>
      <c r="Q202" s="23"/>
      <c r="R202" s="23"/>
      <c r="T202">
        <f>SUMPRODUCT(D202:R202,Data!$D$4:$R$4)</f>
        <v>8.5</v>
      </c>
      <c r="U202">
        <f>SUMPRODUCT(D202:R202,Data!$D$5:$R$5)</f>
        <v>7.5</v>
      </c>
      <c r="W202">
        <v>0</v>
      </c>
      <c r="X202">
        <v>0</v>
      </c>
      <c r="Z202" s="3">
        <f t="shared" si="21"/>
        <v>0</v>
      </c>
      <c r="AA202" s="3">
        <f t="shared" si="22"/>
        <v>0</v>
      </c>
      <c r="AC202">
        <v>1000</v>
      </c>
      <c r="AD202">
        <v>1600</v>
      </c>
      <c r="AF202">
        <f t="shared" si="20"/>
        <v>1500</v>
      </c>
      <c r="AH202">
        <f>250+SUMPRODUCT(D202:N202,Data!$D$6:$N$6)</f>
        <v>500</v>
      </c>
      <c r="AJ202">
        <f t="shared" ref="AJ202:AJ224" si="23">AF202-AH202</f>
        <v>1000</v>
      </c>
      <c r="AL202" s="2">
        <f t="shared" ref="AL202:AL224" si="24">$AJ202*AC202*Z202</f>
        <v>0</v>
      </c>
      <c r="AM202" s="2">
        <f t="shared" ref="AM202:AM224" si="25">$AJ202*AD202*AA202</f>
        <v>0</v>
      </c>
    </row>
    <row r="203" spans="2:39" x14ac:dyDescent="0.35">
      <c r="B203" s="23">
        <v>195</v>
      </c>
      <c r="C203" s="23">
        <f t="shared" si="19"/>
        <v>49</v>
      </c>
      <c r="D203" s="23"/>
      <c r="E203" s="23">
        <v>1</v>
      </c>
      <c r="F203" s="23"/>
      <c r="G203" s="23"/>
      <c r="H203" s="23">
        <v>1</v>
      </c>
      <c r="I203" s="23"/>
      <c r="J203" s="23">
        <v>1</v>
      </c>
      <c r="K203" s="23"/>
      <c r="L203" s="23">
        <v>1</v>
      </c>
      <c r="M203" s="23"/>
      <c r="N203" s="23"/>
      <c r="O203" s="23"/>
      <c r="P203" s="23"/>
      <c r="Q203" s="23">
        <v>1</v>
      </c>
      <c r="R203" s="23"/>
      <c r="T203">
        <f>SUMPRODUCT(D203:R203,Data!$D$4:$R$4)</f>
        <v>7.5</v>
      </c>
      <c r="U203">
        <f>SUMPRODUCT(D203:R203,Data!$D$5:$R$5)</f>
        <v>5.5</v>
      </c>
      <c r="W203">
        <v>0</v>
      </c>
      <c r="X203">
        <v>0</v>
      </c>
      <c r="Z203" s="3">
        <f t="shared" si="21"/>
        <v>0</v>
      </c>
      <c r="AA203" s="3">
        <f t="shared" si="22"/>
        <v>0</v>
      </c>
      <c r="AC203">
        <v>1000</v>
      </c>
      <c r="AD203">
        <v>1600</v>
      </c>
      <c r="AF203">
        <f t="shared" si="20"/>
        <v>2000</v>
      </c>
      <c r="AH203">
        <f>250+SUMPRODUCT(D203:N203,Data!$D$6:$N$6)</f>
        <v>500</v>
      </c>
      <c r="AJ203">
        <f t="shared" si="23"/>
        <v>1500</v>
      </c>
      <c r="AL203" s="2">
        <f t="shared" si="24"/>
        <v>0</v>
      </c>
      <c r="AM203" s="2">
        <f t="shared" si="25"/>
        <v>0</v>
      </c>
    </row>
    <row r="204" spans="2:39" x14ac:dyDescent="0.35">
      <c r="B204" s="23">
        <v>196</v>
      </c>
      <c r="C204" s="23">
        <f t="shared" si="19"/>
        <v>49</v>
      </c>
      <c r="D204" s="23"/>
      <c r="E204" s="23">
        <v>1</v>
      </c>
      <c r="F204" s="23"/>
      <c r="G204" s="23"/>
      <c r="H204" s="23">
        <v>1</v>
      </c>
      <c r="I204" s="23"/>
      <c r="J204" s="23">
        <v>1</v>
      </c>
      <c r="K204" s="23"/>
      <c r="L204" s="23">
        <v>1</v>
      </c>
      <c r="M204" s="23"/>
      <c r="N204" s="23"/>
      <c r="O204" s="23"/>
      <c r="P204" s="23"/>
      <c r="Q204" s="23"/>
      <c r="R204" s="23">
        <v>1</v>
      </c>
      <c r="T204">
        <f>SUMPRODUCT(D204:R204,Data!$D$4:$R$4)</f>
        <v>6.5</v>
      </c>
      <c r="U204">
        <f>SUMPRODUCT(D204:R204,Data!$D$5:$R$5)</f>
        <v>4.5</v>
      </c>
      <c r="W204">
        <v>0</v>
      </c>
      <c r="X204">
        <v>0</v>
      </c>
      <c r="Z204" s="3">
        <f t="shared" si="21"/>
        <v>0</v>
      </c>
      <c r="AA204" s="3">
        <f t="shared" si="22"/>
        <v>0</v>
      </c>
      <c r="AC204">
        <v>1000</v>
      </c>
      <c r="AD204">
        <v>1600</v>
      </c>
      <c r="AF204">
        <f t="shared" si="20"/>
        <v>2500</v>
      </c>
      <c r="AH204">
        <f>250+SUMPRODUCT(D204:N204,Data!$D$6:$N$6)</f>
        <v>500</v>
      </c>
      <c r="AJ204">
        <f t="shared" si="23"/>
        <v>2000</v>
      </c>
      <c r="AL204" s="2">
        <f t="shared" si="24"/>
        <v>0</v>
      </c>
      <c r="AM204" s="2">
        <f t="shared" si="25"/>
        <v>0</v>
      </c>
    </row>
    <row r="205" spans="2:39" x14ac:dyDescent="0.35">
      <c r="B205" s="23">
        <v>197</v>
      </c>
      <c r="C205" s="23">
        <f t="shared" si="19"/>
        <v>50</v>
      </c>
      <c r="D205" s="23"/>
      <c r="E205" s="23">
        <v>1</v>
      </c>
      <c r="F205" s="23"/>
      <c r="G205" s="23"/>
      <c r="H205" s="23">
        <v>1</v>
      </c>
      <c r="I205" s="23"/>
      <c r="J205" s="23">
        <v>1</v>
      </c>
      <c r="K205" s="23"/>
      <c r="L205" s="23"/>
      <c r="M205" s="23">
        <v>1</v>
      </c>
      <c r="N205" s="23"/>
      <c r="O205" s="23">
        <v>1</v>
      </c>
      <c r="P205" s="23"/>
      <c r="Q205" s="23"/>
      <c r="R205" s="23"/>
      <c r="T205">
        <f>SUMPRODUCT(D205:R205,Data!$D$4:$R$4)</f>
        <v>12.5</v>
      </c>
      <c r="U205">
        <f>SUMPRODUCT(D205:R205,Data!$D$5:$R$5)</f>
        <v>11.5</v>
      </c>
      <c r="W205">
        <v>0</v>
      </c>
      <c r="X205">
        <v>0</v>
      </c>
      <c r="Z205" s="3">
        <f t="shared" si="21"/>
        <v>0</v>
      </c>
      <c r="AA205" s="3">
        <f t="shared" si="22"/>
        <v>0</v>
      </c>
      <c r="AC205">
        <v>1000</v>
      </c>
      <c r="AD205">
        <v>1600</v>
      </c>
      <c r="AF205">
        <f t="shared" si="20"/>
        <v>1000</v>
      </c>
      <c r="AH205">
        <f>250+SUMPRODUCT(D205:N205,Data!$D$6:$N$6)</f>
        <v>540</v>
      </c>
      <c r="AJ205">
        <f t="shared" si="23"/>
        <v>460</v>
      </c>
      <c r="AL205" s="2">
        <f t="shared" si="24"/>
        <v>0</v>
      </c>
      <c r="AM205" s="2">
        <f t="shared" si="25"/>
        <v>0</v>
      </c>
    </row>
    <row r="206" spans="2:39" x14ac:dyDescent="0.35">
      <c r="B206" s="23">
        <v>198</v>
      </c>
      <c r="C206" s="23">
        <f t="shared" ref="C206:C224" si="26">IF(C202=C205,C205+1,C205)</f>
        <v>50</v>
      </c>
      <c r="D206" s="23"/>
      <c r="E206" s="23">
        <v>1</v>
      </c>
      <c r="F206" s="23"/>
      <c r="G206" s="23"/>
      <c r="H206" s="23">
        <v>1</v>
      </c>
      <c r="I206" s="23"/>
      <c r="J206" s="23">
        <v>1</v>
      </c>
      <c r="K206" s="23"/>
      <c r="L206" s="23"/>
      <c r="M206" s="23">
        <v>1</v>
      </c>
      <c r="N206" s="23"/>
      <c r="O206" s="23"/>
      <c r="P206" s="23">
        <v>1</v>
      </c>
      <c r="Q206" s="23"/>
      <c r="R206" s="23"/>
      <c r="T206">
        <f>SUMPRODUCT(D206:R206,Data!$D$4:$R$4)</f>
        <v>10.5</v>
      </c>
      <c r="U206">
        <f>SUMPRODUCT(D206:R206,Data!$D$5:$R$5)</f>
        <v>9.5</v>
      </c>
      <c r="W206">
        <v>0</v>
      </c>
      <c r="X206">
        <v>0</v>
      </c>
      <c r="Z206" s="3">
        <f t="shared" si="21"/>
        <v>0</v>
      </c>
      <c r="AA206" s="3">
        <f t="shared" si="22"/>
        <v>0</v>
      </c>
      <c r="AC206">
        <v>1000</v>
      </c>
      <c r="AD206">
        <v>1600</v>
      </c>
      <c r="AF206">
        <f t="shared" ref="AF206:AF224" si="27">AF202</f>
        <v>1500</v>
      </c>
      <c r="AH206">
        <f>250+SUMPRODUCT(D206:N206,Data!$D$6:$N$6)</f>
        <v>540</v>
      </c>
      <c r="AJ206">
        <f t="shared" si="23"/>
        <v>960</v>
      </c>
      <c r="AL206" s="2">
        <f t="shared" si="24"/>
        <v>0</v>
      </c>
      <c r="AM206" s="2">
        <f t="shared" si="25"/>
        <v>0</v>
      </c>
    </row>
    <row r="207" spans="2:39" x14ac:dyDescent="0.35">
      <c r="B207" s="23">
        <v>199</v>
      </c>
      <c r="C207" s="23">
        <f t="shared" si="26"/>
        <v>50</v>
      </c>
      <c r="D207" s="23"/>
      <c r="E207" s="23">
        <v>1</v>
      </c>
      <c r="F207" s="23"/>
      <c r="G207" s="23"/>
      <c r="H207" s="23">
        <v>1</v>
      </c>
      <c r="I207" s="23"/>
      <c r="J207" s="23">
        <v>1</v>
      </c>
      <c r="K207" s="23"/>
      <c r="L207" s="23"/>
      <c r="M207" s="23">
        <v>1</v>
      </c>
      <c r="N207" s="23"/>
      <c r="O207" s="23"/>
      <c r="P207" s="23"/>
      <c r="Q207" s="23">
        <v>1</v>
      </c>
      <c r="R207" s="23"/>
      <c r="T207">
        <f>SUMPRODUCT(D207:R207,Data!$D$4:$R$4)</f>
        <v>9.5</v>
      </c>
      <c r="U207">
        <f>SUMPRODUCT(D207:R207,Data!$D$5:$R$5)</f>
        <v>7.5</v>
      </c>
      <c r="W207">
        <v>0</v>
      </c>
      <c r="X207">
        <v>0</v>
      </c>
      <c r="Z207" s="3">
        <f t="shared" si="21"/>
        <v>0</v>
      </c>
      <c r="AA207" s="3">
        <f t="shared" si="22"/>
        <v>0</v>
      </c>
      <c r="AC207">
        <v>1000</v>
      </c>
      <c r="AD207">
        <v>1600</v>
      </c>
      <c r="AF207">
        <f t="shared" si="27"/>
        <v>2000</v>
      </c>
      <c r="AH207">
        <f>250+SUMPRODUCT(D207:N207,Data!$D$6:$N$6)</f>
        <v>540</v>
      </c>
      <c r="AJ207">
        <f t="shared" si="23"/>
        <v>1460</v>
      </c>
      <c r="AL207" s="2">
        <f t="shared" si="24"/>
        <v>0</v>
      </c>
      <c r="AM207" s="2">
        <f t="shared" si="25"/>
        <v>0</v>
      </c>
    </row>
    <row r="208" spans="2:39" x14ac:dyDescent="0.35">
      <c r="B208" s="23">
        <v>200</v>
      </c>
      <c r="C208" s="23">
        <f t="shared" si="26"/>
        <v>50</v>
      </c>
      <c r="D208" s="23"/>
      <c r="E208" s="23">
        <v>1</v>
      </c>
      <c r="F208" s="23"/>
      <c r="G208" s="23"/>
      <c r="H208" s="23">
        <v>1</v>
      </c>
      <c r="I208" s="23"/>
      <c r="J208" s="23">
        <v>1</v>
      </c>
      <c r="K208" s="23"/>
      <c r="L208" s="23"/>
      <c r="M208" s="23">
        <v>1</v>
      </c>
      <c r="N208" s="23"/>
      <c r="O208" s="23"/>
      <c r="P208" s="23"/>
      <c r="Q208" s="23"/>
      <c r="R208" s="23">
        <v>1</v>
      </c>
      <c r="T208">
        <f>SUMPRODUCT(D208:R208,Data!$D$4:$R$4)</f>
        <v>8.5</v>
      </c>
      <c r="U208">
        <f>SUMPRODUCT(D208:R208,Data!$D$5:$R$5)</f>
        <v>6.5</v>
      </c>
      <c r="W208">
        <v>0</v>
      </c>
      <c r="X208">
        <v>0</v>
      </c>
      <c r="Z208" s="3">
        <f t="shared" si="21"/>
        <v>0</v>
      </c>
      <c r="AA208" s="3">
        <f t="shared" si="22"/>
        <v>0</v>
      </c>
      <c r="AC208">
        <v>1000</v>
      </c>
      <c r="AD208">
        <v>1600</v>
      </c>
      <c r="AF208">
        <f t="shared" si="27"/>
        <v>2500</v>
      </c>
      <c r="AH208">
        <f>250+SUMPRODUCT(D208:N208,Data!$D$6:$N$6)</f>
        <v>540</v>
      </c>
      <c r="AJ208">
        <f t="shared" si="23"/>
        <v>1960</v>
      </c>
      <c r="AL208" s="2">
        <f t="shared" si="24"/>
        <v>0</v>
      </c>
      <c r="AM208" s="2">
        <f t="shared" si="25"/>
        <v>0</v>
      </c>
    </row>
    <row r="209" spans="2:39" x14ac:dyDescent="0.35">
      <c r="B209" s="23">
        <v>201</v>
      </c>
      <c r="C209" s="23">
        <f t="shared" si="26"/>
        <v>51</v>
      </c>
      <c r="D209" s="23"/>
      <c r="E209" s="23">
        <v>1</v>
      </c>
      <c r="F209" s="23"/>
      <c r="G209" s="23"/>
      <c r="H209" s="23">
        <v>1</v>
      </c>
      <c r="I209" s="23"/>
      <c r="J209" s="23">
        <v>1</v>
      </c>
      <c r="K209" s="23"/>
      <c r="L209" s="23"/>
      <c r="M209" s="23"/>
      <c r="N209" s="23">
        <v>1</v>
      </c>
      <c r="O209" s="23">
        <v>1</v>
      </c>
      <c r="P209" s="23"/>
      <c r="Q209" s="23"/>
      <c r="R209" s="23"/>
      <c r="T209">
        <f>SUMPRODUCT(D209:R209,Data!$D$4:$R$4)</f>
        <v>15</v>
      </c>
      <c r="U209">
        <f>SUMPRODUCT(D209:R209,Data!$D$5:$R$5)</f>
        <v>12</v>
      </c>
      <c r="W209">
        <v>0</v>
      </c>
      <c r="X209">
        <v>0</v>
      </c>
      <c r="Z209" s="3">
        <f t="shared" si="21"/>
        <v>0</v>
      </c>
      <c r="AA209" s="3">
        <f t="shared" si="22"/>
        <v>0</v>
      </c>
      <c r="AC209">
        <v>1000</v>
      </c>
      <c r="AD209">
        <v>1600</v>
      </c>
      <c r="AF209">
        <f t="shared" si="27"/>
        <v>1000</v>
      </c>
      <c r="AH209">
        <f>250+SUMPRODUCT(D209:N209,Data!$D$6:$N$6)</f>
        <v>580</v>
      </c>
      <c r="AJ209">
        <f t="shared" si="23"/>
        <v>420</v>
      </c>
      <c r="AL209" s="2">
        <f t="shared" si="24"/>
        <v>0</v>
      </c>
      <c r="AM209" s="2">
        <f t="shared" si="25"/>
        <v>0</v>
      </c>
    </row>
    <row r="210" spans="2:39" x14ac:dyDescent="0.35">
      <c r="B210" s="23">
        <v>202</v>
      </c>
      <c r="C210" s="23">
        <f t="shared" si="26"/>
        <v>51</v>
      </c>
      <c r="D210" s="23"/>
      <c r="E210" s="23">
        <v>1</v>
      </c>
      <c r="F210" s="23"/>
      <c r="G210" s="23"/>
      <c r="H210" s="23">
        <v>1</v>
      </c>
      <c r="I210" s="23"/>
      <c r="J210" s="23">
        <v>1</v>
      </c>
      <c r="K210" s="23"/>
      <c r="L210" s="23"/>
      <c r="M210" s="23"/>
      <c r="N210" s="23">
        <v>1</v>
      </c>
      <c r="O210" s="23"/>
      <c r="P210" s="23">
        <v>1</v>
      </c>
      <c r="Q210" s="23"/>
      <c r="R210" s="23"/>
      <c r="T210">
        <f>SUMPRODUCT(D210:R210,Data!$D$4:$R$4)</f>
        <v>13</v>
      </c>
      <c r="U210">
        <f>SUMPRODUCT(D210:R210,Data!$D$5:$R$5)</f>
        <v>10</v>
      </c>
      <c r="W210">
        <v>0</v>
      </c>
      <c r="X210">
        <v>0</v>
      </c>
      <c r="Z210" s="3">
        <f t="shared" si="21"/>
        <v>0</v>
      </c>
      <c r="AA210" s="3">
        <f t="shared" si="22"/>
        <v>0</v>
      </c>
      <c r="AC210">
        <v>1000</v>
      </c>
      <c r="AD210">
        <v>1600</v>
      </c>
      <c r="AF210">
        <f t="shared" si="27"/>
        <v>1500</v>
      </c>
      <c r="AH210">
        <f>250+SUMPRODUCT(D210:N210,Data!$D$6:$N$6)</f>
        <v>580</v>
      </c>
      <c r="AJ210">
        <f t="shared" si="23"/>
        <v>920</v>
      </c>
      <c r="AL210" s="2">
        <f t="shared" si="24"/>
        <v>0</v>
      </c>
      <c r="AM210" s="2">
        <f t="shared" si="25"/>
        <v>0</v>
      </c>
    </row>
    <row r="211" spans="2:39" x14ac:dyDescent="0.35">
      <c r="B211" s="23">
        <v>203</v>
      </c>
      <c r="C211" s="23">
        <f t="shared" si="26"/>
        <v>51</v>
      </c>
      <c r="D211" s="23"/>
      <c r="E211" s="23">
        <v>1</v>
      </c>
      <c r="F211" s="23"/>
      <c r="G211" s="23"/>
      <c r="H211" s="23">
        <v>1</v>
      </c>
      <c r="I211" s="23"/>
      <c r="J211" s="23">
        <v>1</v>
      </c>
      <c r="K211" s="23"/>
      <c r="L211" s="23"/>
      <c r="M211" s="23"/>
      <c r="N211" s="23">
        <v>1</v>
      </c>
      <c r="O211" s="23"/>
      <c r="P211" s="23"/>
      <c r="Q211" s="23">
        <v>1</v>
      </c>
      <c r="R211" s="23"/>
      <c r="T211">
        <f>SUMPRODUCT(D211:R211,Data!$D$4:$R$4)</f>
        <v>12</v>
      </c>
      <c r="U211">
        <f>SUMPRODUCT(D211:R211,Data!$D$5:$R$5)</f>
        <v>8</v>
      </c>
      <c r="W211">
        <v>0</v>
      </c>
      <c r="X211">
        <v>0</v>
      </c>
      <c r="Z211" s="3">
        <f t="shared" si="21"/>
        <v>0</v>
      </c>
      <c r="AA211" s="3">
        <f t="shared" si="22"/>
        <v>0</v>
      </c>
      <c r="AC211">
        <v>1000</v>
      </c>
      <c r="AD211">
        <v>1600</v>
      </c>
      <c r="AF211">
        <f t="shared" si="27"/>
        <v>2000</v>
      </c>
      <c r="AH211">
        <f>250+SUMPRODUCT(D211:N211,Data!$D$6:$N$6)</f>
        <v>580</v>
      </c>
      <c r="AJ211">
        <f t="shared" si="23"/>
        <v>1420</v>
      </c>
      <c r="AL211" s="2">
        <f t="shared" si="24"/>
        <v>0</v>
      </c>
      <c r="AM211" s="2">
        <f t="shared" si="25"/>
        <v>0</v>
      </c>
    </row>
    <row r="212" spans="2:39" x14ac:dyDescent="0.35">
      <c r="B212" s="23">
        <v>204</v>
      </c>
      <c r="C212" s="23">
        <f t="shared" si="26"/>
        <v>51</v>
      </c>
      <c r="D212" s="23"/>
      <c r="E212" s="23">
        <v>1</v>
      </c>
      <c r="F212" s="23"/>
      <c r="G212" s="23"/>
      <c r="H212" s="23">
        <v>1</v>
      </c>
      <c r="I212" s="23"/>
      <c r="J212" s="23">
        <v>1</v>
      </c>
      <c r="K212" s="23"/>
      <c r="L212" s="23"/>
      <c r="M212" s="23"/>
      <c r="N212" s="23">
        <v>1</v>
      </c>
      <c r="O212" s="23"/>
      <c r="P212" s="23"/>
      <c r="Q212" s="23"/>
      <c r="R212" s="23">
        <v>1</v>
      </c>
      <c r="T212">
        <f>SUMPRODUCT(D212:R212,Data!$D$4:$R$4)</f>
        <v>11</v>
      </c>
      <c r="U212">
        <f>SUMPRODUCT(D212:R212,Data!$D$5:$R$5)</f>
        <v>7</v>
      </c>
      <c r="W212">
        <v>0</v>
      </c>
      <c r="X212">
        <v>0</v>
      </c>
      <c r="Z212" s="3">
        <f t="shared" si="21"/>
        <v>0</v>
      </c>
      <c r="AA212" s="3">
        <f t="shared" si="22"/>
        <v>0</v>
      </c>
      <c r="AC212">
        <v>1000</v>
      </c>
      <c r="AD212">
        <v>1600</v>
      </c>
      <c r="AF212">
        <f t="shared" si="27"/>
        <v>2500</v>
      </c>
      <c r="AH212">
        <f>250+SUMPRODUCT(D212:N212,Data!$D$6:$N$6)</f>
        <v>580</v>
      </c>
      <c r="AJ212">
        <f t="shared" si="23"/>
        <v>1920</v>
      </c>
      <c r="AL212" s="2">
        <f t="shared" si="24"/>
        <v>0</v>
      </c>
      <c r="AM212" s="2">
        <f t="shared" si="25"/>
        <v>0</v>
      </c>
    </row>
    <row r="213" spans="2:39" x14ac:dyDescent="0.35">
      <c r="B213" s="23">
        <v>205</v>
      </c>
      <c r="C213" s="23">
        <f t="shared" si="26"/>
        <v>52</v>
      </c>
      <c r="D213" s="23"/>
      <c r="E213" s="23">
        <v>1</v>
      </c>
      <c r="F213" s="23"/>
      <c r="G213" s="23"/>
      <c r="H213" s="23">
        <v>1</v>
      </c>
      <c r="I213" s="23"/>
      <c r="J213" s="23"/>
      <c r="K213" s="23">
        <v>1</v>
      </c>
      <c r="L213" s="23">
        <v>1</v>
      </c>
      <c r="M213" s="23"/>
      <c r="N213" s="23"/>
      <c r="O213" s="23">
        <v>1</v>
      </c>
      <c r="P213" s="23"/>
      <c r="Q213" s="23"/>
      <c r="R213" s="23"/>
      <c r="T213">
        <f>SUMPRODUCT(D213:R213,Data!$D$4:$R$4)</f>
        <v>9.3000000000000007</v>
      </c>
      <c r="U213">
        <f>SUMPRODUCT(D213:R213,Data!$D$5:$R$5)</f>
        <v>10.5</v>
      </c>
      <c r="W213">
        <v>0</v>
      </c>
      <c r="X213">
        <v>0</v>
      </c>
      <c r="Z213" s="3">
        <f t="shared" si="21"/>
        <v>0</v>
      </c>
      <c r="AA213" s="3">
        <f t="shared" si="22"/>
        <v>0</v>
      </c>
      <c r="AC213">
        <v>1000</v>
      </c>
      <c r="AD213">
        <v>1600</v>
      </c>
      <c r="AF213">
        <f t="shared" si="27"/>
        <v>1000</v>
      </c>
      <c r="AH213">
        <f>250+SUMPRODUCT(D213:N213,Data!$D$6:$N$6)</f>
        <v>550</v>
      </c>
      <c r="AJ213">
        <f t="shared" si="23"/>
        <v>450</v>
      </c>
      <c r="AL213" s="2">
        <f t="shared" si="24"/>
        <v>0</v>
      </c>
      <c r="AM213" s="2">
        <f t="shared" si="25"/>
        <v>0</v>
      </c>
    </row>
    <row r="214" spans="2:39" x14ac:dyDescent="0.35">
      <c r="B214" s="23">
        <v>206</v>
      </c>
      <c r="C214" s="23">
        <f t="shared" si="26"/>
        <v>52</v>
      </c>
      <c r="D214" s="23"/>
      <c r="E214" s="23">
        <v>1</v>
      </c>
      <c r="F214" s="23"/>
      <c r="G214" s="23"/>
      <c r="H214" s="23">
        <v>1</v>
      </c>
      <c r="I214" s="23"/>
      <c r="J214" s="23"/>
      <c r="K214" s="23">
        <v>1</v>
      </c>
      <c r="L214" s="23">
        <v>1</v>
      </c>
      <c r="M214" s="23"/>
      <c r="N214" s="23"/>
      <c r="O214" s="23"/>
      <c r="P214" s="23">
        <v>1</v>
      </c>
      <c r="Q214" s="23"/>
      <c r="R214" s="23"/>
      <c r="T214">
        <f>SUMPRODUCT(D214:R214,Data!$D$4:$R$4)</f>
        <v>7.3</v>
      </c>
      <c r="U214">
        <f>SUMPRODUCT(D214:R214,Data!$D$5:$R$5)</f>
        <v>8.5</v>
      </c>
      <c r="W214">
        <v>0</v>
      </c>
      <c r="X214">
        <v>0</v>
      </c>
      <c r="Z214" s="3">
        <f t="shared" si="21"/>
        <v>0</v>
      </c>
      <c r="AA214" s="3">
        <f t="shared" si="22"/>
        <v>0</v>
      </c>
      <c r="AC214">
        <v>1000</v>
      </c>
      <c r="AD214">
        <v>1600</v>
      </c>
      <c r="AF214">
        <f t="shared" si="27"/>
        <v>1500</v>
      </c>
      <c r="AH214">
        <f>250+SUMPRODUCT(D214:N214,Data!$D$6:$N$6)</f>
        <v>550</v>
      </c>
      <c r="AJ214">
        <f t="shared" si="23"/>
        <v>950</v>
      </c>
      <c r="AL214" s="2">
        <f t="shared" si="24"/>
        <v>0</v>
      </c>
      <c r="AM214" s="2">
        <f t="shared" si="25"/>
        <v>0</v>
      </c>
    </row>
    <row r="215" spans="2:39" x14ac:dyDescent="0.35">
      <c r="B215" s="23">
        <v>207</v>
      </c>
      <c r="C215" s="23">
        <f t="shared" si="26"/>
        <v>52</v>
      </c>
      <c r="D215" s="23"/>
      <c r="E215" s="23">
        <v>1</v>
      </c>
      <c r="F215" s="23"/>
      <c r="G215" s="23"/>
      <c r="H215" s="23">
        <v>1</v>
      </c>
      <c r="I215" s="23"/>
      <c r="J215" s="23"/>
      <c r="K215" s="23">
        <v>1</v>
      </c>
      <c r="L215" s="23">
        <v>1</v>
      </c>
      <c r="M215" s="23"/>
      <c r="N215" s="23"/>
      <c r="O215" s="23"/>
      <c r="P215" s="23"/>
      <c r="Q215" s="23">
        <v>1</v>
      </c>
      <c r="R215" s="23"/>
      <c r="T215">
        <f>SUMPRODUCT(D215:R215,Data!$D$4:$R$4)</f>
        <v>6.3</v>
      </c>
      <c r="U215">
        <f>SUMPRODUCT(D215:R215,Data!$D$5:$R$5)</f>
        <v>6.5</v>
      </c>
      <c r="W215">
        <v>0</v>
      </c>
      <c r="X215">
        <v>0</v>
      </c>
      <c r="Z215" s="3">
        <f t="shared" si="21"/>
        <v>0</v>
      </c>
      <c r="AA215" s="3">
        <f t="shared" si="22"/>
        <v>0</v>
      </c>
      <c r="AC215">
        <v>1000</v>
      </c>
      <c r="AD215">
        <v>1600</v>
      </c>
      <c r="AF215">
        <f t="shared" si="27"/>
        <v>2000</v>
      </c>
      <c r="AH215">
        <f>250+SUMPRODUCT(D215:N215,Data!$D$6:$N$6)</f>
        <v>550</v>
      </c>
      <c r="AJ215">
        <f t="shared" si="23"/>
        <v>1450</v>
      </c>
      <c r="AL215" s="2">
        <f t="shared" si="24"/>
        <v>0</v>
      </c>
      <c r="AM215" s="2">
        <f t="shared" si="25"/>
        <v>0</v>
      </c>
    </row>
    <row r="216" spans="2:39" x14ac:dyDescent="0.35">
      <c r="B216" s="23">
        <v>208</v>
      </c>
      <c r="C216" s="23">
        <f t="shared" si="26"/>
        <v>52</v>
      </c>
      <c r="D216" s="23"/>
      <c r="E216" s="23">
        <v>1</v>
      </c>
      <c r="F216" s="23"/>
      <c r="G216" s="23"/>
      <c r="H216" s="23">
        <v>1</v>
      </c>
      <c r="I216" s="23"/>
      <c r="J216" s="23"/>
      <c r="K216" s="23">
        <v>1</v>
      </c>
      <c r="L216" s="23">
        <v>1</v>
      </c>
      <c r="M216" s="23"/>
      <c r="N216" s="23"/>
      <c r="O216" s="23"/>
      <c r="P216" s="23"/>
      <c r="Q216" s="23"/>
      <c r="R216" s="23">
        <v>1</v>
      </c>
      <c r="T216">
        <f>SUMPRODUCT(D216:R216,Data!$D$4:$R$4)</f>
        <v>5.3</v>
      </c>
      <c r="U216">
        <f>SUMPRODUCT(D216:R216,Data!$D$5:$R$5)</f>
        <v>5.5</v>
      </c>
      <c r="W216">
        <v>0</v>
      </c>
      <c r="X216">
        <v>0</v>
      </c>
      <c r="Z216" s="3">
        <f t="shared" si="21"/>
        <v>0</v>
      </c>
      <c r="AA216" s="3">
        <f t="shared" si="22"/>
        <v>0</v>
      </c>
      <c r="AC216">
        <v>1000</v>
      </c>
      <c r="AD216">
        <v>1600</v>
      </c>
      <c r="AF216">
        <f t="shared" si="27"/>
        <v>2500</v>
      </c>
      <c r="AH216">
        <f>250+SUMPRODUCT(D216:N216,Data!$D$6:$N$6)</f>
        <v>550</v>
      </c>
      <c r="AJ216">
        <f t="shared" si="23"/>
        <v>1950</v>
      </c>
      <c r="AL216" s="2">
        <f t="shared" si="24"/>
        <v>0</v>
      </c>
      <c r="AM216" s="2">
        <f t="shared" si="25"/>
        <v>0</v>
      </c>
    </row>
    <row r="217" spans="2:39" x14ac:dyDescent="0.35">
      <c r="B217" s="23">
        <v>209</v>
      </c>
      <c r="C217" s="23">
        <f t="shared" si="26"/>
        <v>53</v>
      </c>
      <c r="D217" s="23"/>
      <c r="E217" s="23">
        <v>1</v>
      </c>
      <c r="F217" s="23"/>
      <c r="G217" s="23"/>
      <c r="H217" s="23">
        <v>1</v>
      </c>
      <c r="I217" s="23"/>
      <c r="J217" s="23"/>
      <c r="K217" s="23">
        <v>1</v>
      </c>
      <c r="L217" s="23"/>
      <c r="M217" s="23">
        <v>1</v>
      </c>
      <c r="N217" s="23"/>
      <c r="O217" s="23">
        <v>1</v>
      </c>
      <c r="P217" s="23"/>
      <c r="Q217" s="23"/>
      <c r="R217" s="23"/>
      <c r="T217">
        <f>SUMPRODUCT(D217:R217,Data!$D$4:$R$4)</f>
        <v>11.3</v>
      </c>
      <c r="U217">
        <f>SUMPRODUCT(D217:R217,Data!$D$5:$R$5)</f>
        <v>12.5</v>
      </c>
      <c r="W217">
        <v>0</v>
      </c>
      <c r="X217">
        <v>0</v>
      </c>
      <c r="Z217" s="3">
        <f t="shared" si="21"/>
        <v>0</v>
      </c>
      <c r="AA217" s="3">
        <f t="shared" si="22"/>
        <v>0</v>
      </c>
      <c r="AC217">
        <v>1000</v>
      </c>
      <c r="AD217">
        <v>1600</v>
      </c>
      <c r="AF217">
        <f t="shared" si="27"/>
        <v>1000</v>
      </c>
      <c r="AH217">
        <f>250+SUMPRODUCT(D217:N217,Data!$D$6:$N$6)</f>
        <v>590</v>
      </c>
      <c r="AJ217">
        <f t="shared" si="23"/>
        <v>410</v>
      </c>
      <c r="AL217" s="2">
        <f t="shared" si="24"/>
        <v>0</v>
      </c>
      <c r="AM217" s="2">
        <f t="shared" si="25"/>
        <v>0</v>
      </c>
    </row>
    <row r="218" spans="2:39" x14ac:dyDescent="0.35">
      <c r="B218" s="23">
        <v>210</v>
      </c>
      <c r="C218" s="23">
        <f t="shared" si="26"/>
        <v>53</v>
      </c>
      <c r="D218" s="23"/>
      <c r="E218" s="23">
        <v>1</v>
      </c>
      <c r="F218" s="23"/>
      <c r="G218" s="23"/>
      <c r="H218" s="23">
        <v>1</v>
      </c>
      <c r="I218" s="23"/>
      <c r="J218" s="23"/>
      <c r="K218" s="23">
        <v>1</v>
      </c>
      <c r="L218" s="23"/>
      <c r="M218" s="23">
        <v>1</v>
      </c>
      <c r="N218" s="23"/>
      <c r="O218" s="23"/>
      <c r="P218" s="23">
        <v>1</v>
      </c>
      <c r="Q218" s="23"/>
      <c r="R218" s="23"/>
      <c r="T218">
        <f>SUMPRODUCT(D218:R218,Data!$D$4:$R$4)</f>
        <v>9.3000000000000007</v>
      </c>
      <c r="U218">
        <f>SUMPRODUCT(D218:R218,Data!$D$5:$R$5)</f>
        <v>10.5</v>
      </c>
      <c r="W218">
        <v>0</v>
      </c>
      <c r="X218">
        <v>0</v>
      </c>
      <c r="Z218" s="3">
        <f t="shared" si="21"/>
        <v>0</v>
      </c>
      <c r="AA218" s="3">
        <f t="shared" si="22"/>
        <v>0</v>
      </c>
      <c r="AC218">
        <v>1000</v>
      </c>
      <c r="AD218">
        <v>1600</v>
      </c>
      <c r="AF218">
        <f t="shared" si="27"/>
        <v>1500</v>
      </c>
      <c r="AH218">
        <f>250+SUMPRODUCT(D218:N218,Data!$D$6:$N$6)</f>
        <v>590</v>
      </c>
      <c r="AJ218">
        <f t="shared" si="23"/>
        <v>910</v>
      </c>
      <c r="AL218" s="2">
        <f t="shared" si="24"/>
        <v>0</v>
      </c>
      <c r="AM218" s="2">
        <f t="shared" si="25"/>
        <v>0</v>
      </c>
    </row>
    <row r="219" spans="2:39" x14ac:dyDescent="0.35">
      <c r="B219" s="23">
        <v>211</v>
      </c>
      <c r="C219" s="23">
        <f t="shared" si="26"/>
        <v>53</v>
      </c>
      <c r="D219" s="23"/>
      <c r="E219" s="23">
        <v>1</v>
      </c>
      <c r="F219" s="23"/>
      <c r="G219" s="23"/>
      <c r="H219" s="23">
        <v>1</v>
      </c>
      <c r="I219" s="23"/>
      <c r="J219" s="23"/>
      <c r="K219" s="23">
        <v>1</v>
      </c>
      <c r="L219" s="23"/>
      <c r="M219" s="23">
        <v>1</v>
      </c>
      <c r="N219" s="23"/>
      <c r="O219" s="23"/>
      <c r="P219" s="23"/>
      <c r="Q219" s="23">
        <v>1</v>
      </c>
      <c r="R219" s="23"/>
      <c r="T219">
        <f>SUMPRODUCT(D219:R219,Data!$D$4:$R$4)</f>
        <v>8.3000000000000007</v>
      </c>
      <c r="U219">
        <f>SUMPRODUCT(D219:R219,Data!$D$5:$R$5)</f>
        <v>8.5</v>
      </c>
      <c r="W219">
        <v>0</v>
      </c>
      <c r="X219">
        <v>0</v>
      </c>
      <c r="Z219" s="3">
        <f t="shared" si="21"/>
        <v>0</v>
      </c>
      <c r="AA219" s="3">
        <f t="shared" si="22"/>
        <v>0</v>
      </c>
      <c r="AC219">
        <v>1000</v>
      </c>
      <c r="AD219">
        <v>1600</v>
      </c>
      <c r="AF219">
        <f t="shared" si="27"/>
        <v>2000</v>
      </c>
      <c r="AH219">
        <f>250+SUMPRODUCT(D219:N219,Data!$D$6:$N$6)</f>
        <v>590</v>
      </c>
      <c r="AJ219">
        <f t="shared" si="23"/>
        <v>1410</v>
      </c>
      <c r="AL219" s="2">
        <f t="shared" si="24"/>
        <v>0</v>
      </c>
      <c r="AM219" s="2">
        <f t="shared" si="25"/>
        <v>0</v>
      </c>
    </row>
    <row r="220" spans="2:39" x14ac:dyDescent="0.35">
      <c r="B220" s="23">
        <v>212</v>
      </c>
      <c r="C220" s="23">
        <f t="shared" si="26"/>
        <v>53</v>
      </c>
      <c r="D220" s="23"/>
      <c r="E220" s="23">
        <v>1</v>
      </c>
      <c r="F220" s="23"/>
      <c r="G220" s="23"/>
      <c r="H220" s="23">
        <v>1</v>
      </c>
      <c r="I220" s="23"/>
      <c r="J220" s="23"/>
      <c r="K220" s="23">
        <v>1</v>
      </c>
      <c r="L220" s="23"/>
      <c r="M220" s="23">
        <v>1</v>
      </c>
      <c r="N220" s="23"/>
      <c r="O220" s="23"/>
      <c r="P220" s="23"/>
      <c r="Q220" s="23"/>
      <c r="R220" s="23">
        <v>1</v>
      </c>
      <c r="T220">
        <f>SUMPRODUCT(D220:R220,Data!$D$4:$R$4)</f>
        <v>7.3</v>
      </c>
      <c r="U220">
        <f>SUMPRODUCT(D220:R220,Data!$D$5:$R$5)</f>
        <v>7.5</v>
      </c>
      <c r="W220">
        <v>0</v>
      </c>
      <c r="X220">
        <v>0</v>
      </c>
      <c r="Z220" s="3">
        <f t="shared" si="21"/>
        <v>0</v>
      </c>
      <c r="AA220" s="3">
        <f t="shared" si="22"/>
        <v>0</v>
      </c>
      <c r="AC220">
        <v>1000</v>
      </c>
      <c r="AD220">
        <v>1600</v>
      </c>
      <c r="AF220">
        <f t="shared" si="27"/>
        <v>2500</v>
      </c>
      <c r="AH220">
        <f>250+SUMPRODUCT(D220:N220,Data!$D$6:$N$6)</f>
        <v>590</v>
      </c>
      <c r="AJ220">
        <f t="shared" si="23"/>
        <v>1910</v>
      </c>
      <c r="AL220" s="2">
        <f t="shared" si="24"/>
        <v>0</v>
      </c>
      <c r="AM220" s="2">
        <f t="shared" si="25"/>
        <v>0</v>
      </c>
    </row>
    <row r="221" spans="2:39" x14ac:dyDescent="0.35">
      <c r="B221" s="23">
        <v>213</v>
      </c>
      <c r="C221" s="23">
        <f t="shared" si="26"/>
        <v>54</v>
      </c>
      <c r="D221" s="23"/>
      <c r="E221" s="23">
        <v>1</v>
      </c>
      <c r="F221" s="23"/>
      <c r="G221" s="23"/>
      <c r="H221" s="23">
        <v>1</v>
      </c>
      <c r="I221" s="23"/>
      <c r="J221" s="23"/>
      <c r="K221" s="23">
        <v>1</v>
      </c>
      <c r="L221" s="23"/>
      <c r="M221" s="23"/>
      <c r="N221" s="23">
        <v>1</v>
      </c>
      <c r="O221" s="23">
        <v>1</v>
      </c>
      <c r="P221" s="23"/>
      <c r="Q221" s="23"/>
      <c r="R221" s="23"/>
      <c r="T221">
        <f>SUMPRODUCT(D221:R221,Data!$D$4:$R$4)</f>
        <v>13.8</v>
      </c>
      <c r="U221">
        <f>SUMPRODUCT(D221:R221,Data!$D$5:$R$5)</f>
        <v>13</v>
      </c>
      <c r="W221">
        <v>0</v>
      </c>
      <c r="X221">
        <v>0</v>
      </c>
      <c r="Z221" s="3">
        <f t="shared" si="21"/>
        <v>0</v>
      </c>
      <c r="AA221" s="3">
        <f t="shared" si="22"/>
        <v>0</v>
      </c>
      <c r="AC221">
        <v>1000</v>
      </c>
      <c r="AD221">
        <v>1600</v>
      </c>
      <c r="AF221">
        <f t="shared" si="27"/>
        <v>1000</v>
      </c>
      <c r="AH221">
        <f>250+SUMPRODUCT(D221:N221,Data!$D$6:$N$6)</f>
        <v>630</v>
      </c>
      <c r="AJ221">
        <f t="shared" si="23"/>
        <v>370</v>
      </c>
      <c r="AL221" s="2">
        <f t="shared" si="24"/>
        <v>0</v>
      </c>
      <c r="AM221" s="2">
        <f t="shared" si="25"/>
        <v>0</v>
      </c>
    </row>
    <row r="222" spans="2:39" x14ac:dyDescent="0.35">
      <c r="B222" s="23">
        <v>214</v>
      </c>
      <c r="C222" s="23">
        <f t="shared" si="26"/>
        <v>54</v>
      </c>
      <c r="D222" s="23"/>
      <c r="E222" s="23">
        <v>1</v>
      </c>
      <c r="F222" s="23"/>
      <c r="G222" s="23"/>
      <c r="H222" s="23">
        <v>1</v>
      </c>
      <c r="I222" s="23"/>
      <c r="J222" s="23"/>
      <c r="K222" s="23">
        <v>1</v>
      </c>
      <c r="L222" s="23"/>
      <c r="M222" s="23"/>
      <c r="N222" s="23">
        <v>1</v>
      </c>
      <c r="O222" s="23"/>
      <c r="P222" s="23">
        <v>1</v>
      </c>
      <c r="Q222" s="23"/>
      <c r="R222" s="23"/>
      <c r="T222">
        <f>SUMPRODUCT(D222:R222,Data!$D$4:$R$4)</f>
        <v>11.8</v>
      </c>
      <c r="U222">
        <f>SUMPRODUCT(D222:R222,Data!$D$5:$R$5)</f>
        <v>11</v>
      </c>
      <c r="W222">
        <v>0</v>
      </c>
      <c r="X222">
        <v>0</v>
      </c>
      <c r="Z222" s="3">
        <f t="shared" si="21"/>
        <v>0</v>
      </c>
      <c r="AA222" s="3">
        <f t="shared" si="22"/>
        <v>0</v>
      </c>
      <c r="AC222">
        <v>1000</v>
      </c>
      <c r="AD222">
        <v>1600</v>
      </c>
      <c r="AF222">
        <f t="shared" si="27"/>
        <v>1500</v>
      </c>
      <c r="AH222">
        <f>250+SUMPRODUCT(D222:N222,Data!$D$6:$N$6)</f>
        <v>630</v>
      </c>
      <c r="AJ222">
        <f t="shared" si="23"/>
        <v>870</v>
      </c>
      <c r="AL222" s="2">
        <f t="shared" si="24"/>
        <v>0</v>
      </c>
      <c r="AM222" s="2">
        <f t="shared" si="25"/>
        <v>0</v>
      </c>
    </row>
    <row r="223" spans="2:39" x14ac:dyDescent="0.35">
      <c r="B223" s="23">
        <v>215</v>
      </c>
      <c r="C223" s="23">
        <f t="shared" si="26"/>
        <v>54</v>
      </c>
      <c r="D223" s="23"/>
      <c r="E223" s="23">
        <v>1</v>
      </c>
      <c r="F223" s="23"/>
      <c r="G223" s="23"/>
      <c r="H223" s="23">
        <v>1</v>
      </c>
      <c r="I223" s="23"/>
      <c r="J223" s="23"/>
      <c r="K223" s="23">
        <v>1</v>
      </c>
      <c r="L223" s="23"/>
      <c r="M223" s="23"/>
      <c r="N223" s="23">
        <v>1</v>
      </c>
      <c r="O223" s="23"/>
      <c r="P223" s="23"/>
      <c r="Q223" s="23">
        <v>1</v>
      </c>
      <c r="R223" s="23"/>
      <c r="T223">
        <f>SUMPRODUCT(D223:R223,Data!$D$4:$R$4)</f>
        <v>10.8</v>
      </c>
      <c r="U223">
        <f>SUMPRODUCT(D223:R223,Data!$D$5:$R$5)</f>
        <v>9</v>
      </c>
      <c r="W223">
        <v>0</v>
      </c>
      <c r="X223">
        <v>0</v>
      </c>
      <c r="Z223" s="3">
        <f t="shared" si="21"/>
        <v>0</v>
      </c>
      <c r="AA223" s="3">
        <f t="shared" si="22"/>
        <v>0</v>
      </c>
      <c r="AC223">
        <v>1000</v>
      </c>
      <c r="AD223">
        <v>1600</v>
      </c>
      <c r="AF223">
        <f t="shared" si="27"/>
        <v>2000</v>
      </c>
      <c r="AH223">
        <f>250+SUMPRODUCT(D223:N223,Data!$D$6:$N$6)</f>
        <v>630</v>
      </c>
      <c r="AJ223">
        <f t="shared" si="23"/>
        <v>1370</v>
      </c>
      <c r="AL223" s="2">
        <f t="shared" si="24"/>
        <v>0</v>
      </c>
      <c r="AM223" s="2">
        <f t="shared" si="25"/>
        <v>0</v>
      </c>
    </row>
    <row r="224" spans="2:39" x14ac:dyDescent="0.35">
      <c r="B224" s="23">
        <v>216</v>
      </c>
      <c r="C224" s="23">
        <f t="shared" si="26"/>
        <v>54</v>
      </c>
      <c r="D224" s="23"/>
      <c r="E224" s="23">
        <v>1</v>
      </c>
      <c r="F224" s="23"/>
      <c r="G224" s="23"/>
      <c r="H224" s="23">
        <v>1</v>
      </c>
      <c r="I224" s="23"/>
      <c r="J224" s="23"/>
      <c r="K224" s="23">
        <v>1</v>
      </c>
      <c r="L224" s="23"/>
      <c r="M224" s="23"/>
      <c r="N224" s="23">
        <v>1</v>
      </c>
      <c r="O224" s="23"/>
      <c r="P224" s="23"/>
      <c r="Q224" s="23"/>
      <c r="R224" s="23">
        <v>1</v>
      </c>
      <c r="T224">
        <f>SUMPRODUCT(D224:R224,Data!$D$4:$R$4)</f>
        <v>9.8000000000000007</v>
      </c>
      <c r="U224">
        <f>SUMPRODUCT(D224:R224,Data!$D$5:$R$5)</f>
        <v>8</v>
      </c>
      <c r="W224">
        <v>0</v>
      </c>
      <c r="X224">
        <v>0</v>
      </c>
      <c r="Z224" s="3">
        <f t="shared" si="21"/>
        <v>0</v>
      </c>
      <c r="AA224" s="3">
        <f t="shared" si="22"/>
        <v>0</v>
      </c>
      <c r="AC224">
        <v>1000</v>
      </c>
      <c r="AD224">
        <v>1600</v>
      </c>
      <c r="AF224">
        <f t="shared" si="27"/>
        <v>2500</v>
      </c>
      <c r="AH224">
        <f>250+SUMPRODUCT(D224:N224,Data!$D$6:$N$6)</f>
        <v>630</v>
      </c>
      <c r="AJ224">
        <f t="shared" si="23"/>
        <v>1870</v>
      </c>
      <c r="AL224" s="2">
        <f t="shared" si="24"/>
        <v>0</v>
      </c>
      <c r="AM224" s="2">
        <f t="shared" si="25"/>
        <v>0</v>
      </c>
    </row>
    <row r="225" spans="2:27" x14ac:dyDescent="0.35">
      <c r="B225" t="s">
        <v>37</v>
      </c>
      <c r="C225" s="4"/>
      <c r="T225">
        <v>50</v>
      </c>
      <c r="U225">
        <v>100</v>
      </c>
      <c r="W225">
        <v>1</v>
      </c>
      <c r="X225">
        <v>1</v>
      </c>
      <c r="Z225" s="3">
        <f t="shared" si="21"/>
        <v>0.5617977528089888</v>
      </c>
      <c r="AA225" s="3">
        <f t="shared" si="22"/>
        <v>0.65573770491803274</v>
      </c>
    </row>
    <row r="226" spans="2:27" x14ac:dyDescent="0.35">
      <c r="B226" t="s">
        <v>38</v>
      </c>
      <c r="C226" s="4"/>
      <c r="T226" s="5">
        <f t="shared" ref="T226:U226" si="28">SUM(T9:T225)</f>
        <v>1709.5999999999981</v>
      </c>
      <c r="U226" s="5">
        <f t="shared" si="28"/>
        <v>2018.8000000000025</v>
      </c>
      <c r="Z226" s="6">
        <f>SUM(Z9:Z225)</f>
        <v>1</v>
      </c>
      <c r="AA226" s="6">
        <f>SUM(AA9:AA225)</f>
        <v>0.99999999999999989</v>
      </c>
    </row>
    <row r="227" spans="2:27" x14ac:dyDescent="0.35">
      <c r="C227" s="4"/>
    </row>
  </sheetData>
  <mergeCells count="10">
    <mergeCell ref="D7:E7"/>
    <mergeCell ref="F7:H7"/>
    <mergeCell ref="AC7:AD7"/>
    <mergeCell ref="AL7:AM7"/>
    <mergeCell ref="I7:K7"/>
    <mergeCell ref="L7:N7"/>
    <mergeCell ref="O7:R7"/>
    <mergeCell ref="T7:U7"/>
    <mergeCell ref="W7:X7"/>
    <mergeCell ref="Z7:AA7"/>
  </mergeCells>
  <conditionalFormatting sqref="C229:C282">
    <cfRule type="containsText" dxfId="263" priority="1" operator="containsText" text="FALSE">
      <formula>NOT(ISERROR(SEARCH("FALSE",C229)))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A17F7-837A-4C6E-9C6E-204E937C7B66}">
  <dimension ref="B1:AG224"/>
  <sheetViews>
    <sheetView showGridLines="0" zoomScale="85" zoomScaleNormal="85" workbookViewId="0">
      <pane xSplit="2" ySplit="5" topLeftCell="C6" activePane="bottomRight" state="frozen"/>
      <selection pane="topRight" activeCell="C1" sqref="C1"/>
      <selection pane="bottomLeft" activeCell="A9" sqref="A9"/>
      <selection pane="bottomRight" activeCell="AB14" sqref="AB14"/>
    </sheetView>
  </sheetViews>
  <sheetFormatPr defaultRowHeight="14.5" x14ac:dyDescent="0.35"/>
  <cols>
    <col min="1" max="1" width="1.90625" customWidth="1"/>
    <col min="2" max="3" width="7.453125" bestFit="1" customWidth="1"/>
    <col min="4" max="4" width="5" customWidth="1"/>
    <col min="5" max="5" width="5.08984375" customWidth="1"/>
    <col min="6" max="8" width="4.54296875" customWidth="1"/>
    <col min="9" max="11" width="5.26953125" customWidth="1"/>
    <col min="12" max="14" width="4.6328125" customWidth="1"/>
    <col min="15" max="17" width="5.1796875" bestFit="1" customWidth="1"/>
    <col min="18" max="18" width="5.81640625" bestFit="1" customWidth="1"/>
    <col min="19" max="19" width="7.453125" bestFit="1" customWidth="1"/>
    <col min="20" max="21" width="9.54296875" bestFit="1" customWidth="1"/>
    <col min="22" max="23" width="10.90625" customWidth="1"/>
    <col min="24" max="25" width="9.54296875" bestFit="1" customWidth="1"/>
    <col min="26" max="26" width="7.6328125" bestFit="1" customWidth="1"/>
    <col min="28" max="28" width="13.54296875" customWidth="1"/>
    <col min="31" max="31" width="6.81640625" customWidth="1"/>
    <col min="32" max="32" width="11.36328125" bestFit="1" customWidth="1"/>
    <col min="33" max="33" width="10.26953125" bestFit="1" customWidth="1"/>
    <col min="34" max="48" width="6.81640625" customWidth="1"/>
  </cols>
  <sheetData>
    <row r="1" spans="2:33" ht="15" thickBot="1" x14ac:dyDescent="0.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</row>
    <row r="2" spans="2:33" ht="15" thickBot="1" x14ac:dyDescent="0.4">
      <c r="D2">
        <f>2^D3</f>
        <v>1</v>
      </c>
      <c r="E2">
        <f t="shared" ref="E2:R2" si="0">2^E3</f>
        <v>2</v>
      </c>
      <c r="F2">
        <f t="shared" si="0"/>
        <v>4</v>
      </c>
      <c r="G2">
        <f t="shared" si="0"/>
        <v>8</v>
      </c>
      <c r="H2">
        <f t="shared" si="0"/>
        <v>16</v>
      </c>
      <c r="I2">
        <f t="shared" si="0"/>
        <v>32</v>
      </c>
      <c r="J2">
        <f t="shared" si="0"/>
        <v>64</v>
      </c>
      <c r="K2">
        <f t="shared" si="0"/>
        <v>128</v>
      </c>
      <c r="L2">
        <f t="shared" si="0"/>
        <v>256</v>
      </c>
      <c r="M2">
        <f t="shared" si="0"/>
        <v>512</v>
      </c>
      <c r="N2">
        <f t="shared" si="0"/>
        <v>1024</v>
      </c>
      <c r="O2">
        <f t="shared" si="0"/>
        <v>2048</v>
      </c>
      <c r="P2">
        <f t="shared" si="0"/>
        <v>4096</v>
      </c>
      <c r="Q2">
        <f t="shared" si="0"/>
        <v>8192</v>
      </c>
      <c r="R2">
        <f t="shared" si="0"/>
        <v>16384</v>
      </c>
      <c r="AF2" s="119" t="s">
        <v>104</v>
      </c>
      <c r="AG2" s="119"/>
    </row>
    <row r="3" spans="2:33" ht="14.5" customHeight="1" thickBot="1" x14ac:dyDescent="0.4">
      <c r="D3">
        <v>0</v>
      </c>
      <c r="E3">
        <f>D3+1</f>
        <v>1</v>
      </c>
      <c r="F3">
        <f t="shared" ref="F3:R3" si="1">E3+1</f>
        <v>2</v>
      </c>
      <c r="G3">
        <f t="shared" si="1"/>
        <v>3</v>
      </c>
      <c r="H3">
        <f t="shared" si="1"/>
        <v>4</v>
      </c>
      <c r="I3">
        <f t="shared" si="1"/>
        <v>5</v>
      </c>
      <c r="J3">
        <f t="shared" si="1"/>
        <v>6</v>
      </c>
      <c r="K3">
        <f t="shared" si="1"/>
        <v>7</v>
      </c>
      <c r="L3">
        <f t="shared" si="1"/>
        <v>8</v>
      </c>
      <c r="M3">
        <f t="shared" si="1"/>
        <v>9</v>
      </c>
      <c r="N3">
        <f t="shared" si="1"/>
        <v>10</v>
      </c>
      <c r="O3">
        <f t="shared" si="1"/>
        <v>11</v>
      </c>
      <c r="P3">
        <f t="shared" si="1"/>
        <v>12</v>
      </c>
      <c r="Q3">
        <f t="shared" si="1"/>
        <v>13</v>
      </c>
      <c r="R3">
        <f t="shared" si="1"/>
        <v>14</v>
      </c>
      <c r="V3" s="114" t="s">
        <v>98</v>
      </c>
      <c r="W3" s="115"/>
      <c r="AF3" s="63" t="s">
        <v>101</v>
      </c>
      <c r="AG3" s="62">
        <f>MAX(AB6:AB221)</f>
        <v>583085.04398826975</v>
      </c>
    </row>
    <row r="4" spans="2:33" ht="15" thickBot="1" x14ac:dyDescent="0.4">
      <c r="B4" s="42" t="s">
        <v>24</v>
      </c>
      <c r="C4" s="42" t="s">
        <v>24</v>
      </c>
      <c r="D4" s="118" t="s">
        <v>1</v>
      </c>
      <c r="E4" s="113"/>
      <c r="F4" s="118" t="s">
        <v>2</v>
      </c>
      <c r="G4" s="112"/>
      <c r="H4" s="113"/>
      <c r="I4" s="118" t="s">
        <v>3</v>
      </c>
      <c r="J4" s="112"/>
      <c r="K4" s="113"/>
      <c r="L4" s="118" t="s">
        <v>4</v>
      </c>
      <c r="M4" s="112"/>
      <c r="N4" s="113"/>
      <c r="O4" s="118" t="s">
        <v>5</v>
      </c>
      <c r="P4" s="112"/>
      <c r="Q4" s="112"/>
      <c r="R4" s="113"/>
      <c r="S4" s="54" t="s">
        <v>24</v>
      </c>
      <c r="T4" s="112" t="s">
        <v>19</v>
      </c>
      <c r="U4" s="113"/>
      <c r="V4" s="116"/>
      <c r="W4" s="117"/>
      <c r="X4" s="118" t="s">
        <v>99</v>
      </c>
      <c r="Y4" s="113"/>
      <c r="Z4" s="42" t="s">
        <v>71</v>
      </c>
      <c r="AA4" s="42" t="s">
        <v>71</v>
      </c>
      <c r="AB4" s="58" t="s">
        <v>100</v>
      </c>
      <c r="AF4" s="63" t="s">
        <v>102</v>
      </c>
      <c r="AG4" s="64">
        <f>INDEX($B$6:$AB$221,MATCH(AG3,$AB$6:$AB$221,0),1)</f>
        <v>96</v>
      </c>
    </row>
    <row r="5" spans="2:33" ht="15" thickBot="1" x14ac:dyDescent="0.4">
      <c r="B5" s="27" t="s">
        <v>23</v>
      </c>
      <c r="C5" s="27" t="s">
        <v>57</v>
      </c>
      <c r="D5" s="27" t="s">
        <v>7</v>
      </c>
      <c r="E5" s="27" t="s">
        <v>8</v>
      </c>
      <c r="F5" s="27" t="s">
        <v>9</v>
      </c>
      <c r="G5" s="27" t="s">
        <v>10</v>
      </c>
      <c r="H5" s="27" t="s">
        <v>11</v>
      </c>
      <c r="I5" s="27" t="s">
        <v>12</v>
      </c>
      <c r="J5" s="27" t="s">
        <v>13</v>
      </c>
      <c r="K5" s="27" t="s">
        <v>14</v>
      </c>
      <c r="L5" s="27">
        <v>16</v>
      </c>
      <c r="M5" s="27">
        <v>32</v>
      </c>
      <c r="N5" s="27">
        <v>64</v>
      </c>
      <c r="O5" s="27">
        <v>1000</v>
      </c>
      <c r="P5" s="27">
        <v>1500</v>
      </c>
      <c r="Q5" s="27">
        <v>2000</v>
      </c>
      <c r="R5" s="27">
        <v>2500</v>
      </c>
      <c r="S5" s="27" t="s">
        <v>65</v>
      </c>
      <c r="T5" s="55" t="s">
        <v>15</v>
      </c>
      <c r="U5" s="27" t="s">
        <v>16</v>
      </c>
      <c r="V5" s="27" t="s">
        <v>15</v>
      </c>
      <c r="W5" s="27" t="s">
        <v>16</v>
      </c>
      <c r="X5" s="27" t="s">
        <v>15</v>
      </c>
      <c r="Y5" s="27" t="s">
        <v>16</v>
      </c>
      <c r="Z5" s="27" t="s">
        <v>5</v>
      </c>
      <c r="AA5" s="27" t="s">
        <v>17</v>
      </c>
      <c r="AB5" s="59" t="s">
        <v>41</v>
      </c>
      <c r="AF5" s="63" t="s">
        <v>103</v>
      </c>
      <c r="AG5" s="64">
        <f>INDEX($B$6:$AB$221,MATCH(AG3,$AB$6:$AB$221,0),18)</f>
        <v>17489</v>
      </c>
    </row>
    <row r="6" spans="2:33" ht="15" thickTop="1" x14ac:dyDescent="0.35">
      <c r="B6" s="26">
        <v>1</v>
      </c>
      <c r="C6" s="26">
        <v>1</v>
      </c>
      <c r="D6" s="26">
        <v>1</v>
      </c>
      <c r="E6" s="26"/>
      <c r="F6" s="26">
        <v>1</v>
      </c>
      <c r="G6" s="26"/>
      <c r="H6" s="26"/>
      <c r="I6" s="26">
        <v>1</v>
      </c>
      <c r="J6" s="26"/>
      <c r="K6" s="26"/>
      <c r="L6" s="26">
        <v>1</v>
      </c>
      <c r="M6" s="26"/>
      <c r="N6" s="26"/>
      <c r="O6" s="26">
        <v>1</v>
      </c>
      <c r="P6" s="26"/>
      <c r="Q6" s="26"/>
      <c r="R6" s="26"/>
      <c r="S6" s="26">
        <f>SUMPRODUCT(D6:R6,$D$2:$R$2)</f>
        <v>2341</v>
      </c>
      <c r="T6" s="26">
        <f>SUMPRODUCT(D6:R6,Data!$D$4:$R$4)</f>
        <v>5</v>
      </c>
      <c r="U6" s="26">
        <f>SUMPRODUCT(D6:R6,Data!$D$5:$R$5)</f>
        <v>8</v>
      </c>
      <c r="V6" s="50">
        <f>T6/(T6+50)</f>
        <v>9.0909090909090912E-2</v>
      </c>
      <c r="W6" s="50">
        <f>U6/(U6+100)</f>
        <v>7.407407407407407E-2</v>
      </c>
      <c r="X6" s="51">
        <v>1000</v>
      </c>
      <c r="Y6" s="51">
        <v>1600</v>
      </c>
      <c r="Z6" s="26">
        <f t="array" ref="Z6:Z9">TRANSPOSE(O5:R5)</f>
        <v>1000</v>
      </c>
      <c r="AA6" s="26">
        <f>250+SUMPRODUCT(D6:R6,Data!$D$6:$R$6)</f>
        <v>450</v>
      </c>
      <c r="AB6" s="52">
        <f>SUM((Z6-AA6)*X6*V6,(Z6-AA6)*Y6*W6)</f>
        <v>115185.18518518518</v>
      </c>
    </row>
    <row r="7" spans="2:33" x14ac:dyDescent="0.35">
      <c r="B7" s="23">
        <v>2</v>
      </c>
      <c r="C7" s="23">
        <v>1</v>
      </c>
      <c r="D7" s="23">
        <v>1</v>
      </c>
      <c r="E7" s="23"/>
      <c r="F7" s="23">
        <v>1</v>
      </c>
      <c r="G7" s="23"/>
      <c r="H7" s="23"/>
      <c r="I7" s="23">
        <v>1</v>
      </c>
      <c r="J7" s="23"/>
      <c r="K7" s="23"/>
      <c r="L7" s="23">
        <v>1</v>
      </c>
      <c r="M7" s="23"/>
      <c r="N7" s="23"/>
      <c r="O7" s="23"/>
      <c r="P7" s="23">
        <v>1</v>
      </c>
      <c r="Q7" s="23"/>
      <c r="R7" s="23"/>
      <c r="S7" s="23">
        <f t="shared" ref="S7:S70" si="2">SUMPRODUCT(D7:R7,$D$2:$R$2)</f>
        <v>4389</v>
      </c>
      <c r="T7" s="23">
        <f>SUMPRODUCT(D7:R7,Data!$D$4:$R$4)</f>
        <v>3</v>
      </c>
      <c r="U7" s="23">
        <f>SUMPRODUCT(D7:R7,Data!$D$5:$R$5)</f>
        <v>6</v>
      </c>
      <c r="V7" s="49">
        <f t="shared" ref="V7:V70" si="3">T7/(T7+50)</f>
        <v>5.6603773584905662E-2</v>
      </c>
      <c r="W7" s="49">
        <f t="shared" ref="W7:W70" si="4">U7/(U7+100)</f>
        <v>5.6603773584905662E-2</v>
      </c>
      <c r="X7" s="31">
        <v>1000</v>
      </c>
      <c r="Y7" s="31">
        <v>1600</v>
      </c>
      <c r="Z7" s="23">
        <v>1500</v>
      </c>
      <c r="AA7" s="23">
        <f>250+SUMPRODUCT(D7:R7,Data!$D$6:$R$6)</f>
        <v>450</v>
      </c>
      <c r="AB7" s="56">
        <f t="shared" ref="AB7:AB70" si="5">SUM((Z7-AA7)*X7*V7,(Z7-AA7)*Y7*W7)</f>
        <v>154528.30188679244</v>
      </c>
    </row>
    <row r="8" spans="2:33" x14ac:dyDescent="0.35">
      <c r="B8" s="23">
        <v>3</v>
      </c>
      <c r="C8" s="23">
        <v>1</v>
      </c>
      <c r="D8" s="23">
        <v>1</v>
      </c>
      <c r="E8" s="23"/>
      <c r="F8" s="23">
        <v>1</v>
      </c>
      <c r="G8" s="23"/>
      <c r="H8" s="23"/>
      <c r="I8" s="23">
        <v>1</v>
      </c>
      <c r="J8" s="23"/>
      <c r="K8" s="23"/>
      <c r="L8" s="23">
        <v>1</v>
      </c>
      <c r="M8" s="23"/>
      <c r="N8" s="23"/>
      <c r="O8" s="23"/>
      <c r="P8" s="23"/>
      <c r="Q8" s="23">
        <v>1</v>
      </c>
      <c r="R8" s="23"/>
      <c r="S8" s="23">
        <f t="shared" si="2"/>
        <v>8485</v>
      </c>
      <c r="T8" s="23">
        <f>SUMPRODUCT(D8:R8,Data!$D$4:$R$4)</f>
        <v>2</v>
      </c>
      <c r="U8" s="23">
        <f>SUMPRODUCT(D8:R8,Data!$D$5:$R$5)</f>
        <v>4</v>
      </c>
      <c r="V8" s="49">
        <f t="shared" si="3"/>
        <v>3.8461538461538464E-2</v>
      </c>
      <c r="W8" s="49">
        <f t="shared" si="4"/>
        <v>3.8461538461538464E-2</v>
      </c>
      <c r="X8" s="31">
        <v>1000</v>
      </c>
      <c r="Y8" s="31">
        <v>1600</v>
      </c>
      <c r="Z8" s="23">
        <v>2000</v>
      </c>
      <c r="AA8" s="23">
        <f>250+SUMPRODUCT(D8:R8,Data!$D$6:$R$6)</f>
        <v>450</v>
      </c>
      <c r="AB8" s="56">
        <f t="shared" si="5"/>
        <v>155000</v>
      </c>
    </row>
    <row r="9" spans="2:33" x14ac:dyDescent="0.35">
      <c r="B9" s="23">
        <v>4</v>
      </c>
      <c r="C9" s="23">
        <v>1</v>
      </c>
      <c r="D9" s="23">
        <v>1</v>
      </c>
      <c r="E9" s="23"/>
      <c r="F9" s="23">
        <v>1</v>
      </c>
      <c r="G9" s="23"/>
      <c r="H9" s="23"/>
      <c r="I9" s="23">
        <v>1</v>
      </c>
      <c r="J9" s="23"/>
      <c r="K9" s="23"/>
      <c r="L9" s="23">
        <v>1</v>
      </c>
      <c r="M9" s="23"/>
      <c r="N9" s="23"/>
      <c r="O9" s="23"/>
      <c r="P9" s="23"/>
      <c r="Q9" s="23"/>
      <c r="R9" s="23">
        <v>1</v>
      </c>
      <c r="S9" s="23">
        <f t="shared" si="2"/>
        <v>16677</v>
      </c>
      <c r="T9" s="23">
        <f>SUMPRODUCT(D9:R9,Data!$D$4:$R$4)</f>
        <v>1</v>
      </c>
      <c r="U9" s="23">
        <f>SUMPRODUCT(D9:R9,Data!$D$5:$R$5)</f>
        <v>3</v>
      </c>
      <c r="V9" s="49">
        <f t="shared" si="3"/>
        <v>1.9607843137254902E-2</v>
      </c>
      <c r="W9" s="49">
        <f t="shared" si="4"/>
        <v>2.9126213592233011E-2</v>
      </c>
      <c r="X9" s="31">
        <v>1000</v>
      </c>
      <c r="Y9" s="31">
        <v>1600</v>
      </c>
      <c r="Z9" s="23">
        <v>2500</v>
      </c>
      <c r="AA9" s="23">
        <f>250+SUMPRODUCT(D9:R9,Data!$D$6:$R$6)</f>
        <v>450</v>
      </c>
      <c r="AB9" s="56">
        <f t="shared" si="5"/>
        <v>135730.05901389683</v>
      </c>
    </row>
    <row r="10" spans="2:33" x14ac:dyDescent="0.35">
      <c r="B10" s="23">
        <v>5</v>
      </c>
      <c r="C10" s="23">
        <f>IF(C6=C9,C9+1,C9)</f>
        <v>2</v>
      </c>
      <c r="D10" s="23">
        <v>1</v>
      </c>
      <c r="E10" s="23"/>
      <c r="F10" s="23">
        <v>1</v>
      </c>
      <c r="G10" s="23"/>
      <c r="H10" s="23"/>
      <c r="I10" s="23">
        <v>1</v>
      </c>
      <c r="J10" s="23"/>
      <c r="K10" s="23"/>
      <c r="L10" s="23"/>
      <c r="M10" s="23">
        <v>1</v>
      </c>
      <c r="N10" s="23"/>
      <c r="O10" s="23">
        <v>1</v>
      </c>
      <c r="P10" s="23"/>
      <c r="Q10" s="23"/>
      <c r="R10" s="23"/>
      <c r="S10" s="23">
        <f t="shared" si="2"/>
        <v>2597</v>
      </c>
      <c r="T10" s="23">
        <f>SUMPRODUCT(D10:R10,Data!$D$4:$R$4)</f>
        <v>7</v>
      </c>
      <c r="U10" s="23">
        <f>SUMPRODUCT(D10:R10,Data!$D$5:$R$5)</f>
        <v>10</v>
      </c>
      <c r="V10" s="49">
        <f t="shared" si="3"/>
        <v>0.12280701754385964</v>
      </c>
      <c r="W10" s="49">
        <f t="shared" si="4"/>
        <v>9.0909090909090912E-2</v>
      </c>
      <c r="X10" s="31">
        <v>1000</v>
      </c>
      <c r="Y10" s="31">
        <v>1600</v>
      </c>
      <c r="Z10" s="23">
        <f>Z6</f>
        <v>1000</v>
      </c>
      <c r="AA10" s="23">
        <f>250+SUMPRODUCT(D10:R10,Data!$D$6:$R$6)</f>
        <v>490</v>
      </c>
      <c r="AB10" s="56">
        <f t="shared" si="5"/>
        <v>136813.3971291866</v>
      </c>
    </row>
    <row r="11" spans="2:33" x14ac:dyDescent="0.35">
      <c r="B11" s="23">
        <v>6</v>
      </c>
      <c r="C11" s="23">
        <f t="shared" ref="C11:C74" si="6">IF(C7=C10,C10+1,C10)</f>
        <v>2</v>
      </c>
      <c r="D11" s="23">
        <v>1</v>
      </c>
      <c r="E11" s="23"/>
      <c r="F11" s="23">
        <v>1</v>
      </c>
      <c r="G11" s="23"/>
      <c r="H11" s="23"/>
      <c r="I11" s="23">
        <v>1</v>
      </c>
      <c r="J11" s="23"/>
      <c r="K11" s="23"/>
      <c r="L11" s="23"/>
      <c r="M11" s="23">
        <v>1</v>
      </c>
      <c r="N11" s="23"/>
      <c r="O11" s="23"/>
      <c r="P11" s="23">
        <v>1</v>
      </c>
      <c r="Q11" s="23"/>
      <c r="R11" s="23"/>
      <c r="S11" s="23">
        <f t="shared" si="2"/>
        <v>4645</v>
      </c>
      <c r="T11" s="23">
        <f>SUMPRODUCT(D11:R11,Data!$D$4:$R$4)</f>
        <v>5</v>
      </c>
      <c r="U11" s="23">
        <f>SUMPRODUCT(D11:R11,Data!$D$5:$R$5)</f>
        <v>8</v>
      </c>
      <c r="V11" s="49">
        <f t="shared" si="3"/>
        <v>9.0909090909090912E-2</v>
      </c>
      <c r="W11" s="49">
        <f t="shared" si="4"/>
        <v>7.407407407407407E-2</v>
      </c>
      <c r="X11" s="31">
        <v>1000</v>
      </c>
      <c r="Y11" s="31">
        <v>1600</v>
      </c>
      <c r="Z11" s="23">
        <f t="shared" ref="Z11:Z74" si="7">Z7</f>
        <v>1500</v>
      </c>
      <c r="AA11" s="23">
        <f>250+SUMPRODUCT(D11:R11,Data!$D$6:$R$6)</f>
        <v>490</v>
      </c>
      <c r="AB11" s="56">
        <f t="shared" si="5"/>
        <v>211521.88552188553</v>
      </c>
    </row>
    <row r="12" spans="2:33" x14ac:dyDescent="0.35">
      <c r="B12" s="23">
        <v>7</v>
      </c>
      <c r="C12" s="23">
        <f t="shared" si="6"/>
        <v>2</v>
      </c>
      <c r="D12" s="23">
        <v>1</v>
      </c>
      <c r="E12" s="23"/>
      <c r="F12" s="23">
        <v>1</v>
      </c>
      <c r="G12" s="23"/>
      <c r="H12" s="23"/>
      <c r="I12" s="23">
        <v>1</v>
      </c>
      <c r="J12" s="23"/>
      <c r="K12" s="23"/>
      <c r="L12" s="23"/>
      <c r="M12" s="23">
        <v>1</v>
      </c>
      <c r="N12" s="23"/>
      <c r="O12" s="23"/>
      <c r="P12" s="23"/>
      <c r="Q12" s="23">
        <v>1</v>
      </c>
      <c r="R12" s="23"/>
      <c r="S12" s="23">
        <f t="shared" si="2"/>
        <v>8741</v>
      </c>
      <c r="T12" s="23">
        <f>SUMPRODUCT(D12:R12,Data!$D$4:$R$4)</f>
        <v>4</v>
      </c>
      <c r="U12" s="23">
        <f>SUMPRODUCT(D12:R12,Data!$D$5:$R$5)</f>
        <v>6</v>
      </c>
      <c r="V12" s="49">
        <f t="shared" si="3"/>
        <v>7.407407407407407E-2</v>
      </c>
      <c r="W12" s="49">
        <f t="shared" si="4"/>
        <v>5.6603773584905662E-2</v>
      </c>
      <c r="X12" s="31">
        <v>1000</v>
      </c>
      <c r="Y12" s="31">
        <v>1600</v>
      </c>
      <c r="Z12" s="23">
        <f t="shared" si="7"/>
        <v>2000</v>
      </c>
      <c r="AA12" s="23">
        <f>250+SUMPRODUCT(D12:R12,Data!$D$6:$R$6)</f>
        <v>490</v>
      </c>
      <c r="AB12" s="56">
        <f t="shared" si="5"/>
        <v>248606.5688329839</v>
      </c>
    </row>
    <row r="13" spans="2:33" x14ac:dyDescent="0.35">
      <c r="B13" s="23">
        <v>8</v>
      </c>
      <c r="C13" s="23">
        <f t="shared" si="6"/>
        <v>2</v>
      </c>
      <c r="D13" s="23">
        <v>1</v>
      </c>
      <c r="E13" s="23"/>
      <c r="F13" s="23">
        <v>1</v>
      </c>
      <c r="G13" s="23"/>
      <c r="H13" s="23"/>
      <c r="I13" s="23">
        <v>1</v>
      </c>
      <c r="J13" s="23"/>
      <c r="K13" s="23"/>
      <c r="L13" s="23"/>
      <c r="M13" s="23">
        <v>1</v>
      </c>
      <c r="N13" s="23"/>
      <c r="O13" s="23"/>
      <c r="P13" s="23"/>
      <c r="Q13" s="23"/>
      <c r="R13" s="23">
        <v>1</v>
      </c>
      <c r="S13" s="23">
        <f t="shared" si="2"/>
        <v>16933</v>
      </c>
      <c r="T13" s="23">
        <f>SUMPRODUCT(D13:R13,Data!$D$4:$R$4)</f>
        <v>3</v>
      </c>
      <c r="U13" s="23">
        <f>SUMPRODUCT(D13:R13,Data!$D$5:$R$5)</f>
        <v>5</v>
      </c>
      <c r="V13" s="49">
        <f t="shared" si="3"/>
        <v>5.6603773584905662E-2</v>
      </c>
      <c r="W13" s="49">
        <f t="shared" si="4"/>
        <v>4.7619047619047616E-2</v>
      </c>
      <c r="X13" s="31">
        <v>1000</v>
      </c>
      <c r="Y13" s="31">
        <v>1600</v>
      </c>
      <c r="Z13" s="23">
        <f t="shared" si="7"/>
        <v>2500</v>
      </c>
      <c r="AA13" s="23">
        <f>250+SUMPRODUCT(D13:R13,Data!$D$6:$R$6)</f>
        <v>490</v>
      </c>
      <c r="AB13" s="56">
        <f t="shared" si="5"/>
        <v>266916.44204851752</v>
      </c>
    </row>
    <row r="14" spans="2:33" x14ac:dyDescent="0.35">
      <c r="B14" s="23">
        <v>9</v>
      </c>
      <c r="C14" s="23">
        <f t="shared" si="6"/>
        <v>3</v>
      </c>
      <c r="D14" s="23">
        <v>1</v>
      </c>
      <c r="E14" s="23"/>
      <c r="F14" s="23">
        <v>1</v>
      </c>
      <c r="G14" s="23"/>
      <c r="H14" s="23"/>
      <c r="I14" s="23">
        <v>1</v>
      </c>
      <c r="J14" s="23"/>
      <c r="K14" s="23"/>
      <c r="L14" s="23"/>
      <c r="M14" s="23"/>
      <c r="N14" s="23">
        <v>1</v>
      </c>
      <c r="O14" s="23">
        <v>1</v>
      </c>
      <c r="P14" s="23"/>
      <c r="Q14" s="23"/>
      <c r="R14" s="23"/>
      <c r="S14" s="23">
        <f t="shared" si="2"/>
        <v>3109</v>
      </c>
      <c r="T14" s="23">
        <f>SUMPRODUCT(D14:R14,Data!$D$4:$R$4)</f>
        <v>9.5</v>
      </c>
      <c r="U14" s="23">
        <f>SUMPRODUCT(D14:R14,Data!$D$5:$R$5)</f>
        <v>10.5</v>
      </c>
      <c r="V14" s="49">
        <f t="shared" si="3"/>
        <v>0.15966386554621848</v>
      </c>
      <c r="W14" s="49">
        <f t="shared" si="4"/>
        <v>9.5022624434389136E-2</v>
      </c>
      <c r="X14" s="31">
        <v>1000</v>
      </c>
      <c r="Y14" s="31">
        <v>1600</v>
      </c>
      <c r="Z14" s="23">
        <f t="shared" si="7"/>
        <v>1000</v>
      </c>
      <c r="AA14" s="23">
        <f>250+SUMPRODUCT(D14:R14,Data!$D$6:$R$6)</f>
        <v>530</v>
      </c>
      <c r="AB14" s="56">
        <f t="shared" si="5"/>
        <v>146499.03038138332</v>
      </c>
    </row>
    <row r="15" spans="2:33" x14ac:dyDescent="0.35">
      <c r="B15" s="23">
        <v>10</v>
      </c>
      <c r="C15" s="23">
        <f t="shared" si="6"/>
        <v>3</v>
      </c>
      <c r="D15" s="23">
        <v>1</v>
      </c>
      <c r="E15" s="23"/>
      <c r="F15" s="23">
        <v>1</v>
      </c>
      <c r="G15" s="23"/>
      <c r="H15" s="23"/>
      <c r="I15" s="23">
        <v>1</v>
      </c>
      <c r="J15" s="23"/>
      <c r="K15" s="23"/>
      <c r="L15" s="23"/>
      <c r="M15" s="23"/>
      <c r="N15" s="23">
        <v>1</v>
      </c>
      <c r="O15" s="23"/>
      <c r="P15" s="23">
        <v>1</v>
      </c>
      <c r="Q15" s="23"/>
      <c r="R15" s="23"/>
      <c r="S15" s="23">
        <f t="shared" si="2"/>
        <v>5157</v>
      </c>
      <c r="T15" s="23">
        <f>SUMPRODUCT(D15:R15,Data!$D$4:$R$4)</f>
        <v>7.5</v>
      </c>
      <c r="U15" s="23">
        <f>SUMPRODUCT(D15:R15,Data!$D$5:$R$5)</f>
        <v>8.5</v>
      </c>
      <c r="V15" s="49">
        <f t="shared" si="3"/>
        <v>0.13043478260869565</v>
      </c>
      <c r="W15" s="49">
        <f t="shared" si="4"/>
        <v>7.8341013824884786E-2</v>
      </c>
      <c r="X15" s="31">
        <v>1000</v>
      </c>
      <c r="Y15" s="31">
        <v>1600</v>
      </c>
      <c r="Z15" s="23">
        <f t="shared" si="7"/>
        <v>1500</v>
      </c>
      <c r="AA15" s="23">
        <f>250+SUMPRODUCT(D15:R15,Data!$D$6:$R$6)</f>
        <v>530</v>
      </c>
      <c r="AB15" s="56">
        <f t="shared" si="5"/>
        <v>248106.99258665598</v>
      </c>
    </row>
    <row r="16" spans="2:33" x14ac:dyDescent="0.35">
      <c r="B16" s="23">
        <v>11</v>
      </c>
      <c r="C16" s="23">
        <f t="shared" si="6"/>
        <v>3</v>
      </c>
      <c r="D16" s="23">
        <v>1</v>
      </c>
      <c r="E16" s="23"/>
      <c r="F16" s="23">
        <v>1</v>
      </c>
      <c r="G16" s="23"/>
      <c r="H16" s="23"/>
      <c r="I16" s="23">
        <v>1</v>
      </c>
      <c r="J16" s="23"/>
      <c r="K16" s="23"/>
      <c r="L16" s="23"/>
      <c r="M16" s="23"/>
      <c r="N16" s="23">
        <v>1</v>
      </c>
      <c r="O16" s="23"/>
      <c r="P16" s="23"/>
      <c r="Q16" s="23">
        <v>1</v>
      </c>
      <c r="R16" s="23"/>
      <c r="S16" s="23">
        <f t="shared" si="2"/>
        <v>9253</v>
      </c>
      <c r="T16" s="23">
        <f>SUMPRODUCT(D16:R16,Data!$D$4:$R$4)</f>
        <v>6.5</v>
      </c>
      <c r="U16" s="23">
        <f>SUMPRODUCT(D16:R16,Data!$D$5:$R$5)</f>
        <v>6.5</v>
      </c>
      <c r="V16" s="49">
        <f t="shared" si="3"/>
        <v>0.11504424778761062</v>
      </c>
      <c r="W16" s="49">
        <f t="shared" si="4"/>
        <v>6.1032863849765258E-2</v>
      </c>
      <c r="X16" s="31">
        <v>1000</v>
      </c>
      <c r="Y16" s="31">
        <v>1600</v>
      </c>
      <c r="Z16" s="23">
        <f t="shared" si="7"/>
        <v>2000</v>
      </c>
      <c r="AA16" s="23">
        <f>250+SUMPRODUCT(D16:R16,Data!$D$6:$R$6)</f>
        <v>530</v>
      </c>
      <c r="AB16" s="56">
        <f t="shared" si="5"/>
        <v>312664.34002243553</v>
      </c>
    </row>
    <row r="17" spans="2:28" x14ac:dyDescent="0.35">
      <c r="B17" s="23">
        <v>12</v>
      </c>
      <c r="C17" s="23">
        <f t="shared" si="6"/>
        <v>3</v>
      </c>
      <c r="D17" s="23">
        <v>1</v>
      </c>
      <c r="E17" s="23"/>
      <c r="F17" s="23">
        <v>1</v>
      </c>
      <c r="G17" s="23"/>
      <c r="H17" s="23"/>
      <c r="I17" s="23">
        <v>1</v>
      </c>
      <c r="J17" s="23"/>
      <c r="K17" s="23"/>
      <c r="L17" s="23"/>
      <c r="M17" s="23"/>
      <c r="N17" s="23">
        <v>1</v>
      </c>
      <c r="O17" s="23"/>
      <c r="P17" s="23"/>
      <c r="Q17" s="23"/>
      <c r="R17" s="23">
        <v>1</v>
      </c>
      <c r="S17" s="23">
        <f t="shared" si="2"/>
        <v>17445</v>
      </c>
      <c r="T17" s="23">
        <f>SUMPRODUCT(D17:R17,Data!$D$4:$R$4)</f>
        <v>5.5</v>
      </c>
      <c r="U17" s="23">
        <f>SUMPRODUCT(D17:R17,Data!$D$5:$R$5)</f>
        <v>5.5</v>
      </c>
      <c r="V17" s="49">
        <f t="shared" si="3"/>
        <v>9.90990990990991E-2</v>
      </c>
      <c r="W17" s="49">
        <f t="shared" si="4"/>
        <v>5.2132701421800945E-2</v>
      </c>
      <c r="X17" s="31">
        <v>1000</v>
      </c>
      <c r="Y17" s="31">
        <v>1600</v>
      </c>
      <c r="Z17" s="23">
        <f t="shared" si="7"/>
        <v>2500</v>
      </c>
      <c r="AA17" s="23">
        <f>250+SUMPRODUCT(D17:R17,Data!$D$6:$R$6)</f>
        <v>530</v>
      </c>
      <c r="AB17" s="56">
        <f t="shared" si="5"/>
        <v>359547.50010674179</v>
      </c>
    </row>
    <row r="18" spans="2:28" x14ac:dyDescent="0.35">
      <c r="B18" s="23">
        <v>13</v>
      </c>
      <c r="C18" s="23">
        <f t="shared" si="6"/>
        <v>4</v>
      </c>
      <c r="D18" s="23">
        <v>1</v>
      </c>
      <c r="E18" s="23"/>
      <c r="F18" s="23">
        <v>1</v>
      </c>
      <c r="G18" s="23"/>
      <c r="H18" s="23"/>
      <c r="I18" s="23"/>
      <c r="J18" s="23">
        <v>1</v>
      </c>
      <c r="K18" s="23"/>
      <c r="L18" s="23">
        <v>1</v>
      </c>
      <c r="M18" s="23"/>
      <c r="N18" s="23"/>
      <c r="O18" s="23">
        <v>1</v>
      </c>
      <c r="P18" s="23"/>
      <c r="Q18" s="23"/>
      <c r="R18" s="23"/>
      <c r="S18" s="23">
        <f t="shared" si="2"/>
        <v>2373</v>
      </c>
      <c r="T18" s="23">
        <f>SUMPRODUCT(D18:R18,Data!$D$4:$R$4)</f>
        <v>7</v>
      </c>
      <c r="U18" s="23">
        <f>SUMPRODUCT(D18:R18,Data!$D$5:$R$5)</f>
        <v>9.5</v>
      </c>
      <c r="V18" s="49">
        <f t="shared" si="3"/>
        <v>0.12280701754385964</v>
      </c>
      <c r="W18" s="49">
        <f t="shared" si="4"/>
        <v>8.6757990867579904E-2</v>
      </c>
      <c r="X18" s="31">
        <v>1000</v>
      </c>
      <c r="Y18" s="31">
        <v>1600</v>
      </c>
      <c r="Z18" s="23">
        <f t="shared" si="7"/>
        <v>1000</v>
      </c>
      <c r="AA18" s="23">
        <f>250+SUMPRODUCT(D18:R18,Data!$D$6:$R$6)</f>
        <v>500</v>
      </c>
      <c r="AB18" s="56">
        <f t="shared" si="5"/>
        <v>130809.90146599375</v>
      </c>
    </row>
    <row r="19" spans="2:28" s="16" customFormat="1" x14ac:dyDescent="0.35">
      <c r="B19" s="24">
        <v>14</v>
      </c>
      <c r="C19" s="24">
        <f t="shared" si="6"/>
        <v>4</v>
      </c>
      <c r="D19" s="24">
        <v>1</v>
      </c>
      <c r="E19" s="24"/>
      <c r="F19" s="24">
        <v>1</v>
      </c>
      <c r="G19" s="24"/>
      <c r="H19" s="24"/>
      <c r="I19" s="24"/>
      <c r="J19" s="24">
        <v>1</v>
      </c>
      <c r="K19" s="24"/>
      <c r="L19" s="24">
        <v>1</v>
      </c>
      <c r="M19" s="24"/>
      <c r="N19" s="24"/>
      <c r="O19" s="24"/>
      <c r="P19" s="24">
        <v>1</v>
      </c>
      <c r="Q19" s="24"/>
      <c r="R19" s="24"/>
      <c r="S19" s="23">
        <f t="shared" si="2"/>
        <v>4421</v>
      </c>
      <c r="T19" s="23">
        <f>SUMPRODUCT(D19:R19,Data!$D$4:$R$4)</f>
        <v>5</v>
      </c>
      <c r="U19" s="23">
        <f>SUMPRODUCT(D19:R19,Data!$D$5:$R$5)</f>
        <v>7.5</v>
      </c>
      <c r="V19" s="49">
        <f t="shared" si="3"/>
        <v>9.0909090909090912E-2</v>
      </c>
      <c r="W19" s="49">
        <f t="shared" si="4"/>
        <v>6.9767441860465115E-2</v>
      </c>
      <c r="X19" s="31">
        <v>1000</v>
      </c>
      <c r="Y19" s="31">
        <v>1600</v>
      </c>
      <c r="Z19" s="23">
        <f t="shared" si="7"/>
        <v>1500</v>
      </c>
      <c r="AA19" s="23">
        <f>250+SUMPRODUCT(D19:R19,Data!$D$6:$R$6)</f>
        <v>500</v>
      </c>
      <c r="AB19" s="56">
        <f t="shared" si="5"/>
        <v>202536.9978858351</v>
      </c>
    </row>
    <row r="20" spans="2:28" s="18" customFormat="1" x14ac:dyDescent="0.35">
      <c r="B20" s="25">
        <v>15</v>
      </c>
      <c r="C20" s="25">
        <f t="shared" si="6"/>
        <v>4</v>
      </c>
      <c r="D20" s="25">
        <v>1</v>
      </c>
      <c r="E20" s="25"/>
      <c r="F20" s="25">
        <v>1</v>
      </c>
      <c r="G20" s="25"/>
      <c r="H20" s="25"/>
      <c r="I20" s="25"/>
      <c r="J20" s="25">
        <v>1</v>
      </c>
      <c r="K20" s="25"/>
      <c r="L20" s="25">
        <v>1</v>
      </c>
      <c r="M20" s="25"/>
      <c r="N20" s="25"/>
      <c r="O20" s="25"/>
      <c r="P20" s="25"/>
      <c r="Q20" s="25">
        <v>1</v>
      </c>
      <c r="R20" s="25"/>
      <c r="S20" s="23">
        <f t="shared" si="2"/>
        <v>8517</v>
      </c>
      <c r="T20" s="23">
        <f>SUMPRODUCT(D20:R20,Data!$D$4:$R$4)</f>
        <v>4</v>
      </c>
      <c r="U20" s="23">
        <f>SUMPRODUCT(D20:R20,Data!$D$5:$R$5)</f>
        <v>5.5</v>
      </c>
      <c r="V20" s="49">
        <f t="shared" si="3"/>
        <v>7.407407407407407E-2</v>
      </c>
      <c r="W20" s="49">
        <f t="shared" si="4"/>
        <v>5.2132701421800945E-2</v>
      </c>
      <c r="X20" s="31">
        <v>1000</v>
      </c>
      <c r="Y20" s="31">
        <v>1600</v>
      </c>
      <c r="Z20" s="23">
        <f t="shared" si="7"/>
        <v>2000</v>
      </c>
      <c r="AA20" s="23">
        <f>250+SUMPRODUCT(D20:R20,Data!$D$6:$R$6)</f>
        <v>500</v>
      </c>
      <c r="AB20" s="56">
        <f t="shared" si="5"/>
        <v>236229.59452343336</v>
      </c>
    </row>
    <row r="21" spans="2:28" s="18" customFormat="1" x14ac:dyDescent="0.35">
      <c r="B21" s="25">
        <v>16</v>
      </c>
      <c r="C21" s="25">
        <f t="shared" si="6"/>
        <v>4</v>
      </c>
      <c r="D21" s="25">
        <v>1</v>
      </c>
      <c r="E21" s="25"/>
      <c r="F21" s="25">
        <v>1</v>
      </c>
      <c r="G21" s="25"/>
      <c r="H21" s="25"/>
      <c r="I21" s="25"/>
      <c r="J21" s="25">
        <v>1</v>
      </c>
      <c r="K21" s="25"/>
      <c r="L21" s="25">
        <v>1</v>
      </c>
      <c r="M21" s="25"/>
      <c r="N21" s="25"/>
      <c r="O21" s="25"/>
      <c r="P21" s="25"/>
      <c r="Q21" s="25"/>
      <c r="R21" s="25">
        <v>1</v>
      </c>
      <c r="S21" s="23">
        <f t="shared" si="2"/>
        <v>16709</v>
      </c>
      <c r="T21" s="23">
        <f>SUMPRODUCT(D21:R21,Data!$D$4:$R$4)</f>
        <v>3</v>
      </c>
      <c r="U21" s="23">
        <f>SUMPRODUCT(D21:R21,Data!$D$5:$R$5)</f>
        <v>4.5</v>
      </c>
      <c r="V21" s="49">
        <f t="shared" si="3"/>
        <v>5.6603773584905662E-2</v>
      </c>
      <c r="W21" s="49">
        <f t="shared" si="4"/>
        <v>4.3062200956937802E-2</v>
      </c>
      <c r="X21" s="31">
        <v>1000</v>
      </c>
      <c r="Y21" s="31">
        <v>1600</v>
      </c>
      <c r="Z21" s="23">
        <f t="shared" si="7"/>
        <v>2500</v>
      </c>
      <c r="AA21" s="23">
        <f>250+SUMPRODUCT(D21:R21,Data!$D$6:$R$6)</f>
        <v>500</v>
      </c>
      <c r="AB21" s="56">
        <f t="shared" si="5"/>
        <v>251006.5902320123</v>
      </c>
    </row>
    <row r="22" spans="2:28" s="18" customFormat="1" x14ac:dyDescent="0.35">
      <c r="B22" s="25">
        <v>17</v>
      </c>
      <c r="C22" s="25">
        <f t="shared" si="6"/>
        <v>5</v>
      </c>
      <c r="D22" s="25">
        <v>1</v>
      </c>
      <c r="E22" s="25"/>
      <c r="F22" s="25">
        <v>1</v>
      </c>
      <c r="G22" s="25"/>
      <c r="H22" s="25"/>
      <c r="I22" s="25"/>
      <c r="J22" s="25">
        <v>1</v>
      </c>
      <c r="K22" s="25"/>
      <c r="L22" s="25"/>
      <c r="M22" s="25">
        <v>1</v>
      </c>
      <c r="N22" s="25"/>
      <c r="O22" s="25">
        <v>1</v>
      </c>
      <c r="P22" s="25"/>
      <c r="Q22" s="25"/>
      <c r="R22" s="25"/>
      <c r="S22" s="23">
        <f t="shared" si="2"/>
        <v>2629</v>
      </c>
      <c r="T22" s="23">
        <f>SUMPRODUCT(D22:R22,Data!$D$4:$R$4)</f>
        <v>9</v>
      </c>
      <c r="U22" s="23">
        <f>SUMPRODUCT(D22:R22,Data!$D$5:$R$5)</f>
        <v>11.5</v>
      </c>
      <c r="V22" s="49">
        <f t="shared" si="3"/>
        <v>0.15254237288135594</v>
      </c>
      <c r="W22" s="49">
        <f t="shared" si="4"/>
        <v>0.1031390134529148</v>
      </c>
      <c r="X22" s="31">
        <v>1000</v>
      </c>
      <c r="Y22" s="31">
        <v>1600</v>
      </c>
      <c r="Z22" s="23">
        <f t="shared" si="7"/>
        <v>1000</v>
      </c>
      <c r="AA22" s="23">
        <f>250+SUMPRODUCT(D22:R22,Data!$D$6:$R$6)</f>
        <v>540</v>
      </c>
      <c r="AB22" s="56">
        <f t="shared" si="5"/>
        <v>146079.80542676902</v>
      </c>
    </row>
    <row r="23" spans="2:28" s="18" customFormat="1" x14ac:dyDescent="0.35">
      <c r="B23" s="25">
        <v>18</v>
      </c>
      <c r="C23" s="25">
        <f t="shared" si="6"/>
        <v>5</v>
      </c>
      <c r="D23" s="25">
        <v>1</v>
      </c>
      <c r="E23" s="25"/>
      <c r="F23" s="25">
        <v>1</v>
      </c>
      <c r="G23" s="25"/>
      <c r="H23" s="25"/>
      <c r="I23" s="25"/>
      <c r="J23" s="25">
        <v>1</v>
      </c>
      <c r="K23" s="25"/>
      <c r="L23" s="25"/>
      <c r="M23" s="25">
        <v>1</v>
      </c>
      <c r="N23" s="25"/>
      <c r="O23" s="25"/>
      <c r="P23" s="25">
        <v>1</v>
      </c>
      <c r="Q23" s="25"/>
      <c r="R23" s="25"/>
      <c r="S23" s="23">
        <f t="shared" si="2"/>
        <v>4677</v>
      </c>
      <c r="T23" s="23">
        <f>SUMPRODUCT(D23:R23,Data!$D$4:$R$4)</f>
        <v>7</v>
      </c>
      <c r="U23" s="23">
        <f>SUMPRODUCT(D23:R23,Data!$D$5:$R$5)</f>
        <v>9.5</v>
      </c>
      <c r="V23" s="49">
        <f t="shared" si="3"/>
        <v>0.12280701754385964</v>
      </c>
      <c r="W23" s="49">
        <f t="shared" si="4"/>
        <v>8.6757990867579904E-2</v>
      </c>
      <c r="X23" s="31">
        <v>1000</v>
      </c>
      <c r="Y23" s="31">
        <v>1600</v>
      </c>
      <c r="Z23" s="23">
        <f t="shared" si="7"/>
        <v>1500</v>
      </c>
      <c r="AA23" s="23">
        <f>250+SUMPRODUCT(D23:R23,Data!$D$6:$R$6)</f>
        <v>540</v>
      </c>
      <c r="AB23" s="56">
        <f t="shared" si="5"/>
        <v>251155.01081470799</v>
      </c>
    </row>
    <row r="24" spans="2:28" s="18" customFormat="1" x14ac:dyDescent="0.35">
      <c r="B24" s="25">
        <v>19</v>
      </c>
      <c r="C24" s="25">
        <f t="shared" si="6"/>
        <v>5</v>
      </c>
      <c r="D24" s="25">
        <v>1</v>
      </c>
      <c r="E24" s="25"/>
      <c r="F24" s="25">
        <v>1</v>
      </c>
      <c r="G24" s="25"/>
      <c r="H24" s="25"/>
      <c r="I24" s="25"/>
      <c r="J24" s="25">
        <v>1</v>
      </c>
      <c r="K24" s="25"/>
      <c r="L24" s="25"/>
      <c r="M24" s="25">
        <v>1</v>
      </c>
      <c r="N24" s="25"/>
      <c r="O24" s="25"/>
      <c r="P24" s="25"/>
      <c r="Q24" s="25">
        <v>1</v>
      </c>
      <c r="R24" s="25"/>
      <c r="S24" s="23">
        <f t="shared" si="2"/>
        <v>8773</v>
      </c>
      <c r="T24" s="23">
        <f>SUMPRODUCT(D24:R24,Data!$D$4:$R$4)</f>
        <v>6</v>
      </c>
      <c r="U24" s="23">
        <f>SUMPRODUCT(D24:R24,Data!$D$5:$R$5)</f>
        <v>7.5</v>
      </c>
      <c r="V24" s="49">
        <f t="shared" si="3"/>
        <v>0.10714285714285714</v>
      </c>
      <c r="W24" s="49">
        <f t="shared" si="4"/>
        <v>6.9767441860465115E-2</v>
      </c>
      <c r="X24" s="31">
        <v>1000</v>
      </c>
      <c r="Y24" s="31">
        <v>1600</v>
      </c>
      <c r="Z24" s="23">
        <f t="shared" si="7"/>
        <v>2000</v>
      </c>
      <c r="AA24" s="23">
        <f>250+SUMPRODUCT(D24:R24,Data!$D$6:$R$6)</f>
        <v>540</v>
      </c>
      <c r="AB24" s="56">
        <f t="shared" si="5"/>
        <v>319405.3156146179</v>
      </c>
    </row>
    <row r="25" spans="2:28" s="18" customFormat="1" x14ac:dyDescent="0.35">
      <c r="B25" s="25">
        <v>20</v>
      </c>
      <c r="C25" s="25">
        <f t="shared" si="6"/>
        <v>5</v>
      </c>
      <c r="D25" s="25">
        <v>1</v>
      </c>
      <c r="E25" s="25"/>
      <c r="F25" s="25">
        <v>1</v>
      </c>
      <c r="G25" s="25"/>
      <c r="H25" s="25"/>
      <c r="I25" s="25"/>
      <c r="J25" s="25">
        <v>1</v>
      </c>
      <c r="K25" s="25"/>
      <c r="L25" s="25"/>
      <c r="M25" s="25">
        <v>1</v>
      </c>
      <c r="N25" s="25"/>
      <c r="O25" s="25"/>
      <c r="P25" s="25"/>
      <c r="Q25" s="25"/>
      <c r="R25" s="25">
        <v>1</v>
      </c>
      <c r="S25" s="23">
        <f t="shared" si="2"/>
        <v>16965</v>
      </c>
      <c r="T25" s="23">
        <f>SUMPRODUCT(D25:R25,Data!$D$4:$R$4)</f>
        <v>5</v>
      </c>
      <c r="U25" s="23">
        <f>SUMPRODUCT(D25:R25,Data!$D$5:$R$5)</f>
        <v>6.5</v>
      </c>
      <c r="V25" s="49">
        <f t="shared" si="3"/>
        <v>9.0909090909090912E-2</v>
      </c>
      <c r="W25" s="49">
        <f t="shared" si="4"/>
        <v>6.1032863849765258E-2</v>
      </c>
      <c r="X25" s="31">
        <v>1000</v>
      </c>
      <c r="Y25" s="31">
        <v>1600</v>
      </c>
      <c r="Z25" s="23">
        <f t="shared" si="7"/>
        <v>2500</v>
      </c>
      <c r="AA25" s="23">
        <f>250+SUMPRODUCT(D25:R25,Data!$D$6:$R$6)</f>
        <v>540</v>
      </c>
      <c r="AB25" s="56">
        <f t="shared" si="5"/>
        <v>369580.87921468203</v>
      </c>
    </row>
    <row r="26" spans="2:28" s="18" customFormat="1" x14ac:dyDescent="0.35">
      <c r="B26" s="25">
        <v>21</v>
      </c>
      <c r="C26" s="25">
        <f t="shared" si="6"/>
        <v>6</v>
      </c>
      <c r="D26" s="25">
        <v>1</v>
      </c>
      <c r="E26" s="25"/>
      <c r="F26" s="25">
        <v>1</v>
      </c>
      <c r="G26" s="25"/>
      <c r="H26" s="25"/>
      <c r="I26" s="25"/>
      <c r="J26" s="25">
        <v>1</v>
      </c>
      <c r="K26" s="25"/>
      <c r="L26" s="25"/>
      <c r="M26" s="25"/>
      <c r="N26" s="25">
        <v>1</v>
      </c>
      <c r="O26" s="25">
        <v>1</v>
      </c>
      <c r="P26" s="25"/>
      <c r="Q26" s="25"/>
      <c r="R26" s="25"/>
      <c r="S26" s="23">
        <f t="shared" si="2"/>
        <v>3141</v>
      </c>
      <c r="T26" s="23">
        <f>SUMPRODUCT(D26:R26,Data!$D$4:$R$4)</f>
        <v>11.5</v>
      </c>
      <c r="U26" s="23">
        <f>SUMPRODUCT(D26:R26,Data!$D$5:$R$5)</f>
        <v>12</v>
      </c>
      <c r="V26" s="49">
        <f t="shared" si="3"/>
        <v>0.18699186991869918</v>
      </c>
      <c r="W26" s="49">
        <f t="shared" si="4"/>
        <v>0.10714285714285714</v>
      </c>
      <c r="X26" s="31">
        <v>1000</v>
      </c>
      <c r="Y26" s="31">
        <v>1600</v>
      </c>
      <c r="Z26" s="23">
        <f t="shared" si="7"/>
        <v>1000</v>
      </c>
      <c r="AA26" s="23">
        <f>250+SUMPRODUCT(D26:R26,Data!$D$6:$R$6)</f>
        <v>580</v>
      </c>
      <c r="AB26" s="56">
        <f t="shared" si="5"/>
        <v>150536.58536585365</v>
      </c>
    </row>
    <row r="27" spans="2:28" s="18" customFormat="1" x14ac:dyDescent="0.35">
      <c r="B27" s="25">
        <v>22</v>
      </c>
      <c r="C27" s="25">
        <f t="shared" si="6"/>
        <v>6</v>
      </c>
      <c r="D27" s="25">
        <v>1</v>
      </c>
      <c r="E27" s="25"/>
      <c r="F27" s="25">
        <v>1</v>
      </c>
      <c r="G27" s="25"/>
      <c r="H27" s="25"/>
      <c r="I27" s="25"/>
      <c r="J27" s="25">
        <v>1</v>
      </c>
      <c r="K27" s="25"/>
      <c r="L27" s="25"/>
      <c r="M27" s="25"/>
      <c r="N27" s="25">
        <v>1</v>
      </c>
      <c r="O27" s="25"/>
      <c r="P27" s="25">
        <v>1</v>
      </c>
      <c r="Q27" s="25"/>
      <c r="R27" s="25"/>
      <c r="S27" s="23">
        <f t="shared" si="2"/>
        <v>5189</v>
      </c>
      <c r="T27" s="23">
        <f>SUMPRODUCT(D27:R27,Data!$D$4:$R$4)</f>
        <v>9.5</v>
      </c>
      <c r="U27" s="23">
        <f>SUMPRODUCT(D27:R27,Data!$D$5:$R$5)</f>
        <v>10</v>
      </c>
      <c r="V27" s="49">
        <f t="shared" si="3"/>
        <v>0.15966386554621848</v>
      </c>
      <c r="W27" s="49">
        <f t="shared" si="4"/>
        <v>9.0909090909090912E-2</v>
      </c>
      <c r="X27" s="31">
        <v>1000</v>
      </c>
      <c r="Y27" s="31">
        <v>1600</v>
      </c>
      <c r="Z27" s="23">
        <f t="shared" si="7"/>
        <v>1500</v>
      </c>
      <c r="AA27" s="23">
        <f>250+SUMPRODUCT(D27:R27,Data!$D$6:$R$6)</f>
        <v>580</v>
      </c>
      <c r="AB27" s="56">
        <f t="shared" si="5"/>
        <v>280708.93812070286</v>
      </c>
    </row>
    <row r="28" spans="2:28" s="18" customFormat="1" x14ac:dyDescent="0.35">
      <c r="B28" s="25">
        <v>23</v>
      </c>
      <c r="C28" s="25">
        <f t="shared" si="6"/>
        <v>6</v>
      </c>
      <c r="D28" s="25">
        <v>1</v>
      </c>
      <c r="E28" s="25"/>
      <c r="F28" s="25">
        <v>1</v>
      </c>
      <c r="G28" s="25"/>
      <c r="H28" s="25"/>
      <c r="I28" s="25"/>
      <c r="J28" s="25">
        <v>1</v>
      </c>
      <c r="K28" s="25"/>
      <c r="L28" s="25"/>
      <c r="M28" s="25"/>
      <c r="N28" s="25">
        <v>1</v>
      </c>
      <c r="O28" s="25"/>
      <c r="P28" s="25"/>
      <c r="Q28" s="25">
        <v>1</v>
      </c>
      <c r="R28" s="25"/>
      <c r="S28" s="23">
        <f t="shared" si="2"/>
        <v>9285</v>
      </c>
      <c r="T28" s="23">
        <f>SUMPRODUCT(D28:R28,Data!$D$4:$R$4)</f>
        <v>8.5</v>
      </c>
      <c r="U28" s="23">
        <f>SUMPRODUCT(D28:R28,Data!$D$5:$R$5)</f>
        <v>8</v>
      </c>
      <c r="V28" s="49">
        <f t="shared" si="3"/>
        <v>0.14529914529914531</v>
      </c>
      <c r="W28" s="49">
        <f t="shared" si="4"/>
        <v>7.407407407407407E-2</v>
      </c>
      <c r="X28" s="31">
        <v>1000</v>
      </c>
      <c r="Y28" s="31">
        <v>1600</v>
      </c>
      <c r="Z28" s="23">
        <f t="shared" si="7"/>
        <v>2000</v>
      </c>
      <c r="AA28" s="23">
        <f>250+SUMPRODUCT(D28:R28,Data!$D$6:$R$6)</f>
        <v>580</v>
      </c>
      <c r="AB28" s="56">
        <f t="shared" si="5"/>
        <v>374621.08262108266</v>
      </c>
    </row>
    <row r="29" spans="2:28" s="18" customFormat="1" x14ac:dyDescent="0.35">
      <c r="B29" s="25">
        <v>24</v>
      </c>
      <c r="C29" s="25">
        <f t="shared" si="6"/>
        <v>6</v>
      </c>
      <c r="D29" s="25">
        <v>1</v>
      </c>
      <c r="E29" s="25"/>
      <c r="F29" s="25">
        <v>1</v>
      </c>
      <c r="G29" s="25"/>
      <c r="H29" s="25"/>
      <c r="I29" s="25"/>
      <c r="J29" s="25">
        <v>1</v>
      </c>
      <c r="K29" s="25"/>
      <c r="L29" s="25"/>
      <c r="M29" s="25"/>
      <c r="N29" s="25">
        <v>1</v>
      </c>
      <c r="O29" s="25"/>
      <c r="P29" s="25"/>
      <c r="Q29" s="25"/>
      <c r="R29" s="25">
        <v>1</v>
      </c>
      <c r="S29" s="23">
        <f t="shared" si="2"/>
        <v>17477</v>
      </c>
      <c r="T29" s="23">
        <f>SUMPRODUCT(D29:R29,Data!$D$4:$R$4)</f>
        <v>7.5</v>
      </c>
      <c r="U29" s="23">
        <f>SUMPRODUCT(D29:R29,Data!$D$5:$R$5)</f>
        <v>7</v>
      </c>
      <c r="V29" s="49">
        <f t="shared" si="3"/>
        <v>0.13043478260869565</v>
      </c>
      <c r="W29" s="49">
        <f t="shared" si="4"/>
        <v>6.5420560747663545E-2</v>
      </c>
      <c r="X29" s="31">
        <v>1000</v>
      </c>
      <c r="Y29" s="31">
        <v>1600</v>
      </c>
      <c r="Z29" s="23">
        <f t="shared" si="7"/>
        <v>2500</v>
      </c>
      <c r="AA29" s="23">
        <f>250+SUMPRODUCT(D29:R29,Data!$D$6:$R$6)</f>
        <v>580</v>
      </c>
      <c r="AB29" s="56">
        <f t="shared" si="5"/>
        <v>451406.74522551807</v>
      </c>
    </row>
    <row r="30" spans="2:28" s="18" customFormat="1" x14ac:dyDescent="0.35">
      <c r="B30" s="25">
        <v>25</v>
      </c>
      <c r="C30" s="25">
        <f t="shared" si="6"/>
        <v>7</v>
      </c>
      <c r="D30" s="25">
        <v>1</v>
      </c>
      <c r="E30" s="25"/>
      <c r="F30" s="25">
        <v>1</v>
      </c>
      <c r="G30" s="25"/>
      <c r="H30" s="25"/>
      <c r="I30" s="25"/>
      <c r="J30" s="25"/>
      <c r="K30" s="25">
        <v>1</v>
      </c>
      <c r="L30" s="25">
        <v>1</v>
      </c>
      <c r="M30" s="25"/>
      <c r="N30" s="25"/>
      <c r="O30" s="25">
        <v>1</v>
      </c>
      <c r="P30" s="25"/>
      <c r="Q30" s="25"/>
      <c r="R30" s="25"/>
      <c r="S30" s="23">
        <f t="shared" si="2"/>
        <v>2437</v>
      </c>
      <c r="T30" s="23">
        <f>SUMPRODUCT(D30:R30,Data!$D$4:$R$4)</f>
        <v>5.8</v>
      </c>
      <c r="U30" s="23">
        <f>SUMPRODUCT(D30:R30,Data!$D$5:$R$5)</f>
        <v>10.5</v>
      </c>
      <c r="V30" s="49">
        <f t="shared" si="3"/>
        <v>0.1039426523297491</v>
      </c>
      <c r="W30" s="49">
        <f t="shared" si="4"/>
        <v>9.5022624434389136E-2</v>
      </c>
      <c r="X30" s="31">
        <v>1000</v>
      </c>
      <c r="Y30" s="31">
        <v>1600</v>
      </c>
      <c r="Z30" s="23">
        <f t="shared" si="7"/>
        <v>1000</v>
      </c>
      <c r="AA30" s="23">
        <f>250+SUMPRODUCT(D30:R30,Data!$D$6:$R$6)</f>
        <v>550</v>
      </c>
      <c r="AB30" s="56">
        <f t="shared" si="5"/>
        <v>115190.48314114727</v>
      </c>
    </row>
    <row r="31" spans="2:28" s="18" customFormat="1" x14ac:dyDescent="0.35">
      <c r="B31" s="25">
        <v>26</v>
      </c>
      <c r="C31" s="25">
        <f t="shared" si="6"/>
        <v>7</v>
      </c>
      <c r="D31" s="25">
        <v>1</v>
      </c>
      <c r="E31" s="25"/>
      <c r="F31" s="25">
        <v>1</v>
      </c>
      <c r="G31" s="25"/>
      <c r="H31" s="25"/>
      <c r="I31" s="25"/>
      <c r="J31" s="25"/>
      <c r="K31" s="25">
        <v>1</v>
      </c>
      <c r="L31" s="25">
        <v>1</v>
      </c>
      <c r="M31" s="25"/>
      <c r="N31" s="25"/>
      <c r="O31" s="25"/>
      <c r="P31" s="25">
        <v>1</v>
      </c>
      <c r="Q31" s="25"/>
      <c r="R31" s="25"/>
      <c r="S31" s="23">
        <f t="shared" si="2"/>
        <v>4485</v>
      </c>
      <c r="T31" s="23">
        <f>SUMPRODUCT(D31:R31,Data!$D$4:$R$4)</f>
        <v>3.8</v>
      </c>
      <c r="U31" s="23">
        <f>SUMPRODUCT(D31:R31,Data!$D$5:$R$5)</f>
        <v>8.5</v>
      </c>
      <c r="V31" s="49">
        <f t="shared" si="3"/>
        <v>7.0631970260223054E-2</v>
      </c>
      <c r="W31" s="49">
        <f t="shared" si="4"/>
        <v>7.8341013824884786E-2</v>
      </c>
      <c r="X31" s="31">
        <v>1000</v>
      </c>
      <c r="Y31" s="31">
        <v>1600</v>
      </c>
      <c r="Z31" s="23">
        <f t="shared" si="7"/>
        <v>1500</v>
      </c>
      <c r="AA31" s="23">
        <f>250+SUMPRODUCT(D31:R31,Data!$D$6:$R$6)</f>
        <v>550</v>
      </c>
      <c r="AB31" s="56">
        <f t="shared" si="5"/>
        <v>186178.71276103676</v>
      </c>
    </row>
    <row r="32" spans="2:28" s="18" customFormat="1" x14ac:dyDescent="0.35">
      <c r="B32" s="25">
        <v>27</v>
      </c>
      <c r="C32" s="25">
        <f t="shared" si="6"/>
        <v>7</v>
      </c>
      <c r="D32" s="25">
        <v>1</v>
      </c>
      <c r="E32" s="25"/>
      <c r="F32" s="25">
        <v>1</v>
      </c>
      <c r="G32" s="25"/>
      <c r="H32" s="25"/>
      <c r="I32" s="25"/>
      <c r="J32" s="25"/>
      <c r="K32" s="25">
        <v>1</v>
      </c>
      <c r="L32" s="25">
        <v>1</v>
      </c>
      <c r="M32" s="25"/>
      <c r="N32" s="25"/>
      <c r="O32" s="25"/>
      <c r="P32" s="25"/>
      <c r="Q32" s="25">
        <v>1</v>
      </c>
      <c r="R32" s="25"/>
      <c r="S32" s="23">
        <f t="shared" si="2"/>
        <v>8581</v>
      </c>
      <c r="T32" s="23">
        <f>SUMPRODUCT(D32:R32,Data!$D$4:$R$4)</f>
        <v>2.8</v>
      </c>
      <c r="U32" s="23">
        <f>SUMPRODUCT(D32:R32,Data!$D$5:$R$5)</f>
        <v>6.5</v>
      </c>
      <c r="V32" s="49">
        <f t="shared" si="3"/>
        <v>5.3030303030303032E-2</v>
      </c>
      <c r="W32" s="49">
        <f t="shared" si="4"/>
        <v>6.1032863849765258E-2</v>
      </c>
      <c r="X32" s="31">
        <v>1000</v>
      </c>
      <c r="Y32" s="31">
        <v>1600</v>
      </c>
      <c r="Z32" s="23">
        <f t="shared" si="7"/>
        <v>2000</v>
      </c>
      <c r="AA32" s="23">
        <f>250+SUMPRODUCT(D32:R32,Data!$D$6:$R$6)</f>
        <v>550</v>
      </c>
      <c r="AB32" s="56">
        <f t="shared" si="5"/>
        <v>218490.18352539479</v>
      </c>
    </row>
    <row r="33" spans="2:28" s="18" customFormat="1" x14ac:dyDescent="0.35">
      <c r="B33" s="25">
        <v>28</v>
      </c>
      <c r="C33" s="25">
        <f t="shared" si="6"/>
        <v>7</v>
      </c>
      <c r="D33" s="25">
        <v>1</v>
      </c>
      <c r="E33" s="25"/>
      <c r="F33" s="25">
        <v>1</v>
      </c>
      <c r="G33" s="25"/>
      <c r="H33" s="25"/>
      <c r="I33" s="25"/>
      <c r="J33" s="25"/>
      <c r="K33" s="25">
        <v>1</v>
      </c>
      <c r="L33" s="25">
        <v>1</v>
      </c>
      <c r="M33" s="25"/>
      <c r="N33" s="25"/>
      <c r="O33" s="25"/>
      <c r="P33" s="25"/>
      <c r="Q33" s="25"/>
      <c r="R33" s="25">
        <v>1</v>
      </c>
      <c r="S33" s="23">
        <f t="shared" si="2"/>
        <v>16773</v>
      </c>
      <c r="T33" s="23">
        <f>SUMPRODUCT(D33:R33,Data!$D$4:$R$4)</f>
        <v>1.8</v>
      </c>
      <c r="U33" s="23">
        <f>SUMPRODUCT(D33:R33,Data!$D$5:$R$5)</f>
        <v>5.5</v>
      </c>
      <c r="V33" s="49">
        <f t="shared" si="3"/>
        <v>3.4749034749034749E-2</v>
      </c>
      <c r="W33" s="49">
        <f t="shared" si="4"/>
        <v>5.2132701421800945E-2</v>
      </c>
      <c r="X33" s="31">
        <v>1000</v>
      </c>
      <c r="Y33" s="31">
        <v>1600</v>
      </c>
      <c r="Z33" s="23">
        <f t="shared" si="7"/>
        <v>2500</v>
      </c>
      <c r="AA33" s="23">
        <f>250+SUMPRODUCT(D33:R33,Data!$D$6:$R$6)</f>
        <v>550</v>
      </c>
      <c r="AB33" s="56">
        <f t="shared" si="5"/>
        <v>230414.64619663672</v>
      </c>
    </row>
    <row r="34" spans="2:28" s="18" customFormat="1" x14ac:dyDescent="0.35">
      <c r="B34" s="25">
        <v>29</v>
      </c>
      <c r="C34" s="25">
        <f t="shared" si="6"/>
        <v>8</v>
      </c>
      <c r="D34" s="25">
        <v>1</v>
      </c>
      <c r="E34" s="25"/>
      <c r="F34" s="25">
        <v>1</v>
      </c>
      <c r="G34" s="25"/>
      <c r="H34" s="25"/>
      <c r="I34" s="25"/>
      <c r="J34" s="25"/>
      <c r="K34" s="25">
        <v>1</v>
      </c>
      <c r="L34" s="25"/>
      <c r="M34" s="25">
        <v>1</v>
      </c>
      <c r="N34" s="25"/>
      <c r="O34" s="25">
        <v>1</v>
      </c>
      <c r="P34" s="25"/>
      <c r="Q34" s="25"/>
      <c r="R34" s="25"/>
      <c r="S34" s="23">
        <f t="shared" si="2"/>
        <v>2693</v>
      </c>
      <c r="T34" s="23">
        <f>SUMPRODUCT(D34:R34,Data!$D$4:$R$4)</f>
        <v>7.8</v>
      </c>
      <c r="U34" s="23">
        <f>SUMPRODUCT(D34:R34,Data!$D$5:$R$5)</f>
        <v>12.5</v>
      </c>
      <c r="V34" s="49">
        <f t="shared" si="3"/>
        <v>0.13494809688581316</v>
      </c>
      <c r="W34" s="49">
        <f t="shared" si="4"/>
        <v>0.1111111111111111</v>
      </c>
      <c r="X34" s="31">
        <v>1000</v>
      </c>
      <c r="Y34" s="31">
        <v>1600</v>
      </c>
      <c r="Z34" s="23">
        <f t="shared" si="7"/>
        <v>1000</v>
      </c>
      <c r="AA34" s="23">
        <f>250+SUMPRODUCT(D34:R34,Data!$D$6:$R$6)</f>
        <v>590</v>
      </c>
      <c r="AB34" s="56">
        <f t="shared" si="5"/>
        <v>128217.60861207229</v>
      </c>
    </row>
    <row r="35" spans="2:28" s="16" customFormat="1" x14ac:dyDescent="0.35">
      <c r="B35" s="24">
        <v>30</v>
      </c>
      <c r="C35" s="24">
        <f t="shared" si="6"/>
        <v>8</v>
      </c>
      <c r="D35" s="24">
        <v>1</v>
      </c>
      <c r="E35" s="24"/>
      <c r="F35" s="24">
        <v>1</v>
      </c>
      <c r="G35" s="24"/>
      <c r="H35" s="24"/>
      <c r="I35" s="24"/>
      <c r="J35" s="24"/>
      <c r="K35" s="24">
        <v>1</v>
      </c>
      <c r="L35" s="24"/>
      <c r="M35" s="24">
        <v>1</v>
      </c>
      <c r="N35" s="24"/>
      <c r="O35" s="24"/>
      <c r="P35" s="24">
        <v>1</v>
      </c>
      <c r="Q35" s="24"/>
      <c r="R35" s="24"/>
      <c r="S35" s="23">
        <f t="shared" si="2"/>
        <v>4741</v>
      </c>
      <c r="T35" s="23">
        <f>SUMPRODUCT(D35:R35,Data!$D$4:$R$4)</f>
        <v>5.8</v>
      </c>
      <c r="U35" s="23">
        <f>SUMPRODUCT(D35:R35,Data!$D$5:$R$5)</f>
        <v>10.5</v>
      </c>
      <c r="V35" s="49">
        <f t="shared" si="3"/>
        <v>0.1039426523297491</v>
      </c>
      <c r="W35" s="49">
        <f t="shared" si="4"/>
        <v>9.5022624434389136E-2</v>
      </c>
      <c r="X35" s="31">
        <v>1000</v>
      </c>
      <c r="Y35" s="31">
        <v>1600</v>
      </c>
      <c r="Z35" s="23">
        <f t="shared" si="7"/>
        <v>1500</v>
      </c>
      <c r="AA35" s="23">
        <f>250+SUMPRODUCT(D35:R35,Data!$D$6:$R$6)</f>
        <v>590</v>
      </c>
      <c r="AB35" s="56">
        <f t="shared" si="5"/>
        <v>232940.75479654226</v>
      </c>
    </row>
    <row r="36" spans="2:28" s="16" customFormat="1" x14ac:dyDescent="0.35">
      <c r="B36" s="24">
        <v>31</v>
      </c>
      <c r="C36" s="24">
        <f t="shared" si="6"/>
        <v>8</v>
      </c>
      <c r="D36" s="24">
        <v>1</v>
      </c>
      <c r="E36" s="24"/>
      <c r="F36" s="24">
        <v>1</v>
      </c>
      <c r="G36" s="24"/>
      <c r="H36" s="24"/>
      <c r="I36" s="24"/>
      <c r="J36" s="24"/>
      <c r="K36" s="24">
        <v>1</v>
      </c>
      <c r="L36" s="24"/>
      <c r="M36" s="24">
        <v>1</v>
      </c>
      <c r="N36" s="24"/>
      <c r="O36" s="24"/>
      <c r="P36" s="24"/>
      <c r="Q36" s="24">
        <v>1</v>
      </c>
      <c r="R36" s="24"/>
      <c r="S36" s="23">
        <f t="shared" si="2"/>
        <v>8837</v>
      </c>
      <c r="T36" s="23">
        <f>SUMPRODUCT(D36:R36,Data!$D$4:$R$4)</f>
        <v>4.8</v>
      </c>
      <c r="U36" s="23">
        <f>SUMPRODUCT(D36:R36,Data!$D$5:$R$5)</f>
        <v>8.5</v>
      </c>
      <c r="V36" s="49">
        <f t="shared" si="3"/>
        <v>8.7591240875912413E-2</v>
      </c>
      <c r="W36" s="49">
        <f t="shared" si="4"/>
        <v>7.8341013824884786E-2</v>
      </c>
      <c r="X36" s="31">
        <v>1000</v>
      </c>
      <c r="Y36" s="31">
        <v>1600</v>
      </c>
      <c r="Z36" s="23">
        <f t="shared" si="7"/>
        <v>2000</v>
      </c>
      <c r="AA36" s="23">
        <f>250+SUMPRODUCT(D36:R36,Data!$D$6:$R$6)</f>
        <v>590</v>
      </c>
      <c r="AB36" s="56">
        <f t="shared" si="5"/>
        <v>300240.97682397661</v>
      </c>
    </row>
    <row r="37" spans="2:28" x14ac:dyDescent="0.35">
      <c r="B37" s="23">
        <v>32</v>
      </c>
      <c r="C37" s="23">
        <f t="shared" si="6"/>
        <v>8</v>
      </c>
      <c r="D37" s="23">
        <v>1</v>
      </c>
      <c r="E37" s="23"/>
      <c r="F37" s="23">
        <v>1</v>
      </c>
      <c r="G37" s="23"/>
      <c r="H37" s="23"/>
      <c r="I37" s="23"/>
      <c r="J37" s="23"/>
      <c r="K37" s="23">
        <v>1</v>
      </c>
      <c r="L37" s="23"/>
      <c r="M37" s="23">
        <v>1</v>
      </c>
      <c r="N37" s="23"/>
      <c r="O37" s="23"/>
      <c r="P37" s="23"/>
      <c r="Q37" s="23"/>
      <c r="R37" s="23">
        <v>1</v>
      </c>
      <c r="S37" s="23">
        <f t="shared" si="2"/>
        <v>17029</v>
      </c>
      <c r="T37" s="23">
        <f>SUMPRODUCT(D37:R37,Data!$D$4:$R$4)</f>
        <v>3.8</v>
      </c>
      <c r="U37" s="23">
        <f>SUMPRODUCT(D37:R37,Data!$D$5:$R$5)</f>
        <v>7.5</v>
      </c>
      <c r="V37" s="49">
        <f t="shared" si="3"/>
        <v>7.0631970260223054E-2</v>
      </c>
      <c r="W37" s="49">
        <f t="shared" si="4"/>
        <v>6.9767441860465115E-2</v>
      </c>
      <c r="X37" s="31">
        <v>1000</v>
      </c>
      <c r="Y37" s="31">
        <v>1600</v>
      </c>
      <c r="Z37" s="23">
        <f t="shared" si="7"/>
        <v>2500</v>
      </c>
      <c r="AA37" s="23">
        <f>250+SUMPRODUCT(D37:R37,Data!$D$6:$R$6)</f>
        <v>590</v>
      </c>
      <c r="AB37" s="56">
        <f t="shared" si="5"/>
        <v>348116.36552260746</v>
      </c>
    </row>
    <row r="38" spans="2:28" x14ac:dyDescent="0.35">
      <c r="B38" s="23">
        <v>33</v>
      </c>
      <c r="C38" s="23">
        <f t="shared" si="6"/>
        <v>9</v>
      </c>
      <c r="D38" s="23">
        <v>1</v>
      </c>
      <c r="E38" s="23"/>
      <c r="F38" s="23">
        <v>1</v>
      </c>
      <c r="G38" s="23"/>
      <c r="H38" s="23"/>
      <c r="I38" s="23"/>
      <c r="J38" s="23"/>
      <c r="K38" s="23">
        <v>1</v>
      </c>
      <c r="L38" s="23"/>
      <c r="M38" s="23"/>
      <c r="N38" s="23">
        <v>1</v>
      </c>
      <c r="O38" s="23">
        <v>1</v>
      </c>
      <c r="P38" s="23"/>
      <c r="Q38" s="23"/>
      <c r="R38" s="23"/>
      <c r="S38" s="23">
        <f t="shared" si="2"/>
        <v>3205</v>
      </c>
      <c r="T38" s="23">
        <f>SUMPRODUCT(D38:R38,Data!$D$4:$R$4)</f>
        <v>10.3</v>
      </c>
      <c r="U38" s="23">
        <f>SUMPRODUCT(D38:R38,Data!$D$5:$R$5)</f>
        <v>13</v>
      </c>
      <c r="V38" s="49">
        <f t="shared" si="3"/>
        <v>0.17081260364842457</v>
      </c>
      <c r="W38" s="49">
        <f t="shared" si="4"/>
        <v>0.11504424778761062</v>
      </c>
      <c r="X38" s="31">
        <v>1000</v>
      </c>
      <c r="Y38" s="31">
        <v>1600</v>
      </c>
      <c r="Z38" s="23">
        <f t="shared" si="7"/>
        <v>1000</v>
      </c>
      <c r="AA38" s="23">
        <f>250+SUMPRODUCT(D38:R38,Data!$D$6:$R$6)</f>
        <v>630</v>
      </c>
      <c r="AB38" s="56">
        <f t="shared" si="5"/>
        <v>131306.85804018259</v>
      </c>
    </row>
    <row r="39" spans="2:28" x14ac:dyDescent="0.35">
      <c r="B39" s="23">
        <v>34</v>
      </c>
      <c r="C39" s="23">
        <f t="shared" si="6"/>
        <v>9</v>
      </c>
      <c r="D39" s="23">
        <v>1</v>
      </c>
      <c r="E39" s="23"/>
      <c r="F39" s="23">
        <v>1</v>
      </c>
      <c r="G39" s="23"/>
      <c r="H39" s="23"/>
      <c r="I39" s="23"/>
      <c r="J39" s="23"/>
      <c r="K39" s="23">
        <v>1</v>
      </c>
      <c r="L39" s="23"/>
      <c r="M39" s="23"/>
      <c r="N39" s="23">
        <v>1</v>
      </c>
      <c r="O39" s="23"/>
      <c r="P39" s="23">
        <v>1</v>
      </c>
      <c r="Q39" s="23"/>
      <c r="R39" s="23"/>
      <c r="S39" s="23">
        <f t="shared" si="2"/>
        <v>5253</v>
      </c>
      <c r="T39" s="23">
        <f>SUMPRODUCT(D39:R39,Data!$D$4:$R$4)</f>
        <v>8.3000000000000007</v>
      </c>
      <c r="U39" s="23">
        <f>SUMPRODUCT(D39:R39,Data!$D$5:$R$5)</f>
        <v>11</v>
      </c>
      <c r="V39" s="49">
        <f t="shared" si="3"/>
        <v>0.14236706689536879</v>
      </c>
      <c r="W39" s="49">
        <f t="shared" si="4"/>
        <v>9.90990990990991E-2</v>
      </c>
      <c r="X39" s="31">
        <v>1000</v>
      </c>
      <c r="Y39" s="31">
        <v>1600</v>
      </c>
      <c r="Z39" s="23">
        <f t="shared" si="7"/>
        <v>1500</v>
      </c>
      <c r="AA39" s="23">
        <f>250+SUMPRODUCT(D39:R39,Data!$D$6:$R$6)</f>
        <v>630</v>
      </c>
      <c r="AB39" s="56">
        <f t="shared" si="5"/>
        <v>261805.29414491681</v>
      </c>
    </row>
    <row r="40" spans="2:28" x14ac:dyDescent="0.35">
      <c r="B40" s="23">
        <v>35</v>
      </c>
      <c r="C40" s="23">
        <f t="shared" si="6"/>
        <v>9</v>
      </c>
      <c r="D40" s="23">
        <v>1</v>
      </c>
      <c r="E40" s="23"/>
      <c r="F40" s="23">
        <v>1</v>
      </c>
      <c r="G40" s="23"/>
      <c r="H40" s="23"/>
      <c r="I40" s="23"/>
      <c r="J40" s="23"/>
      <c r="K40" s="23">
        <v>1</v>
      </c>
      <c r="L40" s="23"/>
      <c r="M40" s="23"/>
      <c r="N40" s="23">
        <v>1</v>
      </c>
      <c r="O40" s="23"/>
      <c r="P40" s="23"/>
      <c r="Q40" s="23">
        <v>1</v>
      </c>
      <c r="R40" s="23"/>
      <c r="S40" s="23">
        <f t="shared" si="2"/>
        <v>9349</v>
      </c>
      <c r="T40" s="23">
        <f>SUMPRODUCT(D40:R40,Data!$D$4:$R$4)</f>
        <v>7.3</v>
      </c>
      <c r="U40" s="23">
        <f>SUMPRODUCT(D40:R40,Data!$D$5:$R$5)</f>
        <v>9</v>
      </c>
      <c r="V40" s="49">
        <f t="shared" si="3"/>
        <v>0.12739965095986039</v>
      </c>
      <c r="W40" s="49">
        <f t="shared" si="4"/>
        <v>8.2568807339449546E-2</v>
      </c>
      <c r="X40" s="31">
        <v>1000</v>
      </c>
      <c r="Y40" s="31">
        <v>1600</v>
      </c>
      <c r="Z40" s="23">
        <f t="shared" si="7"/>
        <v>2000</v>
      </c>
      <c r="AA40" s="23">
        <f>250+SUMPRODUCT(D40:R40,Data!$D$6:$R$6)</f>
        <v>630</v>
      </c>
      <c r="AB40" s="56">
        <f t="shared" si="5"/>
        <v>355528.34750308213</v>
      </c>
    </row>
    <row r="41" spans="2:28" x14ac:dyDescent="0.35">
      <c r="B41" s="23">
        <v>36</v>
      </c>
      <c r="C41" s="23">
        <f t="shared" si="6"/>
        <v>9</v>
      </c>
      <c r="D41" s="23">
        <v>1</v>
      </c>
      <c r="E41" s="23"/>
      <c r="F41" s="23">
        <v>1</v>
      </c>
      <c r="G41" s="23"/>
      <c r="H41" s="23"/>
      <c r="I41" s="23"/>
      <c r="J41" s="23"/>
      <c r="K41" s="23">
        <v>1</v>
      </c>
      <c r="L41" s="23"/>
      <c r="M41" s="23"/>
      <c r="N41" s="23">
        <v>1</v>
      </c>
      <c r="O41" s="23"/>
      <c r="P41" s="23"/>
      <c r="Q41" s="23"/>
      <c r="R41" s="23">
        <v>1</v>
      </c>
      <c r="S41" s="23">
        <f t="shared" si="2"/>
        <v>17541</v>
      </c>
      <c r="T41" s="23">
        <f>SUMPRODUCT(D41:R41,Data!$D$4:$R$4)</f>
        <v>6.3</v>
      </c>
      <c r="U41" s="23">
        <f>SUMPRODUCT(D41:R41,Data!$D$5:$R$5)</f>
        <v>8</v>
      </c>
      <c r="V41" s="49">
        <f t="shared" si="3"/>
        <v>0.11190053285968028</v>
      </c>
      <c r="W41" s="49">
        <f t="shared" si="4"/>
        <v>7.407407407407407E-2</v>
      </c>
      <c r="X41" s="31">
        <v>1000</v>
      </c>
      <c r="Y41" s="31">
        <v>1600</v>
      </c>
      <c r="Z41" s="23">
        <f t="shared" si="7"/>
        <v>2500</v>
      </c>
      <c r="AA41" s="23">
        <f>250+SUMPRODUCT(D41:R41,Data!$D$6:$R$6)</f>
        <v>630</v>
      </c>
      <c r="AB41" s="56">
        <f t="shared" si="5"/>
        <v>430883.62607723172</v>
      </c>
    </row>
    <row r="42" spans="2:28" x14ac:dyDescent="0.35">
      <c r="B42" s="23">
        <v>37</v>
      </c>
      <c r="C42" s="23">
        <f t="shared" si="6"/>
        <v>10</v>
      </c>
      <c r="D42" s="23">
        <v>1</v>
      </c>
      <c r="E42" s="23"/>
      <c r="F42" s="23"/>
      <c r="G42" s="23">
        <v>1</v>
      </c>
      <c r="H42" s="23"/>
      <c r="I42" s="23">
        <v>1</v>
      </c>
      <c r="J42" s="23"/>
      <c r="K42" s="23"/>
      <c r="L42" s="23">
        <v>1</v>
      </c>
      <c r="M42" s="23"/>
      <c r="N42" s="23"/>
      <c r="O42" s="23">
        <v>1</v>
      </c>
      <c r="P42" s="23"/>
      <c r="Q42" s="23"/>
      <c r="R42" s="23"/>
      <c r="S42" s="23">
        <f t="shared" si="2"/>
        <v>2345</v>
      </c>
      <c r="T42" s="23">
        <f>SUMPRODUCT(D42:R42,Data!$D$4:$R$4)</f>
        <v>7</v>
      </c>
      <c r="U42" s="23">
        <f>SUMPRODUCT(D42:R42,Data!$D$5:$R$5)</f>
        <v>10.4</v>
      </c>
      <c r="V42" s="49">
        <f t="shared" si="3"/>
        <v>0.12280701754385964</v>
      </c>
      <c r="W42" s="49">
        <f t="shared" si="4"/>
        <v>9.420289855072464E-2</v>
      </c>
      <c r="X42" s="31">
        <v>1000</v>
      </c>
      <c r="Y42" s="31">
        <v>1600</v>
      </c>
      <c r="Z42" s="23">
        <f t="shared" si="7"/>
        <v>1000</v>
      </c>
      <c r="AA42" s="23">
        <f>250+SUMPRODUCT(D42:R42,Data!$D$6:$R$6)</f>
        <v>550</v>
      </c>
      <c r="AB42" s="56">
        <f t="shared" si="5"/>
        <v>123089.24485125858</v>
      </c>
    </row>
    <row r="43" spans="2:28" x14ac:dyDescent="0.35">
      <c r="B43" s="23">
        <v>38</v>
      </c>
      <c r="C43" s="23">
        <f t="shared" si="6"/>
        <v>10</v>
      </c>
      <c r="D43" s="23">
        <v>1</v>
      </c>
      <c r="E43" s="23"/>
      <c r="F43" s="23"/>
      <c r="G43" s="23">
        <v>1</v>
      </c>
      <c r="H43" s="23"/>
      <c r="I43" s="23">
        <v>1</v>
      </c>
      <c r="J43" s="23"/>
      <c r="K43" s="23"/>
      <c r="L43" s="23">
        <v>1</v>
      </c>
      <c r="M43" s="23"/>
      <c r="N43" s="23"/>
      <c r="O43" s="23"/>
      <c r="P43" s="23">
        <v>1</v>
      </c>
      <c r="Q43" s="23"/>
      <c r="R43" s="23"/>
      <c r="S43" s="23">
        <f t="shared" si="2"/>
        <v>4393</v>
      </c>
      <c r="T43" s="23">
        <f>SUMPRODUCT(D43:R43,Data!$D$4:$R$4)</f>
        <v>5</v>
      </c>
      <c r="U43" s="23">
        <f>SUMPRODUCT(D43:R43,Data!$D$5:$R$5)</f>
        <v>8.4</v>
      </c>
      <c r="V43" s="49">
        <f t="shared" si="3"/>
        <v>9.0909090909090912E-2</v>
      </c>
      <c r="W43" s="49">
        <f t="shared" si="4"/>
        <v>7.7490774907749083E-2</v>
      </c>
      <c r="X43" s="31">
        <v>1000</v>
      </c>
      <c r="Y43" s="31">
        <v>1600</v>
      </c>
      <c r="Z43" s="23">
        <f t="shared" si="7"/>
        <v>1500</v>
      </c>
      <c r="AA43" s="23">
        <f>250+SUMPRODUCT(D43:R43,Data!$D$6:$R$6)</f>
        <v>550</v>
      </c>
      <c r="AB43" s="56">
        <f t="shared" si="5"/>
        <v>204149.61422341497</v>
      </c>
    </row>
    <row r="44" spans="2:28" x14ac:dyDescent="0.35">
      <c r="B44" s="23">
        <v>39</v>
      </c>
      <c r="C44" s="23">
        <f t="shared" si="6"/>
        <v>10</v>
      </c>
      <c r="D44" s="23">
        <v>1</v>
      </c>
      <c r="E44" s="23"/>
      <c r="F44" s="23"/>
      <c r="G44" s="23">
        <v>1</v>
      </c>
      <c r="H44" s="23"/>
      <c r="I44" s="23">
        <v>1</v>
      </c>
      <c r="J44" s="23"/>
      <c r="K44" s="23"/>
      <c r="L44" s="23">
        <v>1</v>
      </c>
      <c r="M44" s="23"/>
      <c r="N44" s="23"/>
      <c r="O44" s="23"/>
      <c r="P44" s="23"/>
      <c r="Q44" s="23">
        <v>1</v>
      </c>
      <c r="R44" s="23"/>
      <c r="S44" s="23">
        <f t="shared" si="2"/>
        <v>8489</v>
      </c>
      <c r="T44" s="23">
        <f>SUMPRODUCT(D44:R44,Data!$D$4:$R$4)</f>
        <v>4</v>
      </c>
      <c r="U44" s="23">
        <f>SUMPRODUCT(D44:R44,Data!$D$5:$R$5)</f>
        <v>6.4</v>
      </c>
      <c r="V44" s="49">
        <f t="shared" si="3"/>
        <v>7.407407407407407E-2</v>
      </c>
      <c r="W44" s="49">
        <f t="shared" si="4"/>
        <v>6.0150375939849621E-2</v>
      </c>
      <c r="X44" s="31">
        <v>1000</v>
      </c>
      <c r="Y44" s="31">
        <v>1600</v>
      </c>
      <c r="Z44" s="23">
        <f t="shared" si="7"/>
        <v>2000</v>
      </c>
      <c r="AA44" s="23">
        <f>250+SUMPRODUCT(D44:R44,Data!$D$6:$R$6)</f>
        <v>550</v>
      </c>
      <c r="AB44" s="56">
        <f t="shared" si="5"/>
        <v>246956.27958785853</v>
      </c>
    </row>
    <row r="45" spans="2:28" x14ac:dyDescent="0.35">
      <c r="B45" s="23">
        <v>40</v>
      </c>
      <c r="C45" s="23">
        <f t="shared" si="6"/>
        <v>10</v>
      </c>
      <c r="D45" s="23">
        <v>1</v>
      </c>
      <c r="E45" s="23"/>
      <c r="F45" s="23"/>
      <c r="G45" s="23">
        <v>1</v>
      </c>
      <c r="H45" s="23"/>
      <c r="I45" s="23">
        <v>1</v>
      </c>
      <c r="J45" s="23"/>
      <c r="K45" s="23"/>
      <c r="L45" s="23">
        <v>1</v>
      </c>
      <c r="M45" s="23"/>
      <c r="N45" s="23"/>
      <c r="O45" s="23"/>
      <c r="P45" s="23"/>
      <c r="Q45" s="23"/>
      <c r="R45" s="23">
        <v>1</v>
      </c>
      <c r="S45" s="23">
        <f t="shared" si="2"/>
        <v>16681</v>
      </c>
      <c r="T45" s="23">
        <f>SUMPRODUCT(D45:R45,Data!$D$4:$R$4)</f>
        <v>3</v>
      </c>
      <c r="U45" s="23">
        <f>SUMPRODUCT(D45:R45,Data!$D$5:$R$5)</f>
        <v>5.4</v>
      </c>
      <c r="V45" s="49">
        <f t="shared" si="3"/>
        <v>5.6603773584905662E-2</v>
      </c>
      <c r="W45" s="49">
        <f t="shared" si="4"/>
        <v>5.1233396584440226E-2</v>
      </c>
      <c r="X45" s="31">
        <v>1000</v>
      </c>
      <c r="Y45" s="31">
        <v>1600</v>
      </c>
      <c r="Z45" s="23">
        <f t="shared" si="7"/>
        <v>2500</v>
      </c>
      <c r="AA45" s="23">
        <f>250+SUMPRODUCT(D45:R45,Data!$D$6:$R$6)</f>
        <v>550</v>
      </c>
      <c r="AB45" s="56">
        <f t="shared" si="5"/>
        <v>270225.55583401956</v>
      </c>
    </row>
    <row r="46" spans="2:28" x14ac:dyDescent="0.35">
      <c r="B46" s="23">
        <v>41</v>
      </c>
      <c r="C46" s="23">
        <f t="shared" si="6"/>
        <v>11</v>
      </c>
      <c r="D46" s="23">
        <v>1</v>
      </c>
      <c r="E46" s="23"/>
      <c r="F46" s="23"/>
      <c r="G46" s="23">
        <v>1</v>
      </c>
      <c r="H46" s="23"/>
      <c r="I46" s="23">
        <v>1</v>
      </c>
      <c r="J46" s="23"/>
      <c r="K46" s="23"/>
      <c r="L46" s="23"/>
      <c r="M46" s="23">
        <v>1</v>
      </c>
      <c r="N46" s="23"/>
      <c r="O46" s="23">
        <v>1</v>
      </c>
      <c r="P46" s="23"/>
      <c r="Q46" s="23"/>
      <c r="R46" s="23"/>
      <c r="S46" s="23">
        <f t="shared" si="2"/>
        <v>2601</v>
      </c>
      <c r="T46" s="23">
        <f>SUMPRODUCT(D46:R46,Data!$D$4:$R$4)</f>
        <v>9</v>
      </c>
      <c r="U46" s="23">
        <f>SUMPRODUCT(D46:R46,Data!$D$5:$R$5)</f>
        <v>12.4</v>
      </c>
      <c r="V46" s="49">
        <f t="shared" si="3"/>
        <v>0.15254237288135594</v>
      </c>
      <c r="W46" s="49">
        <f t="shared" si="4"/>
        <v>0.11032028469750889</v>
      </c>
      <c r="X46" s="31">
        <v>1000</v>
      </c>
      <c r="Y46" s="31">
        <v>1600</v>
      </c>
      <c r="Z46" s="23">
        <f t="shared" si="7"/>
        <v>1000</v>
      </c>
      <c r="AA46" s="23">
        <f>250+SUMPRODUCT(D46:R46,Data!$D$6:$R$6)</f>
        <v>590</v>
      </c>
      <c r="AB46" s="56">
        <f t="shared" si="5"/>
        <v>134912.47964292177</v>
      </c>
    </row>
    <row r="47" spans="2:28" x14ac:dyDescent="0.35">
      <c r="B47" s="23">
        <v>42</v>
      </c>
      <c r="C47" s="23">
        <f t="shared" si="6"/>
        <v>11</v>
      </c>
      <c r="D47" s="23">
        <v>1</v>
      </c>
      <c r="E47" s="23"/>
      <c r="F47" s="23"/>
      <c r="G47" s="23">
        <v>1</v>
      </c>
      <c r="H47" s="23"/>
      <c r="I47" s="23">
        <v>1</v>
      </c>
      <c r="J47" s="23"/>
      <c r="K47" s="23"/>
      <c r="L47" s="23"/>
      <c r="M47" s="23">
        <v>1</v>
      </c>
      <c r="N47" s="23"/>
      <c r="O47" s="23"/>
      <c r="P47" s="23">
        <v>1</v>
      </c>
      <c r="Q47" s="23"/>
      <c r="R47" s="23"/>
      <c r="S47" s="23">
        <f t="shared" si="2"/>
        <v>4649</v>
      </c>
      <c r="T47" s="23">
        <f>SUMPRODUCT(D47:R47,Data!$D$4:$R$4)</f>
        <v>7</v>
      </c>
      <c r="U47" s="23">
        <f>SUMPRODUCT(D47:R47,Data!$D$5:$R$5)</f>
        <v>10.4</v>
      </c>
      <c r="V47" s="49">
        <f t="shared" si="3"/>
        <v>0.12280701754385964</v>
      </c>
      <c r="W47" s="49">
        <f t="shared" si="4"/>
        <v>9.420289855072464E-2</v>
      </c>
      <c r="X47" s="31">
        <v>1000</v>
      </c>
      <c r="Y47" s="31">
        <v>1600</v>
      </c>
      <c r="Z47" s="23">
        <f t="shared" si="7"/>
        <v>1500</v>
      </c>
      <c r="AA47" s="23">
        <f>250+SUMPRODUCT(D47:R47,Data!$D$6:$R$6)</f>
        <v>590</v>
      </c>
      <c r="AB47" s="56">
        <f t="shared" si="5"/>
        <v>248913.80625476735</v>
      </c>
    </row>
    <row r="48" spans="2:28" x14ac:dyDescent="0.35">
      <c r="B48" s="23">
        <v>43</v>
      </c>
      <c r="C48" s="23">
        <f t="shared" si="6"/>
        <v>11</v>
      </c>
      <c r="D48" s="23">
        <v>1</v>
      </c>
      <c r="E48" s="23"/>
      <c r="F48" s="23"/>
      <c r="G48" s="23">
        <v>1</v>
      </c>
      <c r="H48" s="23"/>
      <c r="I48" s="23">
        <v>1</v>
      </c>
      <c r="J48" s="23"/>
      <c r="K48" s="23"/>
      <c r="L48" s="23"/>
      <c r="M48" s="23">
        <v>1</v>
      </c>
      <c r="N48" s="23"/>
      <c r="O48" s="23"/>
      <c r="P48" s="23"/>
      <c r="Q48" s="23">
        <v>1</v>
      </c>
      <c r="R48" s="23"/>
      <c r="S48" s="23">
        <f t="shared" si="2"/>
        <v>8745</v>
      </c>
      <c r="T48" s="23">
        <f>SUMPRODUCT(D48:R48,Data!$D$4:$R$4)</f>
        <v>6</v>
      </c>
      <c r="U48" s="23">
        <f>SUMPRODUCT(D48:R48,Data!$D$5:$R$5)</f>
        <v>8.4</v>
      </c>
      <c r="V48" s="49">
        <f t="shared" si="3"/>
        <v>0.10714285714285714</v>
      </c>
      <c r="W48" s="49">
        <f t="shared" si="4"/>
        <v>7.7490774907749083E-2</v>
      </c>
      <c r="X48" s="31">
        <v>1000</v>
      </c>
      <c r="Y48" s="31">
        <v>1600</v>
      </c>
      <c r="Z48" s="23">
        <f t="shared" si="7"/>
        <v>2000</v>
      </c>
      <c r="AA48" s="23">
        <f>250+SUMPRODUCT(D48:R48,Data!$D$6:$R$6)</f>
        <v>590</v>
      </c>
      <c r="AB48" s="56">
        <f t="shared" si="5"/>
        <v>325890.61676331051</v>
      </c>
    </row>
    <row r="49" spans="2:28" x14ac:dyDescent="0.35">
      <c r="B49" s="23">
        <v>44</v>
      </c>
      <c r="C49" s="23">
        <f t="shared" si="6"/>
        <v>11</v>
      </c>
      <c r="D49" s="23">
        <v>1</v>
      </c>
      <c r="E49" s="23"/>
      <c r="F49" s="23"/>
      <c r="G49" s="23">
        <v>1</v>
      </c>
      <c r="H49" s="23"/>
      <c r="I49" s="23">
        <v>1</v>
      </c>
      <c r="J49" s="23"/>
      <c r="K49" s="23"/>
      <c r="L49" s="23"/>
      <c r="M49" s="23">
        <v>1</v>
      </c>
      <c r="N49" s="23"/>
      <c r="O49" s="23"/>
      <c r="P49" s="23"/>
      <c r="Q49" s="23"/>
      <c r="R49" s="23">
        <v>1</v>
      </c>
      <c r="S49" s="23">
        <f t="shared" si="2"/>
        <v>16937</v>
      </c>
      <c r="T49" s="23">
        <f>SUMPRODUCT(D49:R49,Data!$D$4:$R$4)</f>
        <v>5</v>
      </c>
      <c r="U49" s="23">
        <f>SUMPRODUCT(D49:R49,Data!$D$5:$R$5)</f>
        <v>7.4</v>
      </c>
      <c r="V49" s="49">
        <f t="shared" si="3"/>
        <v>9.0909090909090912E-2</v>
      </c>
      <c r="W49" s="49">
        <f t="shared" si="4"/>
        <v>6.8901303538175043E-2</v>
      </c>
      <c r="X49" s="31">
        <v>1000</v>
      </c>
      <c r="Y49" s="31">
        <v>1600</v>
      </c>
      <c r="Z49" s="23">
        <f t="shared" si="7"/>
        <v>2500</v>
      </c>
      <c r="AA49" s="23">
        <f>250+SUMPRODUCT(D49:R49,Data!$D$6:$R$6)</f>
        <v>590</v>
      </c>
      <c r="AB49" s="56">
        <f t="shared" si="5"/>
        <v>384198.74724902655</v>
      </c>
    </row>
    <row r="50" spans="2:28" x14ac:dyDescent="0.35">
      <c r="B50" s="23">
        <v>45</v>
      </c>
      <c r="C50" s="23">
        <f t="shared" si="6"/>
        <v>12</v>
      </c>
      <c r="D50" s="23">
        <v>1</v>
      </c>
      <c r="E50" s="23"/>
      <c r="F50" s="23"/>
      <c r="G50" s="23">
        <v>1</v>
      </c>
      <c r="H50" s="23"/>
      <c r="I50" s="23">
        <v>1</v>
      </c>
      <c r="J50" s="23"/>
      <c r="K50" s="23"/>
      <c r="L50" s="23"/>
      <c r="M50" s="23"/>
      <c r="N50" s="23">
        <v>1</v>
      </c>
      <c r="O50" s="23">
        <v>1</v>
      </c>
      <c r="P50" s="23"/>
      <c r="Q50" s="23"/>
      <c r="R50" s="23"/>
      <c r="S50" s="23">
        <f t="shared" si="2"/>
        <v>3113</v>
      </c>
      <c r="T50" s="23">
        <f>SUMPRODUCT(D50:R50,Data!$D$4:$R$4)</f>
        <v>11.5</v>
      </c>
      <c r="U50" s="23">
        <f>SUMPRODUCT(D50:R50,Data!$D$5:$R$5)</f>
        <v>12.9</v>
      </c>
      <c r="V50" s="49">
        <f t="shared" si="3"/>
        <v>0.18699186991869918</v>
      </c>
      <c r="W50" s="49">
        <f t="shared" si="4"/>
        <v>0.11426040744021257</v>
      </c>
      <c r="X50" s="31">
        <v>1000</v>
      </c>
      <c r="Y50" s="31">
        <v>1600</v>
      </c>
      <c r="Z50" s="23">
        <f t="shared" si="7"/>
        <v>1000</v>
      </c>
      <c r="AA50" s="23">
        <f>250+SUMPRODUCT(D50:R50,Data!$D$6:$R$6)</f>
        <v>630</v>
      </c>
      <c r="AB50" s="56">
        <f t="shared" si="5"/>
        <v>136829.15307452454</v>
      </c>
    </row>
    <row r="51" spans="2:28" x14ac:dyDescent="0.35">
      <c r="B51" s="23">
        <v>46</v>
      </c>
      <c r="C51" s="23">
        <f t="shared" si="6"/>
        <v>12</v>
      </c>
      <c r="D51" s="23">
        <v>1</v>
      </c>
      <c r="E51" s="23"/>
      <c r="F51" s="23"/>
      <c r="G51" s="23">
        <v>1</v>
      </c>
      <c r="H51" s="23"/>
      <c r="I51" s="23">
        <v>1</v>
      </c>
      <c r="J51" s="23"/>
      <c r="K51" s="23"/>
      <c r="L51" s="23"/>
      <c r="M51" s="23"/>
      <c r="N51" s="23">
        <v>1</v>
      </c>
      <c r="O51" s="23"/>
      <c r="P51" s="23">
        <v>1</v>
      </c>
      <c r="Q51" s="23"/>
      <c r="R51" s="23"/>
      <c r="S51" s="23">
        <f t="shared" si="2"/>
        <v>5161</v>
      </c>
      <c r="T51" s="23">
        <f>SUMPRODUCT(D51:R51,Data!$D$4:$R$4)</f>
        <v>9.5</v>
      </c>
      <c r="U51" s="23">
        <f>SUMPRODUCT(D51:R51,Data!$D$5:$R$5)</f>
        <v>10.9</v>
      </c>
      <c r="V51" s="49">
        <f t="shared" si="3"/>
        <v>0.15966386554621848</v>
      </c>
      <c r="W51" s="49">
        <f t="shared" si="4"/>
        <v>9.8286744815148777E-2</v>
      </c>
      <c r="X51" s="31">
        <v>1000</v>
      </c>
      <c r="Y51" s="31">
        <v>1600</v>
      </c>
      <c r="Z51" s="23">
        <f t="shared" si="7"/>
        <v>1500</v>
      </c>
      <c r="AA51" s="23">
        <f>250+SUMPRODUCT(D51:R51,Data!$D$6:$R$6)</f>
        <v>630</v>
      </c>
      <c r="AB51" s="56">
        <f t="shared" si="5"/>
        <v>275722.7118078972</v>
      </c>
    </row>
    <row r="52" spans="2:28" x14ac:dyDescent="0.35">
      <c r="B52" s="23">
        <v>47</v>
      </c>
      <c r="C52" s="23">
        <f t="shared" si="6"/>
        <v>12</v>
      </c>
      <c r="D52" s="23">
        <v>1</v>
      </c>
      <c r="E52" s="23"/>
      <c r="F52" s="23"/>
      <c r="G52" s="23">
        <v>1</v>
      </c>
      <c r="H52" s="23"/>
      <c r="I52" s="23">
        <v>1</v>
      </c>
      <c r="J52" s="23"/>
      <c r="K52" s="23"/>
      <c r="L52" s="23"/>
      <c r="M52" s="23"/>
      <c r="N52" s="23">
        <v>1</v>
      </c>
      <c r="O52" s="23"/>
      <c r="P52" s="23"/>
      <c r="Q52" s="23">
        <v>1</v>
      </c>
      <c r="R52" s="23"/>
      <c r="S52" s="23">
        <f t="shared" si="2"/>
        <v>9257</v>
      </c>
      <c r="T52" s="23">
        <f>SUMPRODUCT(D52:R52,Data!$D$4:$R$4)</f>
        <v>8.5</v>
      </c>
      <c r="U52" s="23">
        <f>SUMPRODUCT(D52:R52,Data!$D$5:$R$5)</f>
        <v>8.9</v>
      </c>
      <c r="V52" s="49">
        <f t="shared" si="3"/>
        <v>0.14529914529914531</v>
      </c>
      <c r="W52" s="49">
        <f t="shared" si="4"/>
        <v>8.1726354453627179E-2</v>
      </c>
      <c r="X52" s="31">
        <v>1000</v>
      </c>
      <c r="Y52" s="31">
        <v>1600</v>
      </c>
      <c r="Z52" s="23">
        <f t="shared" si="7"/>
        <v>2000</v>
      </c>
      <c r="AA52" s="23">
        <f>250+SUMPRODUCT(D52:R52,Data!$D$6:$R$6)</f>
        <v>630</v>
      </c>
      <c r="AB52" s="56">
        <f t="shared" si="5"/>
        <v>378203.99802217982</v>
      </c>
    </row>
    <row r="53" spans="2:28" x14ac:dyDescent="0.35">
      <c r="B53" s="23">
        <v>48</v>
      </c>
      <c r="C53" s="23">
        <f t="shared" si="6"/>
        <v>12</v>
      </c>
      <c r="D53" s="23">
        <v>1</v>
      </c>
      <c r="E53" s="23"/>
      <c r="F53" s="23"/>
      <c r="G53" s="23">
        <v>1</v>
      </c>
      <c r="H53" s="23"/>
      <c r="I53" s="23">
        <v>1</v>
      </c>
      <c r="J53" s="23"/>
      <c r="K53" s="23"/>
      <c r="L53" s="23"/>
      <c r="M53" s="23"/>
      <c r="N53" s="23">
        <v>1</v>
      </c>
      <c r="O53" s="23"/>
      <c r="P53" s="23"/>
      <c r="Q53" s="23"/>
      <c r="R53" s="23">
        <v>1</v>
      </c>
      <c r="S53" s="23">
        <f t="shared" si="2"/>
        <v>17449</v>
      </c>
      <c r="T53" s="23">
        <f>SUMPRODUCT(D53:R53,Data!$D$4:$R$4)</f>
        <v>7.5</v>
      </c>
      <c r="U53" s="23">
        <f>SUMPRODUCT(D53:R53,Data!$D$5:$R$5)</f>
        <v>7.9</v>
      </c>
      <c r="V53" s="49">
        <f t="shared" si="3"/>
        <v>0.13043478260869565</v>
      </c>
      <c r="W53" s="49">
        <f t="shared" si="4"/>
        <v>7.3215940685820199E-2</v>
      </c>
      <c r="X53" s="31">
        <v>1000</v>
      </c>
      <c r="Y53" s="31">
        <v>1600</v>
      </c>
      <c r="Z53" s="23">
        <f t="shared" si="7"/>
        <v>2500</v>
      </c>
      <c r="AA53" s="23">
        <f>250+SUMPRODUCT(D53:R53,Data!$D$6:$R$6)</f>
        <v>630</v>
      </c>
      <c r="AB53" s="56">
        <f t="shared" si="5"/>
        <v>462975.13801023492</v>
      </c>
    </row>
    <row r="54" spans="2:28" x14ac:dyDescent="0.35">
      <c r="B54" s="23">
        <v>49</v>
      </c>
      <c r="C54" s="23">
        <f t="shared" si="6"/>
        <v>13</v>
      </c>
      <c r="D54" s="23">
        <v>1</v>
      </c>
      <c r="E54" s="23"/>
      <c r="F54" s="23"/>
      <c r="G54" s="23">
        <v>1</v>
      </c>
      <c r="H54" s="23"/>
      <c r="I54" s="23"/>
      <c r="J54" s="23">
        <v>1</v>
      </c>
      <c r="K54" s="23"/>
      <c r="L54" s="23">
        <v>1</v>
      </c>
      <c r="M54" s="23"/>
      <c r="N54" s="23"/>
      <c r="O54" s="23">
        <v>1</v>
      </c>
      <c r="P54" s="23"/>
      <c r="Q54" s="23"/>
      <c r="R54" s="23"/>
      <c r="S54" s="23">
        <f t="shared" si="2"/>
        <v>2377</v>
      </c>
      <c r="T54" s="23">
        <f>SUMPRODUCT(D54:R54,Data!$D$4:$R$4)</f>
        <v>9</v>
      </c>
      <c r="U54" s="23">
        <f>SUMPRODUCT(D54:R54,Data!$D$5:$R$5)</f>
        <v>11.9</v>
      </c>
      <c r="V54" s="49">
        <f t="shared" si="3"/>
        <v>0.15254237288135594</v>
      </c>
      <c r="W54" s="49">
        <f t="shared" si="4"/>
        <v>0.10634495084897229</v>
      </c>
      <c r="X54" s="31">
        <v>1000</v>
      </c>
      <c r="Y54" s="31">
        <v>1600</v>
      </c>
      <c r="Z54" s="23">
        <f t="shared" si="7"/>
        <v>1000</v>
      </c>
      <c r="AA54" s="23">
        <f>250+SUMPRODUCT(D54:R54,Data!$D$6:$R$6)</f>
        <v>600</v>
      </c>
      <c r="AB54" s="56">
        <f t="shared" si="5"/>
        <v>129077.71769588464</v>
      </c>
    </row>
    <row r="55" spans="2:28" s="18" customFormat="1" x14ac:dyDescent="0.35">
      <c r="B55" s="25">
        <v>50</v>
      </c>
      <c r="C55" s="25">
        <f t="shared" si="6"/>
        <v>13</v>
      </c>
      <c r="D55" s="25">
        <v>1</v>
      </c>
      <c r="E55" s="25"/>
      <c r="F55" s="25"/>
      <c r="G55" s="25">
        <v>1</v>
      </c>
      <c r="H55" s="25"/>
      <c r="I55" s="25"/>
      <c r="J55" s="25">
        <v>1</v>
      </c>
      <c r="K55" s="25"/>
      <c r="L55" s="25">
        <v>1</v>
      </c>
      <c r="M55" s="25"/>
      <c r="N55" s="25"/>
      <c r="O55" s="25"/>
      <c r="P55" s="25">
        <v>1</v>
      </c>
      <c r="Q55" s="25"/>
      <c r="R55" s="25"/>
      <c r="S55" s="23">
        <f t="shared" si="2"/>
        <v>4425</v>
      </c>
      <c r="T55" s="25">
        <f>SUMPRODUCT(D55:R55,Data!$D$4:$R$4)</f>
        <v>7</v>
      </c>
      <c r="U55" s="25">
        <f>SUMPRODUCT(D55:R55,Data!$D$5:$R$5)</f>
        <v>9.9</v>
      </c>
      <c r="V55" s="49">
        <f t="shared" si="3"/>
        <v>0.12280701754385964</v>
      </c>
      <c r="W55" s="49">
        <f t="shared" si="4"/>
        <v>9.0081892629663332E-2</v>
      </c>
      <c r="X55" s="31">
        <v>1000</v>
      </c>
      <c r="Y55" s="31">
        <v>1600</v>
      </c>
      <c r="Z55" s="23">
        <f t="shared" si="7"/>
        <v>1500</v>
      </c>
      <c r="AA55" s="23">
        <f>250+SUMPRODUCT(D55:R55,Data!$D$6:$R$6)</f>
        <v>600</v>
      </c>
      <c r="AB55" s="56">
        <f t="shared" si="5"/>
        <v>240244.24117618887</v>
      </c>
    </row>
    <row r="56" spans="2:28" s="18" customFormat="1" x14ac:dyDescent="0.35">
      <c r="B56" s="25">
        <v>51</v>
      </c>
      <c r="C56" s="25">
        <f t="shared" si="6"/>
        <v>13</v>
      </c>
      <c r="D56" s="25">
        <v>1</v>
      </c>
      <c r="E56" s="25"/>
      <c r="F56" s="25"/>
      <c r="G56" s="25">
        <v>1</v>
      </c>
      <c r="H56" s="25"/>
      <c r="I56" s="25"/>
      <c r="J56" s="25">
        <v>1</v>
      </c>
      <c r="K56" s="25"/>
      <c r="L56" s="25">
        <v>1</v>
      </c>
      <c r="M56" s="25"/>
      <c r="N56" s="25"/>
      <c r="O56" s="25"/>
      <c r="P56" s="25"/>
      <c r="Q56" s="25">
        <v>1</v>
      </c>
      <c r="R56" s="25"/>
      <c r="S56" s="23">
        <f t="shared" si="2"/>
        <v>8521</v>
      </c>
      <c r="T56" s="25">
        <f>SUMPRODUCT(D56:R56,Data!$D$4:$R$4)</f>
        <v>6</v>
      </c>
      <c r="U56" s="25">
        <f>SUMPRODUCT(D56:R56,Data!$D$5:$R$5)</f>
        <v>7.9</v>
      </c>
      <c r="V56" s="49">
        <f t="shared" si="3"/>
        <v>0.10714285714285714</v>
      </c>
      <c r="W56" s="49">
        <f t="shared" si="4"/>
        <v>7.3215940685820199E-2</v>
      </c>
      <c r="X56" s="31">
        <v>1000</v>
      </c>
      <c r="Y56" s="31">
        <v>1600</v>
      </c>
      <c r="Z56" s="23">
        <f t="shared" si="7"/>
        <v>2000</v>
      </c>
      <c r="AA56" s="23">
        <f>250+SUMPRODUCT(D56:R56,Data!$D$6:$R$6)</f>
        <v>600</v>
      </c>
      <c r="AB56" s="56">
        <f t="shared" si="5"/>
        <v>314003.70713623724</v>
      </c>
    </row>
    <row r="57" spans="2:28" s="18" customFormat="1" x14ac:dyDescent="0.35">
      <c r="B57" s="25">
        <v>52</v>
      </c>
      <c r="C57" s="25">
        <f t="shared" si="6"/>
        <v>13</v>
      </c>
      <c r="D57" s="25">
        <v>1</v>
      </c>
      <c r="E57" s="25"/>
      <c r="F57" s="25"/>
      <c r="G57" s="25">
        <v>1</v>
      </c>
      <c r="H57" s="25"/>
      <c r="I57" s="25"/>
      <c r="J57" s="25">
        <v>1</v>
      </c>
      <c r="K57" s="25"/>
      <c r="L57" s="25">
        <v>1</v>
      </c>
      <c r="M57" s="25"/>
      <c r="N57" s="25"/>
      <c r="O57" s="25"/>
      <c r="P57" s="25"/>
      <c r="Q57" s="25"/>
      <c r="R57" s="25">
        <v>1</v>
      </c>
      <c r="S57" s="23">
        <f t="shared" si="2"/>
        <v>16713</v>
      </c>
      <c r="T57" s="25">
        <f>SUMPRODUCT(D57:R57,Data!$D$4:$R$4)</f>
        <v>5</v>
      </c>
      <c r="U57" s="25">
        <f>SUMPRODUCT(D57:R57,Data!$D$5:$R$5)</f>
        <v>6.9</v>
      </c>
      <c r="V57" s="49">
        <f t="shared" si="3"/>
        <v>9.0909090909090912E-2</v>
      </c>
      <c r="W57" s="49">
        <f t="shared" si="4"/>
        <v>6.4546304957904588E-2</v>
      </c>
      <c r="X57" s="31">
        <v>1000</v>
      </c>
      <c r="Y57" s="31">
        <v>1600</v>
      </c>
      <c r="Z57" s="23">
        <f t="shared" si="7"/>
        <v>2500</v>
      </c>
      <c r="AA57" s="23">
        <f>250+SUMPRODUCT(D57:R57,Data!$D$6:$R$6)</f>
        <v>600</v>
      </c>
      <c r="AB57" s="56">
        <f t="shared" si="5"/>
        <v>368948.0397993027</v>
      </c>
    </row>
    <row r="58" spans="2:28" s="18" customFormat="1" x14ac:dyDescent="0.35">
      <c r="B58" s="25">
        <v>53</v>
      </c>
      <c r="C58" s="25">
        <f t="shared" si="6"/>
        <v>14</v>
      </c>
      <c r="D58" s="25">
        <v>1</v>
      </c>
      <c r="E58" s="25"/>
      <c r="F58" s="25"/>
      <c r="G58" s="25">
        <v>1</v>
      </c>
      <c r="H58" s="25"/>
      <c r="I58" s="25"/>
      <c r="J58" s="25">
        <v>1</v>
      </c>
      <c r="K58" s="25"/>
      <c r="L58" s="25"/>
      <c r="M58" s="25">
        <v>1</v>
      </c>
      <c r="N58" s="25"/>
      <c r="O58" s="25">
        <v>1</v>
      </c>
      <c r="P58" s="25"/>
      <c r="Q58" s="25"/>
      <c r="R58" s="25"/>
      <c r="S58" s="23">
        <f t="shared" si="2"/>
        <v>2633</v>
      </c>
      <c r="T58" s="25">
        <f>SUMPRODUCT(D58:R58,Data!$D$4:$R$4)</f>
        <v>11</v>
      </c>
      <c r="U58" s="25">
        <f>SUMPRODUCT(D58:R58,Data!$D$5:$R$5)</f>
        <v>13.9</v>
      </c>
      <c r="V58" s="49">
        <f t="shared" si="3"/>
        <v>0.18032786885245902</v>
      </c>
      <c r="W58" s="49">
        <f t="shared" si="4"/>
        <v>0.12203687445127305</v>
      </c>
      <c r="X58" s="31">
        <v>1000</v>
      </c>
      <c r="Y58" s="31">
        <v>1600</v>
      </c>
      <c r="Z58" s="23">
        <f t="shared" si="7"/>
        <v>1000</v>
      </c>
      <c r="AA58" s="23">
        <f>250+SUMPRODUCT(D58:R58,Data!$D$6:$R$6)</f>
        <v>640</v>
      </c>
      <c r="AB58" s="56">
        <f t="shared" si="5"/>
        <v>135211.27247081854</v>
      </c>
    </row>
    <row r="59" spans="2:28" s="18" customFormat="1" x14ac:dyDescent="0.35">
      <c r="B59" s="25">
        <v>54</v>
      </c>
      <c r="C59" s="25">
        <f t="shared" si="6"/>
        <v>14</v>
      </c>
      <c r="D59" s="25">
        <v>1</v>
      </c>
      <c r="E59" s="25"/>
      <c r="F59" s="25"/>
      <c r="G59" s="25">
        <v>1</v>
      </c>
      <c r="H59" s="25"/>
      <c r="I59" s="25"/>
      <c r="J59" s="25">
        <v>1</v>
      </c>
      <c r="K59" s="25"/>
      <c r="L59" s="25"/>
      <c r="M59" s="25">
        <v>1</v>
      </c>
      <c r="N59" s="25"/>
      <c r="O59" s="25"/>
      <c r="P59" s="25">
        <v>1</v>
      </c>
      <c r="Q59" s="25"/>
      <c r="R59" s="25"/>
      <c r="S59" s="23">
        <f t="shared" si="2"/>
        <v>4681</v>
      </c>
      <c r="T59" s="25">
        <f>SUMPRODUCT(D59:R59,Data!$D$4:$R$4)</f>
        <v>9</v>
      </c>
      <c r="U59" s="25">
        <f>SUMPRODUCT(D59:R59,Data!$D$5:$R$5)</f>
        <v>11.9</v>
      </c>
      <c r="V59" s="49">
        <f t="shared" si="3"/>
        <v>0.15254237288135594</v>
      </c>
      <c r="W59" s="49">
        <f t="shared" si="4"/>
        <v>0.10634495084897229</v>
      </c>
      <c r="X59" s="31">
        <v>1000</v>
      </c>
      <c r="Y59" s="31">
        <v>1600</v>
      </c>
      <c r="Z59" s="23">
        <f t="shared" si="7"/>
        <v>1500</v>
      </c>
      <c r="AA59" s="23">
        <f>250+SUMPRODUCT(D59:R59,Data!$D$6:$R$6)</f>
        <v>640</v>
      </c>
      <c r="AB59" s="56">
        <f t="shared" si="5"/>
        <v>277517.09304615197</v>
      </c>
    </row>
    <row r="60" spans="2:28" s="18" customFormat="1" x14ac:dyDescent="0.35">
      <c r="B60" s="25">
        <v>55</v>
      </c>
      <c r="C60" s="25">
        <f t="shared" si="6"/>
        <v>14</v>
      </c>
      <c r="D60" s="25">
        <v>1</v>
      </c>
      <c r="E60" s="25"/>
      <c r="F60" s="25"/>
      <c r="G60" s="25">
        <v>1</v>
      </c>
      <c r="H60" s="25"/>
      <c r="I60" s="25"/>
      <c r="J60" s="25">
        <v>1</v>
      </c>
      <c r="K60" s="25"/>
      <c r="L60" s="25"/>
      <c r="M60" s="25">
        <v>1</v>
      </c>
      <c r="N60" s="25"/>
      <c r="O60" s="25"/>
      <c r="P60" s="25"/>
      <c r="Q60" s="25">
        <v>1</v>
      </c>
      <c r="R60" s="25"/>
      <c r="S60" s="23">
        <f t="shared" si="2"/>
        <v>8777</v>
      </c>
      <c r="T60" s="25">
        <f>SUMPRODUCT(D60:R60,Data!$D$4:$R$4)</f>
        <v>8</v>
      </c>
      <c r="U60" s="25">
        <f>SUMPRODUCT(D60:R60,Data!$D$5:$R$5)</f>
        <v>9.9</v>
      </c>
      <c r="V60" s="49">
        <f t="shared" si="3"/>
        <v>0.13793103448275862</v>
      </c>
      <c r="W60" s="49">
        <f t="shared" si="4"/>
        <v>9.0081892629663332E-2</v>
      </c>
      <c r="X60" s="31">
        <v>1000</v>
      </c>
      <c r="Y60" s="31">
        <v>1600</v>
      </c>
      <c r="Z60" s="23">
        <f t="shared" si="7"/>
        <v>2000</v>
      </c>
      <c r="AA60" s="23">
        <f>250+SUMPRODUCT(D60:R60,Data!$D$6:$R$6)</f>
        <v>640</v>
      </c>
      <c r="AB60" s="56">
        <f t="shared" si="5"/>
        <v>383604.40525869909</v>
      </c>
    </row>
    <row r="61" spans="2:28" s="18" customFormat="1" x14ac:dyDescent="0.35">
      <c r="B61" s="25">
        <v>56</v>
      </c>
      <c r="C61" s="25">
        <f t="shared" si="6"/>
        <v>14</v>
      </c>
      <c r="D61" s="25">
        <v>1</v>
      </c>
      <c r="E61" s="25"/>
      <c r="F61" s="25"/>
      <c r="G61" s="25">
        <v>1</v>
      </c>
      <c r="H61" s="25"/>
      <c r="I61" s="25"/>
      <c r="J61" s="25">
        <v>1</v>
      </c>
      <c r="K61" s="25"/>
      <c r="L61" s="25"/>
      <c r="M61" s="25">
        <v>1</v>
      </c>
      <c r="N61" s="25"/>
      <c r="O61" s="25"/>
      <c r="P61" s="25"/>
      <c r="Q61" s="25"/>
      <c r="R61" s="25">
        <v>1</v>
      </c>
      <c r="S61" s="23">
        <f t="shared" si="2"/>
        <v>16969</v>
      </c>
      <c r="T61" s="25">
        <f>SUMPRODUCT(D61:R61,Data!$D$4:$R$4)</f>
        <v>7</v>
      </c>
      <c r="U61" s="25">
        <f>SUMPRODUCT(D61:R61,Data!$D$5:$R$5)</f>
        <v>8.9</v>
      </c>
      <c r="V61" s="49">
        <f t="shared" si="3"/>
        <v>0.12280701754385964</v>
      </c>
      <c r="W61" s="49">
        <f t="shared" si="4"/>
        <v>8.1726354453627179E-2</v>
      </c>
      <c r="X61" s="31">
        <v>1000</v>
      </c>
      <c r="Y61" s="31">
        <v>1600</v>
      </c>
      <c r="Z61" s="23">
        <f t="shared" si="7"/>
        <v>2500</v>
      </c>
      <c r="AA61" s="23">
        <f>250+SUMPRODUCT(D61:R61,Data!$D$6:$R$6)</f>
        <v>640</v>
      </c>
      <c r="AB61" s="56">
        <f t="shared" si="5"/>
        <v>471638.68348557339</v>
      </c>
    </row>
    <row r="62" spans="2:28" s="18" customFormat="1" x14ac:dyDescent="0.35">
      <c r="B62" s="25">
        <v>57</v>
      </c>
      <c r="C62" s="25">
        <f t="shared" si="6"/>
        <v>15</v>
      </c>
      <c r="D62" s="25">
        <v>1</v>
      </c>
      <c r="E62" s="25"/>
      <c r="F62" s="25"/>
      <c r="G62" s="25">
        <v>1</v>
      </c>
      <c r="H62" s="25"/>
      <c r="I62" s="25"/>
      <c r="J62" s="25">
        <v>1</v>
      </c>
      <c r="K62" s="25"/>
      <c r="L62" s="25"/>
      <c r="M62" s="25"/>
      <c r="N62" s="25">
        <v>1</v>
      </c>
      <c r="O62" s="25">
        <v>1</v>
      </c>
      <c r="P62" s="25"/>
      <c r="Q62" s="25"/>
      <c r="R62" s="25"/>
      <c r="S62" s="23">
        <f t="shared" si="2"/>
        <v>3145</v>
      </c>
      <c r="T62" s="25">
        <f>SUMPRODUCT(D62:R62,Data!$D$4:$R$4)</f>
        <v>13.5</v>
      </c>
      <c r="U62" s="25">
        <f>SUMPRODUCT(D62:R62,Data!$D$5:$R$5)</f>
        <v>14.4</v>
      </c>
      <c r="V62" s="49">
        <f t="shared" si="3"/>
        <v>0.2125984251968504</v>
      </c>
      <c r="W62" s="49">
        <f t="shared" si="4"/>
        <v>0.12587412587412586</v>
      </c>
      <c r="X62" s="31">
        <v>1000</v>
      </c>
      <c r="Y62" s="31">
        <v>1600</v>
      </c>
      <c r="Z62" s="23">
        <f t="shared" si="7"/>
        <v>1000</v>
      </c>
      <c r="AA62" s="23">
        <f>250+SUMPRODUCT(D62:R62,Data!$D$6:$R$6)</f>
        <v>680</v>
      </c>
      <c r="AB62" s="56">
        <f t="shared" si="5"/>
        <v>132479.04851054456</v>
      </c>
    </row>
    <row r="63" spans="2:28" s="18" customFormat="1" x14ac:dyDescent="0.35">
      <c r="B63" s="25">
        <v>58</v>
      </c>
      <c r="C63" s="25">
        <f t="shared" si="6"/>
        <v>15</v>
      </c>
      <c r="D63" s="25">
        <v>1</v>
      </c>
      <c r="E63" s="25"/>
      <c r="F63" s="25"/>
      <c r="G63" s="25">
        <v>1</v>
      </c>
      <c r="H63" s="25"/>
      <c r="I63" s="25"/>
      <c r="J63" s="25">
        <v>1</v>
      </c>
      <c r="K63" s="25"/>
      <c r="L63" s="25"/>
      <c r="M63" s="25"/>
      <c r="N63" s="25">
        <v>1</v>
      </c>
      <c r="O63" s="25"/>
      <c r="P63" s="25">
        <v>1</v>
      </c>
      <c r="Q63" s="25"/>
      <c r="R63" s="25"/>
      <c r="S63" s="23">
        <f t="shared" si="2"/>
        <v>5193</v>
      </c>
      <c r="T63" s="25">
        <f>SUMPRODUCT(D63:R63,Data!$D$4:$R$4)</f>
        <v>11.5</v>
      </c>
      <c r="U63" s="25">
        <f>SUMPRODUCT(D63:R63,Data!$D$5:$R$5)</f>
        <v>12.4</v>
      </c>
      <c r="V63" s="49">
        <f t="shared" si="3"/>
        <v>0.18699186991869918</v>
      </c>
      <c r="W63" s="49">
        <f t="shared" si="4"/>
        <v>0.11032028469750889</v>
      </c>
      <c r="X63" s="31">
        <v>1000</v>
      </c>
      <c r="Y63" s="31">
        <v>1600</v>
      </c>
      <c r="Z63" s="23">
        <f t="shared" si="7"/>
        <v>1500</v>
      </c>
      <c r="AA63" s="23">
        <f>250+SUMPRODUCT(D63:R63,Data!$D$6:$R$6)</f>
        <v>680</v>
      </c>
      <c r="AB63" s="56">
        <f t="shared" si="5"/>
        <v>298073.54685646493</v>
      </c>
    </row>
    <row r="64" spans="2:28" x14ac:dyDescent="0.35">
      <c r="B64" s="23">
        <v>59</v>
      </c>
      <c r="C64" s="23">
        <f t="shared" si="6"/>
        <v>15</v>
      </c>
      <c r="D64" s="23">
        <v>1</v>
      </c>
      <c r="E64" s="23"/>
      <c r="F64" s="23"/>
      <c r="G64" s="23">
        <v>1</v>
      </c>
      <c r="H64" s="23"/>
      <c r="I64" s="23"/>
      <c r="J64" s="23">
        <v>1</v>
      </c>
      <c r="K64" s="23"/>
      <c r="L64" s="23"/>
      <c r="M64" s="23"/>
      <c r="N64" s="23">
        <v>1</v>
      </c>
      <c r="O64" s="23"/>
      <c r="P64" s="23"/>
      <c r="Q64" s="23">
        <v>1</v>
      </c>
      <c r="R64" s="23"/>
      <c r="S64" s="23">
        <f t="shared" si="2"/>
        <v>9289</v>
      </c>
      <c r="T64" s="23">
        <f>SUMPRODUCT(D64:R64,Data!$D$4:$R$4)</f>
        <v>10.5</v>
      </c>
      <c r="U64" s="23">
        <f>SUMPRODUCT(D64:R64,Data!$D$5:$R$5)</f>
        <v>10.4</v>
      </c>
      <c r="V64" s="49">
        <f t="shared" si="3"/>
        <v>0.17355371900826447</v>
      </c>
      <c r="W64" s="49">
        <f t="shared" si="4"/>
        <v>9.420289855072464E-2</v>
      </c>
      <c r="X64" s="31">
        <v>1000</v>
      </c>
      <c r="Y64" s="31">
        <v>1600</v>
      </c>
      <c r="Z64" s="23">
        <f t="shared" si="7"/>
        <v>2000</v>
      </c>
      <c r="AA64" s="23">
        <f>250+SUMPRODUCT(D64:R64,Data!$D$6:$R$6)</f>
        <v>680</v>
      </c>
      <c r="AB64" s="56">
        <f t="shared" si="5"/>
        <v>428047.43083003955</v>
      </c>
    </row>
    <row r="65" spans="2:28" x14ac:dyDescent="0.35">
      <c r="B65" s="23">
        <v>60</v>
      </c>
      <c r="C65" s="23">
        <f t="shared" si="6"/>
        <v>15</v>
      </c>
      <c r="D65" s="23">
        <v>1</v>
      </c>
      <c r="E65" s="23"/>
      <c r="F65" s="23"/>
      <c r="G65" s="23">
        <v>1</v>
      </c>
      <c r="H65" s="23"/>
      <c r="I65" s="23"/>
      <c r="J65" s="23">
        <v>1</v>
      </c>
      <c r="K65" s="23"/>
      <c r="L65" s="23"/>
      <c r="M65" s="23"/>
      <c r="N65" s="23">
        <v>1</v>
      </c>
      <c r="O65" s="23"/>
      <c r="P65" s="23"/>
      <c r="Q65" s="23"/>
      <c r="R65" s="23">
        <v>1</v>
      </c>
      <c r="S65" s="23">
        <f t="shared" si="2"/>
        <v>17481</v>
      </c>
      <c r="T65" s="23">
        <f>SUMPRODUCT(D65:R65,Data!$D$4:$R$4)</f>
        <v>9.5</v>
      </c>
      <c r="U65" s="23">
        <f>SUMPRODUCT(D65:R65,Data!$D$5:$R$5)</f>
        <v>9.4</v>
      </c>
      <c r="V65" s="49">
        <f t="shared" si="3"/>
        <v>0.15966386554621848</v>
      </c>
      <c r="W65" s="49">
        <f t="shared" si="4"/>
        <v>8.5923217550274225E-2</v>
      </c>
      <c r="X65" s="31">
        <v>1000</v>
      </c>
      <c r="Y65" s="31">
        <v>1600</v>
      </c>
      <c r="Z65" s="23">
        <f t="shared" si="7"/>
        <v>2500</v>
      </c>
      <c r="AA65" s="23">
        <f>250+SUMPRODUCT(D65:R65,Data!$D$6:$R$6)</f>
        <v>680</v>
      </c>
      <c r="AB65" s="56">
        <f t="shared" si="5"/>
        <v>540796.64480051619</v>
      </c>
    </row>
    <row r="66" spans="2:28" x14ac:dyDescent="0.35">
      <c r="B66" s="23">
        <v>61</v>
      </c>
      <c r="C66" s="23">
        <f t="shared" si="6"/>
        <v>16</v>
      </c>
      <c r="D66" s="23">
        <v>1</v>
      </c>
      <c r="E66" s="23"/>
      <c r="F66" s="23"/>
      <c r="G66" s="23">
        <v>1</v>
      </c>
      <c r="H66" s="23"/>
      <c r="I66" s="23"/>
      <c r="J66" s="23"/>
      <c r="K66" s="23">
        <v>1</v>
      </c>
      <c r="L66" s="23">
        <v>1</v>
      </c>
      <c r="M66" s="23"/>
      <c r="N66" s="23"/>
      <c r="O66" s="23">
        <v>1</v>
      </c>
      <c r="P66" s="23"/>
      <c r="Q66" s="23"/>
      <c r="R66" s="23"/>
      <c r="S66" s="23">
        <f t="shared" si="2"/>
        <v>2441</v>
      </c>
      <c r="T66" s="23">
        <f>SUMPRODUCT(D66:R66,Data!$D$4:$R$4)</f>
        <v>7.8</v>
      </c>
      <c r="U66" s="23">
        <f>SUMPRODUCT(D66:R66,Data!$D$5:$R$5)</f>
        <v>12.9</v>
      </c>
      <c r="V66" s="49">
        <f t="shared" si="3"/>
        <v>0.13494809688581316</v>
      </c>
      <c r="W66" s="49">
        <f t="shared" si="4"/>
        <v>0.11426040744021257</v>
      </c>
      <c r="X66" s="31">
        <v>1000</v>
      </c>
      <c r="Y66" s="31">
        <v>1600</v>
      </c>
      <c r="Z66" s="23">
        <f t="shared" si="7"/>
        <v>1000</v>
      </c>
      <c r="AA66" s="23">
        <f>250+SUMPRODUCT(D66:R66,Data!$D$6:$R$6)</f>
        <v>650</v>
      </c>
      <c r="AB66" s="56">
        <f t="shared" si="5"/>
        <v>111217.66207655365</v>
      </c>
    </row>
    <row r="67" spans="2:28" x14ac:dyDescent="0.35">
      <c r="B67" s="23">
        <v>62</v>
      </c>
      <c r="C67" s="23">
        <f t="shared" si="6"/>
        <v>16</v>
      </c>
      <c r="D67" s="23">
        <v>1</v>
      </c>
      <c r="E67" s="23"/>
      <c r="F67" s="23"/>
      <c r="G67" s="23">
        <v>1</v>
      </c>
      <c r="H67" s="23"/>
      <c r="I67" s="23"/>
      <c r="J67" s="23"/>
      <c r="K67" s="23">
        <v>1</v>
      </c>
      <c r="L67" s="23">
        <v>1</v>
      </c>
      <c r="M67" s="23"/>
      <c r="N67" s="23"/>
      <c r="O67" s="23"/>
      <c r="P67" s="23">
        <v>1</v>
      </c>
      <c r="Q67" s="23"/>
      <c r="R67" s="23"/>
      <c r="S67" s="23">
        <f t="shared" si="2"/>
        <v>4489</v>
      </c>
      <c r="T67" s="23">
        <f>SUMPRODUCT(D67:R67,Data!$D$4:$R$4)</f>
        <v>5.8</v>
      </c>
      <c r="U67" s="23">
        <f>SUMPRODUCT(D67:R67,Data!$D$5:$R$5)</f>
        <v>10.9</v>
      </c>
      <c r="V67" s="49">
        <f t="shared" si="3"/>
        <v>0.1039426523297491</v>
      </c>
      <c r="W67" s="49">
        <f t="shared" si="4"/>
        <v>9.8286744815148777E-2</v>
      </c>
      <c r="X67" s="31">
        <v>1000</v>
      </c>
      <c r="Y67" s="31">
        <v>1600</v>
      </c>
      <c r="Z67" s="23">
        <f t="shared" si="7"/>
        <v>1500</v>
      </c>
      <c r="AA67" s="23">
        <f>250+SUMPRODUCT(D67:R67,Data!$D$6:$R$6)</f>
        <v>650</v>
      </c>
      <c r="AB67" s="56">
        <f t="shared" si="5"/>
        <v>222021.22742888908</v>
      </c>
    </row>
    <row r="68" spans="2:28" x14ac:dyDescent="0.35">
      <c r="B68" s="23">
        <v>63</v>
      </c>
      <c r="C68" s="23">
        <f t="shared" si="6"/>
        <v>16</v>
      </c>
      <c r="D68" s="23">
        <v>1</v>
      </c>
      <c r="E68" s="23"/>
      <c r="F68" s="23"/>
      <c r="G68" s="23">
        <v>1</v>
      </c>
      <c r="H68" s="23"/>
      <c r="I68" s="23"/>
      <c r="J68" s="23"/>
      <c r="K68" s="23">
        <v>1</v>
      </c>
      <c r="L68" s="23">
        <v>1</v>
      </c>
      <c r="M68" s="23"/>
      <c r="N68" s="23"/>
      <c r="O68" s="23"/>
      <c r="P68" s="23"/>
      <c r="Q68" s="23">
        <v>1</v>
      </c>
      <c r="R68" s="23"/>
      <c r="S68" s="23">
        <f t="shared" si="2"/>
        <v>8585</v>
      </c>
      <c r="T68" s="23">
        <f>SUMPRODUCT(D68:R68,Data!$D$4:$R$4)</f>
        <v>4.8</v>
      </c>
      <c r="U68" s="23">
        <f>SUMPRODUCT(D68:R68,Data!$D$5:$R$5)</f>
        <v>8.9</v>
      </c>
      <c r="V68" s="49">
        <f t="shared" si="3"/>
        <v>8.7591240875912413E-2</v>
      </c>
      <c r="W68" s="49">
        <f t="shared" si="4"/>
        <v>8.1726354453627179E-2</v>
      </c>
      <c r="X68" s="31">
        <v>1000</v>
      </c>
      <c r="Y68" s="31">
        <v>1600</v>
      </c>
      <c r="Z68" s="23">
        <f t="shared" si="7"/>
        <v>2000</v>
      </c>
      <c r="AA68" s="23">
        <f>250+SUMPRODUCT(D68:R68,Data!$D$6:$R$6)</f>
        <v>650</v>
      </c>
      <c r="AB68" s="56">
        <f t="shared" si="5"/>
        <v>294777.10080231645</v>
      </c>
    </row>
    <row r="69" spans="2:28" x14ac:dyDescent="0.35">
      <c r="B69" s="23">
        <v>64</v>
      </c>
      <c r="C69" s="23">
        <f t="shared" si="6"/>
        <v>16</v>
      </c>
      <c r="D69" s="23">
        <v>1</v>
      </c>
      <c r="E69" s="23"/>
      <c r="F69" s="23"/>
      <c r="G69" s="23">
        <v>1</v>
      </c>
      <c r="H69" s="23"/>
      <c r="I69" s="23"/>
      <c r="J69" s="23"/>
      <c r="K69" s="23">
        <v>1</v>
      </c>
      <c r="L69" s="23">
        <v>1</v>
      </c>
      <c r="M69" s="23"/>
      <c r="N69" s="23"/>
      <c r="O69" s="23"/>
      <c r="P69" s="23"/>
      <c r="Q69" s="23"/>
      <c r="R69" s="23">
        <v>1</v>
      </c>
      <c r="S69" s="23">
        <f t="shared" si="2"/>
        <v>16777</v>
      </c>
      <c r="T69" s="23">
        <f>SUMPRODUCT(D69:R69,Data!$D$4:$R$4)</f>
        <v>3.8</v>
      </c>
      <c r="U69" s="23">
        <f>SUMPRODUCT(D69:R69,Data!$D$5:$R$5)</f>
        <v>7.9</v>
      </c>
      <c r="V69" s="49">
        <f t="shared" si="3"/>
        <v>7.0631970260223054E-2</v>
      </c>
      <c r="W69" s="49">
        <f t="shared" si="4"/>
        <v>7.3215940685820199E-2</v>
      </c>
      <c r="X69" s="31">
        <v>1000</v>
      </c>
      <c r="Y69" s="31">
        <v>1600</v>
      </c>
      <c r="Z69" s="23">
        <f t="shared" si="7"/>
        <v>2500</v>
      </c>
      <c r="AA69" s="23">
        <f>250+SUMPRODUCT(D69:R69,Data!$D$6:$R$6)</f>
        <v>650</v>
      </c>
      <c r="AB69" s="56">
        <f t="shared" si="5"/>
        <v>347388.32941144041</v>
      </c>
    </row>
    <row r="70" spans="2:28" x14ac:dyDescent="0.35">
      <c r="B70" s="23">
        <v>65</v>
      </c>
      <c r="C70" s="23">
        <f t="shared" si="6"/>
        <v>17</v>
      </c>
      <c r="D70" s="23">
        <v>1</v>
      </c>
      <c r="E70" s="23"/>
      <c r="F70" s="23"/>
      <c r="G70" s="23">
        <v>1</v>
      </c>
      <c r="H70" s="23"/>
      <c r="I70" s="23"/>
      <c r="J70" s="23"/>
      <c r="K70" s="23">
        <v>1</v>
      </c>
      <c r="L70" s="23"/>
      <c r="M70" s="23">
        <v>1</v>
      </c>
      <c r="N70" s="23"/>
      <c r="O70" s="23">
        <v>1</v>
      </c>
      <c r="P70" s="23"/>
      <c r="Q70" s="23"/>
      <c r="R70" s="23"/>
      <c r="S70" s="23">
        <f t="shared" si="2"/>
        <v>2697</v>
      </c>
      <c r="T70" s="23">
        <f>SUMPRODUCT(D70:R70,Data!$D$4:$R$4)</f>
        <v>9.8000000000000007</v>
      </c>
      <c r="U70" s="23">
        <f>SUMPRODUCT(D70:R70,Data!$D$5:$R$5)</f>
        <v>14.9</v>
      </c>
      <c r="V70" s="49">
        <f t="shared" si="3"/>
        <v>0.16387959866220739</v>
      </c>
      <c r="W70" s="49">
        <f t="shared" si="4"/>
        <v>0.12967798085291557</v>
      </c>
      <c r="X70" s="31">
        <v>1000</v>
      </c>
      <c r="Y70" s="31">
        <v>1600</v>
      </c>
      <c r="Z70" s="23">
        <f t="shared" si="7"/>
        <v>1000</v>
      </c>
      <c r="AA70" s="23">
        <f>250+SUMPRODUCT(D70:R70,Data!$D$6:$R$6)</f>
        <v>690</v>
      </c>
      <c r="AB70" s="56">
        <f t="shared" si="5"/>
        <v>115122.95408833041</v>
      </c>
    </row>
    <row r="71" spans="2:28" x14ac:dyDescent="0.35">
      <c r="B71" s="23">
        <v>66</v>
      </c>
      <c r="C71" s="23">
        <f t="shared" si="6"/>
        <v>17</v>
      </c>
      <c r="D71" s="23">
        <v>1</v>
      </c>
      <c r="E71" s="23"/>
      <c r="F71" s="23"/>
      <c r="G71" s="23">
        <v>1</v>
      </c>
      <c r="H71" s="23"/>
      <c r="I71" s="23"/>
      <c r="J71" s="23"/>
      <c r="K71" s="23">
        <v>1</v>
      </c>
      <c r="L71" s="23"/>
      <c r="M71" s="23">
        <v>1</v>
      </c>
      <c r="N71" s="23"/>
      <c r="O71" s="23"/>
      <c r="P71" s="23">
        <v>1</v>
      </c>
      <c r="Q71" s="23"/>
      <c r="R71" s="23"/>
      <c r="S71" s="23">
        <f t="shared" ref="S71:S134" si="8">SUMPRODUCT(D71:R71,$D$2:$R$2)</f>
        <v>4745</v>
      </c>
      <c r="T71" s="23">
        <f>SUMPRODUCT(D71:R71,Data!$D$4:$R$4)</f>
        <v>7.8</v>
      </c>
      <c r="U71" s="23">
        <f>SUMPRODUCT(D71:R71,Data!$D$5:$R$5)</f>
        <v>12.9</v>
      </c>
      <c r="V71" s="49">
        <f t="shared" ref="V71:V134" si="9">T71/(T71+50)</f>
        <v>0.13494809688581316</v>
      </c>
      <c r="W71" s="49">
        <f t="shared" ref="W71:W134" si="10">U71/(U71+100)</f>
        <v>0.11426040744021257</v>
      </c>
      <c r="X71" s="31">
        <v>1000</v>
      </c>
      <c r="Y71" s="31">
        <v>1600</v>
      </c>
      <c r="Z71" s="23">
        <f t="shared" si="7"/>
        <v>1500</v>
      </c>
      <c r="AA71" s="23">
        <f>250+SUMPRODUCT(D71:R71,Data!$D$6:$R$6)</f>
        <v>690</v>
      </c>
      <c r="AB71" s="56">
        <f t="shared" ref="AB71:AB134" si="11">SUM((Z71-AA71)*X71*V71,(Z71-AA71)*Y71*W71)</f>
        <v>257389.44652002415</v>
      </c>
    </row>
    <row r="72" spans="2:28" x14ac:dyDescent="0.35">
      <c r="B72" s="23">
        <v>67</v>
      </c>
      <c r="C72" s="23">
        <f t="shared" si="6"/>
        <v>17</v>
      </c>
      <c r="D72" s="23">
        <v>1</v>
      </c>
      <c r="E72" s="23"/>
      <c r="F72" s="23"/>
      <c r="G72" s="23">
        <v>1</v>
      </c>
      <c r="H72" s="23"/>
      <c r="I72" s="23"/>
      <c r="J72" s="23"/>
      <c r="K72" s="23">
        <v>1</v>
      </c>
      <c r="L72" s="23"/>
      <c r="M72" s="23">
        <v>1</v>
      </c>
      <c r="N72" s="23"/>
      <c r="O72" s="23"/>
      <c r="P72" s="23"/>
      <c r="Q72" s="23">
        <v>1</v>
      </c>
      <c r="R72" s="23"/>
      <c r="S72" s="23">
        <f t="shared" si="8"/>
        <v>8841</v>
      </c>
      <c r="T72" s="23">
        <f>SUMPRODUCT(D72:R72,Data!$D$4:$R$4)</f>
        <v>6.8</v>
      </c>
      <c r="U72" s="23">
        <f>SUMPRODUCT(D72:R72,Data!$D$5:$R$5)</f>
        <v>10.9</v>
      </c>
      <c r="V72" s="49">
        <f t="shared" si="9"/>
        <v>0.11971830985915494</v>
      </c>
      <c r="W72" s="49">
        <f t="shared" si="10"/>
        <v>9.8286744815148777E-2</v>
      </c>
      <c r="X72" s="31">
        <v>1000</v>
      </c>
      <c r="Y72" s="31">
        <v>1600</v>
      </c>
      <c r="Z72" s="23">
        <f t="shared" si="7"/>
        <v>2000</v>
      </c>
      <c r="AA72" s="23">
        <f>250+SUMPRODUCT(D72:R72,Data!$D$6:$R$6)</f>
        <v>690</v>
      </c>
      <c r="AB72" s="56">
        <f t="shared" si="11"/>
        <v>362840.0030480448</v>
      </c>
    </row>
    <row r="73" spans="2:28" x14ac:dyDescent="0.35">
      <c r="B73" s="23">
        <v>68</v>
      </c>
      <c r="C73" s="23">
        <f t="shared" si="6"/>
        <v>17</v>
      </c>
      <c r="D73" s="23">
        <v>1</v>
      </c>
      <c r="E73" s="23"/>
      <c r="F73" s="23"/>
      <c r="G73" s="23">
        <v>1</v>
      </c>
      <c r="H73" s="23"/>
      <c r="I73" s="23"/>
      <c r="J73" s="23"/>
      <c r="K73" s="23">
        <v>1</v>
      </c>
      <c r="L73" s="23"/>
      <c r="M73" s="23">
        <v>1</v>
      </c>
      <c r="N73" s="23"/>
      <c r="O73" s="23"/>
      <c r="P73" s="23"/>
      <c r="Q73" s="23"/>
      <c r="R73" s="23">
        <v>1</v>
      </c>
      <c r="S73" s="23">
        <f t="shared" si="8"/>
        <v>17033</v>
      </c>
      <c r="T73" s="23">
        <f>SUMPRODUCT(D73:R73,Data!$D$4:$R$4)</f>
        <v>5.8</v>
      </c>
      <c r="U73" s="23">
        <f>SUMPRODUCT(D73:R73,Data!$D$5:$R$5)</f>
        <v>9.9</v>
      </c>
      <c r="V73" s="49">
        <f t="shared" si="9"/>
        <v>0.1039426523297491</v>
      </c>
      <c r="W73" s="49">
        <f t="shared" si="10"/>
        <v>9.0081892629663332E-2</v>
      </c>
      <c r="X73" s="31">
        <v>1000</v>
      </c>
      <c r="Y73" s="31">
        <v>1600</v>
      </c>
      <c r="Z73" s="23">
        <f t="shared" si="7"/>
        <v>2500</v>
      </c>
      <c r="AA73" s="23">
        <f>250+SUMPRODUCT(D73:R73,Data!$D$6:$R$6)</f>
        <v>690</v>
      </c>
      <c r="AB73" s="56">
        <f t="shared" si="11"/>
        <v>449013.36177235085</v>
      </c>
    </row>
    <row r="74" spans="2:28" x14ac:dyDescent="0.35">
      <c r="B74" s="23">
        <v>69</v>
      </c>
      <c r="C74" s="23">
        <f t="shared" si="6"/>
        <v>18</v>
      </c>
      <c r="D74" s="23">
        <v>1</v>
      </c>
      <c r="E74" s="23"/>
      <c r="F74" s="23"/>
      <c r="G74" s="23">
        <v>1</v>
      </c>
      <c r="H74" s="23"/>
      <c r="I74" s="23"/>
      <c r="J74" s="23"/>
      <c r="K74" s="23">
        <v>1</v>
      </c>
      <c r="L74" s="23"/>
      <c r="M74" s="23"/>
      <c r="N74" s="23">
        <v>1</v>
      </c>
      <c r="O74" s="23">
        <v>1</v>
      </c>
      <c r="P74" s="23"/>
      <c r="Q74" s="23"/>
      <c r="R74" s="23"/>
      <c r="S74" s="23">
        <f t="shared" si="8"/>
        <v>3209</v>
      </c>
      <c r="T74" s="23">
        <f>SUMPRODUCT(D74:R74,Data!$D$4:$R$4)</f>
        <v>12.3</v>
      </c>
      <c r="U74" s="23">
        <f>SUMPRODUCT(D74:R74,Data!$D$5:$R$5)</f>
        <v>15.4</v>
      </c>
      <c r="V74" s="49">
        <f t="shared" si="9"/>
        <v>0.19743178170144465</v>
      </c>
      <c r="W74" s="49">
        <f t="shared" si="10"/>
        <v>0.13344887348353551</v>
      </c>
      <c r="X74" s="31">
        <v>1000</v>
      </c>
      <c r="Y74" s="31">
        <v>1600</v>
      </c>
      <c r="Z74" s="23">
        <f t="shared" si="7"/>
        <v>1000</v>
      </c>
      <c r="AA74" s="23">
        <f>250+SUMPRODUCT(D74:R74,Data!$D$6:$R$6)</f>
        <v>730</v>
      </c>
      <c r="AB74" s="56">
        <f t="shared" si="11"/>
        <v>110956.49440427739</v>
      </c>
    </row>
    <row r="75" spans="2:28" x14ac:dyDescent="0.35">
      <c r="B75" s="23">
        <v>70</v>
      </c>
      <c r="C75" s="23">
        <f t="shared" ref="C75:C138" si="12">IF(C71=C74,C74+1,C74)</f>
        <v>18</v>
      </c>
      <c r="D75" s="23">
        <v>1</v>
      </c>
      <c r="E75" s="23"/>
      <c r="F75" s="23"/>
      <c r="G75" s="23">
        <v>1</v>
      </c>
      <c r="H75" s="23"/>
      <c r="I75" s="23"/>
      <c r="J75" s="23"/>
      <c r="K75" s="23">
        <v>1</v>
      </c>
      <c r="L75" s="23"/>
      <c r="M75" s="23"/>
      <c r="N75" s="23">
        <v>1</v>
      </c>
      <c r="O75" s="23"/>
      <c r="P75" s="23">
        <v>1</v>
      </c>
      <c r="Q75" s="23"/>
      <c r="R75" s="23"/>
      <c r="S75" s="23">
        <f t="shared" si="8"/>
        <v>5257</v>
      </c>
      <c r="T75" s="23">
        <f>SUMPRODUCT(D75:R75,Data!$D$4:$R$4)</f>
        <v>10.3</v>
      </c>
      <c r="U75" s="23">
        <f>SUMPRODUCT(D75:R75,Data!$D$5:$R$5)</f>
        <v>13.4</v>
      </c>
      <c r="V75" s="49">
        <f t="shared" si="9"/>
        <v>0.17081260364842457</v>
      </c>
      <c r="W75" s="49">
        <f t="shared" si="10"/>
        <v>0.11816578483245149</v>
      </c>
      <c r="X75" s="31">
        <v>1000</v>
      </c>
      <c r="Y75" s="31">
        <v>1600</v>
      </c>
      <c r="Z75" s="23">
        <f t="shared" ref="Z75:Z138" si="13">Z71</f>
        <v>1500</v>
      </c>
      <c r="AA75" s="23">
        <f>250+SUMPRODUCT(D75:R75,Data!$D$6:$R$6)</f>
        <v>730</v>
      </c>
      <c r="AB75" s="56">
        <f t="shared" si="11"/>
        <v>277105.9517228672</v>
      </c>
    </row>
    <row r="76" spans="2:28" x14ac:dyDescent="0.35">
      <c r="B76" s="23">
        <v>71</v>
      </c>
      <c r="C76" s="23">
        <f t="shared" si="12"/>
        <v>18</v>
      </c>
      <c r="D76" s="23">
        <v>1</v>
      </c>
      <c r="E76" s="23"/>
      <c r="F76" s="23"/>
      <c r="G76" s="23">
        <v>1</v>
      </c>
      <c r="H76" s="23"/>
      <c r="I76" s="23"/>
      <c r="J76" s="23"/>
      <c r="K76" s="23">
        <v>1</v>
      </c>
      <c r="L76" s="23"/>
      <c r="M76" s="23"/>
      <c r="N76" s="23">
        <v>1</v>
      </c>
      <c r="O76" s="23"/>
      <c r="P76" s="23"/>
      <c r="Q76" s="23">
        <v>1</v>
      </c>
      <c r="R76" s="23"/>
      <c r="S76" s="23">
        <f t="shared" si="8"/>
        <v>9353</v>
      </c>
      <c r="T76" s="23">
        <f>SUMPRODUCT(D76:R76,Data!$D$4:$R$4)</f>
        <v>9.3000000000000007</v>
      </c>
      <c r="U76" s="23">
        <f>SUMPRODUCT(D76:R76,Data!$D$5:$R$5)</f>
        <v>11.4</v>
      </c>
      <c r="V76" s="49">
        <f t="shared" si="9"/>
        <v>0.15682967959527827</v>
      </c>
      <c r="W76" s="49">
        <f t="shared" si="10"/>
        <v>0.10233393177737882</v>
      </c>
      <c r="X76" s="31">
        <v>1000</v>
      </c>
      <c r="Y76" s="31">
        <v>1600</v>
      </c>
      <c r="Z76" s="23">
        <f t="shared" si="13"/>
        <v>2000</v>
      </c>
      <c r="AA76" s="23">
        <f>250+SUMPRODUCT(D76:R76,Data!$D$6:$R$6)</f>
        <v>730</v>
      </c>
      <c r="AB76" s="56">
        <f t="shared" si="11"/>
        <v>407116.24245763716</v>
      </c>
    </row>
    <row r="77" spans="2:28" x14ac:dyDescent="0.35">
      <c r="B77" s="23">
        <v>72</v>
      </c>
      <c r="C77" s="23">
        <f t="shared" si="12"/>
        <v>18</v>
      </c>
      <c r="D77" s="23">
        <v>1</v>
      </c>
      <c r="E77" s="23"/>
      <c r="F77" s="23"/>
      <c r="G77" s="23">
        <v>1</v>
      </c>
      <c r="H77" s="23"/>
      <c r="I77" s="23"/>
      <c r="J77" s="23"/>
      <c r="K77" s="23">
        <v>1</v>
      </c>
      <c r="L77" s="23"/>
      <c r="M77" s="23"/>
      <c r="N77" s="23">
        <v>1</v>
      </c>
      <c r="O77" s="23"/>
      <c r="P77" s="23"/>
      <c r="Q77" s="23"/>
      <c r="R77" s="23">
        <v>1</v>
      </c>
      <c r="S77" s="23">
        <f t="shared" si="8"/>
        <v>17545</v>
      </c>
      <c r="T77" s="23">
        <f>SUMPRODUCT(D77:R77,Data!$D$4:$R$4)</f>
        <v>8.3000000000000007</v>
      </c>
      <c r="U77" s="23">
        <f>SUMPRODUCT(D77:R77,Data!$D$5:$R$5)</f>
        <v>10.4</v>
      </c>
      <c r="V77" s="49">
        <f t="shared" si="9"/>
        <v>0.14236706689536879</v>
      </c>
      <c r="W77" s="49">
        <f t="shared" si="10"/>
        <v>9.420289855072464E-2</v>
      </c>
      <c r="X77" s="31">
        <v>1000</v>
      </c>
      <c r="Y77" s="31">
        <v>1600</v>
      </c>
      <c r="Z77" s="23">
        <f t="shared" si="13"/>
        <v>2500</v>
      </c>
      <c r="AA77" s="23">
        <f>250+SUMPRODUCT(D77:R77,Data!$D$6:$R$6)</f>
        <v>730</v>
      </c>
      <c r="AB77" s="56">
        <f t="shared" si="11"/>
        <v>518772.31710045494</v>
      </c>
    </row>
    <row r="78" spans="2:28" x14ac:dyDescent="0.35">
      <c r="B78" s="23">
        <v>73</v>
      </c>
      <c r="C78" s="23">
        <f t="shared" si="12"/>
        <v>19</v>
      </c>
      <c r="D78" s="23">
        <v>1</v>
      </c>
      <c r="E78" s="23"/>
      <c r="F78" s="23"/>
      <c r="G78" s="23"/>
      <c r="H78" s="23">
        <v>1</v>
      </c>
      <c r="I78" s="23">
        <v>1</v>
      </c>
      <c r="J78" s="23"/>
      <c r="K78" s="23"/>
      <c r="L78" s="23">
        <v>1</v>
      </c>
      <c r="M78" s="23"/>
      <c r="N78" s="23"/>
      <c r="O78" s="23">
        <v>1</v>
      </c>
      <c r="P78" s="23"/>
      <c r="Q78" s="23"/>
      <c r="R78" s="23"/>
      <c r="S78" s="23">
        <f t="shared" si="8"/>
        <v>2353</v>
      </c>
      <c r="T78" s="23">
        <f>SUMPRODUCT(D78:R78,Data!$D$4:$R$4)</f>
        <v>9.5</v>
      </c>
      <c r="U78" s="23">
        <f>SUMPRODUCT(D78:R78,Data!$D$5:$R$5)</f>
        <v>11</v>
      </c>
      <c r="V78" s="49">
        <f t="shared" si="9"/>
        <v>0.15966386554621848</v>
      </c>
      <c r="W78" s="49">
        <f t="shared" si="10"/>
        <v>9.90990990990991E-2</v>
      </c>
      <c r="X78" s="31">
        <v>1000</v>
      </c>
      <c r="Y78" s="31">
        <v>1600</v>
      </c>
      <c r="Z78" s="23">
        <f t="shared" si="13"/>
        <v>1000</v>
      </c>
      <c r="AA78" s="23">
        <f>250+SUMPRODUCT(D78:R78,Data!$D$6:$R$6)</f>
        <v>650</v>
      </c>
      <c r="AB78" s="56">
        <f t="shared" si="11"/>
        <v>111377.84843667196</v>
      </c>
    </row>
    <row r="79" spans="2:28" x14ac:dyDescent="0.35">
      <c r="B79" s="23">
        <v>74</v>
      </c>
      <c r="C79" s="23">
        <f t="shared" si="12"/>
        <v>19</v>
      </c>
      <c r="D79" s="23">
        <v>1</v>
      </c>
      <c r="E79" s="23"/>
      <c r="F79" s="23"/>
      <c r="G79" s="23"/>
      <c r="H79" s="23">
        <v>1</v>
      </c>
      <c r="I79" s="23">
        <v>1</v>
      </c>
      <c r="J79" s="23"/>
      <c r="K79" s="23"/>
      <c r="L79" s="23">
        <v>1</v>
      </c>
      <c r="M79" s="23"/>
      <c r="N79" s="23"/>
      <c r="O79" s="23"/>
      <c r="P79" s="23">
        <v>1</v>
      </c>
      <c r="Q79" s="23"/>
      <c r="R79" s="23"/>
      <c r="S79" s="23">
        <f t="shared" si="8"/>
        <v>4401</v>
      </c>
      <c r="T79" s="23">
        <f>SUMPRODUCT(D79:R79,Data!$D$4:$R$4)</f>
        <v>7.5</v>
      </c>
      <c r="U79" s="23">
        <f>SUMPRODUCT(D79:R79,Data!$D$5:$R$5)</f>
        <v>9</v>
      </c>
      <c r="V79" s="49">
        <f t="shared" si="9"/>
        <v>0.13043478260869565</v>
      </c>
      <c r="W79" s="49">
        <f t="shared" si="10"/>
        <v>8.2568807339449546E-2</v>
      </c>
      <c r="X79" s="31">
        <v>1000</v>
      </c>
      <c r="Y79" s="31">
        <v>1600</v>
      </c>
      <c r="Z79" s="23">
        <f t="shared" si="13"/>
        <v>1500</v>
      </c>
      <c r="AA79" s="23">
        <f>250+SUMPRODUCT(D79:R79,Data!$D$6:$R$6)</f>
        <v>650</v>
      </c>
      <c r="AB79" s="56">
        <f t="shared" si="11"/>
        <v>223163.14319904268</v>
      </c>
    </row>
    <row r="80" spans="2:28" x14ac:dyDescent="0.35">
      <c r="B80" s="23">
        <v>75</v>
      </c>
      <c r="C80" s="23">
        <f t="shared" si="12"/>
        <v>19</v>
      </c>
      <c r="D80" s="23">
        <v>1</v>
      </c>
      <c r="E80" s="23"/>
      <c r="F80" s="23"/>
      <c r="G80" s="23"/>
      <c r="H80" s="23">
        <v>1</v>
      </c>
      <c r="I80" s="23">
        <v>1</v>
      </c>
      <c r="J80" s="23"/>
      <c r="K80" s="23"/>
      <c r="L80" s="23">
        <v>1</v>
      </c>
      <c r="M80" s="23"/>
      <c r="N80" s="23"/>
      <c r="O80" s="23"/>
      <c r="P80" s="23"/>
      <c r="Q80" s="23">
        <v>1</v>
      </c>
      <c r="R80" s="23"/>
      <c r="S80" s="23">
        <f t="shared" si="8"/>
        <v>8497</v>
      </c>
      <c r="T80" s="23">
        <f>SUMPRODUCT(D80:R80,Data!$D$4:$R$4)</f>
        <v>6.5</v>
      </c>
      <c r="U80" s="23">
        <f>SUMPRODUCT(D80:R80,Data!$D$5:$R$5)</f>
        <v>7</v>
      </c>
      <c r="V80" s="49">
        <f t="shared" si="9"/>
        <v>0.11504424778761062</v>
      </c>
      <c r="W80" s="49">
        <f t="shared" si="10"/>
        <v>6.5420560747663545E-2</v>
      </c>
      <c r="X80" s="31">
        <v>1000</v>
      </c>
      <c r="Y80" s="31">
        <v>1600</v>
      </c>
      <c r="Z80" s="23">
        <f t="shared" si="13"/>
        <v>2000</v>
      </c>
      <c r="AA80" s="23">
        <f>250+SUMPRODUCT(D80:R80,Data!$D$6:$R$6)</f>
        <v>650</v>
      </c>
      <c r="AB80" s="56">
        <f t="shared" si="11"/>
        <v>296618.14572822757</v>
      </c>
    </row>
    <row r="81" spans="2:28" x14ac:dyDescent="0.35">
      <c r="B81" s="23">
        <v>76</v>
      </c>
      <c r="C81" s="23">
        <f t="shared" si="12"/>
        <v>19</v>
      </c>
      <c r="D81" s="23">
        <v>1</v>
      </c>
      <c r="E81" s="23"/>
      <c r="F81" s="23"/>
      <c r="G81" s="23"/>
      <c r="H81" s="23">
        <v>1</v>
      </c>
      <c r="I81" s="23">
        <v>1</v>
      </c>
      <c r="J81" s="23"/>
      <c r="K81" s="23"/>
      <c r="L81" s="23">
        <v>1</v>
      </c>
      <c r="M81" s="23"/>
      <c r="N81" s="23"/>
      <c r="O81" s="23"/>
      <c r="P81" s="23"/>
      <c r="Q81" s="23"/>
      <c r="R81" s="23">
        <v>1</v>
      </c>
      <c r="S81" s="23">
        <f t="shared" si="8"/>
        <v>16689</v>
      </c>
      <c r="T81" s="23">
        <f>SUMPRODUCT(D81:R81,Data!$D$4:$R$4)</f>
        <v>5.5</v>
      </c>
      <c r="U81" s="23">
        <f>SUMPRODUCT(D81:R81,Data!$D$5:$R$5)</f>
        <v>6</v>
      </c>
      <c r="V81" s="49">
        <f t="shared" si="9"/>
        <v>9.90990990990991E-2</v>
      </c>
      <c r="W81" s="49">
        <f t="shared" si="10"/>
        <v>5.6603773584905662E-2</v>
      </c>
      <c r="X81" s="31">
        <v>1000</v>
      </c>
      <c r="Y81" s="31">
        <v>1600</v>
      </c>
      <c r="Z81" s="23">
        <f t="shared" si="13"/>
        <v>2500</v>
      </c>
      <c r="AA81" s="23">
        <f>250+SUMPRODUCT(D81:R81,Data!$D$6:$R$6)</f>
        <v>650</v>
      </c>
      <c r="AB81" s="56">
        <f t="shared" si="11"/>
        <v>350880.5031446541</v>
      </c>
    </row>
    <row r="82" spans="2:28" x14ac:dyDescent="0.35">
      <c r="B82" s="23">
        <v>77</v>
      </c>
      <c r="C82" s="23">
        <f t="shared" si="12"/>
        <v>20</v>
      </c>
      <c r="D82" s="23">
        <v>1</v>
      </c>
      <c r="E82" s="23"/>
      <c r="F82" s="23"/>
      <c r="G82" s="23"/>
      <c r="H82" s="23">
        <v>1</v>
      </c>
      <c r="I82" s="23">
        <v>1</v>
      </c>
      <c r="J82" s="23"/>
      <c r="K82" s="23"/>
      <c r="L82" s="23"/>
      <c r="M82" s="23">
        <v>1</v>
      </c>
      <c r="N82" s="23"/>
      <c r="O82" s="23">
        <v>1</v>
      </c>
      <c r="P82" s="23"/>
      <c r="Q82" s="23"/>
      <c r="R82" s="23"/>
      <c r="S82" s="23">
        <f t="shared" si="8"/>
        <v>2609</v>
      </c>
      <c r="T82" s="23">
        <f>SUMPRODUCT(D82:R82,Data!$D$4:$R$4)</f>
        <v>11.5</v>
      </c>
      <c r="U82" s="23">
        <f>SUMPRODUCT(D82:R82,Data!$D$5:$R$5)</f>
        <v>13</v>
      </c>
      <c r="V82" s="49">
        <f t="shared" si="9"/>
        <v>0.18699186991869918</v>
      </c>
      <c r="W82" s="49">
        <f t="shared" si="10"/>
        <v>0.11504424778761062</v>
      </c>
      <c r="X82" s="31">
        <v>1000</v>
      </c>
      <c r="Y82" s="31">
        <v>1600</v>
      </c>
      <c r="Z82" s="23">
        <f t="shared" si="13"/>
        <v>1000</v>
      </c>
      <c r="AA82" s="23">
        <f>250+SUMPRODUCT(D82:R82,Data!$D$6:$R$6)</f>
        <v>690</v>
      </c>
      <c r="AB82" s="56">
        <f t="shared" si="11"/>
        <v>115029.42657745161</v>
      </c>
    </row>
    <row r="83" spans="2:28" x14ac:dyDescent="0.35">
      <c r="B83" s="23">
        <v>78</v>
      </c>
      <c r="C83" s="23">
        <f t="shared" si="12"/>
        <v>20</v>
      </c>
      <c r="D83" s="23">
        <v>1</v>
      </c>
      <c r="E83" s="23"/>
      <c r="F83" s="23"/>
      <c r="G83" s="23"/>
      <c r="H83" s="23">
        <v>1</v>
      </c>
      <c r="I83" s="23">
        <v>1</v>
      </c>
      <c r="J83" s="23"/>
      <c r="K83" s="23"/>
      <c r="L83" s="23"/>
      <c r="M83" s="23">
        <v>1</v>
      </c>
      <c r="N83" s="23"/>
      <c r="O83" s="23"/>
      <c r="P83" s="23">
        <v>1</v>
      </c>
      <c r="Q83" s="23"/>
      <c r="R83" s="23"/>
      <c r="S83" s="23">
        <f t="shared" si="8"/>
        <v>4657</v>
      </c>
      <c r="T83" s="23">
        <f>SUMPRODUCT(D83:R83,Data!$D$4:$R$4)</f>
        <v>9.5</v>
      </c>
      <c r="U83" s="23">
        <f>SUMPRODUCT(D83:R83,Data!$D$5:$R$5)</f>
        <v>11</v>
      </c>
      <c r="V83" s="49">
        <f t="shared" si="9"/>
        <v>0.15966386554621848</v>
      </c>
      <c r="W83" s="49">
        <f t="shared" si="10"/>
        <v>9.90990990990991E-2</v>
      </c>
      <c r="X83" s="31">
        <v>1000</v>
      </c>
      <c r="Y83" s="31">
        <v>1600</v>
      </c>
      <c r="Z83" s="23">
        <f t="shared" si="13"/>
        <v>1500</v>
      </c>
      <c r="AA83" s="23">
        <f>250+SUMPRODUCT(D83:R83,Data!$D$6:$R$6)</f>
        <v>690</v>
      </c>
      <c r="AB83" s="56">
        <f t="shared" si="11"/>
        <v>257760.16352486942</v>
      </c>
    </row>
    <row r="84" spans="2:28" x14ac:dyDescent="0.35">
      <c r="B84" s="23">
        <v>79</v>
      </c>
      <c r="C84" s="23">
        <f t="shared" si="12"/>
        <v>20</v>
      </c>
      <c r="D84" s="23">
        <v>1</v>
      </c>
      <c r="E84" s="23"/>
      <c r="F84" s="23"/>
      <c r="G84" s="23"/>
      <c r="H84" s="23">
        <v>1</v>
      </c>
      <c r="I84" s="23">
        <v>1</v>
      </c>
      <c r="J84" s="23"/>
      <c r="K84" s="23"/>
      <c r="L84" s="23"/>
      <c r="M84" s="23">
        <v>1</v>
      </c>
      <c r="N84" s="23"/>
      <c r="O84" s="23"/>
      <c r="P84" s="23"/>
      <c r="Q84" s="23">
        <v>1</v>
      </c>
      <c r="R84" s="23"/>
      <c r="S84" s="23">
        <f t="shared" si="8"/>
        <v>8753</v>
      </c>
      <c r="T84" s="23">
        <f>SUMPRODUCT(D84:R84,Data!$D$4:$R$4)</f>
        <v>8.5</v>
      </c>
      <c r="U84" s="23">
        <f>SUMPRODUCT(D84:R84,Data!$D$5:$R$5)</f>
        <v>9</v>
      </c>
      <c r="V84" s="49">
        <f t="shared" si="9"/>
        <v>0.14529914529914531</v>
      </c>
      <c r="W84" s="49">
        <f t="shared" si="10"/>
        <v>8.2568807339449546E-2</v>
      </c>
      <c r="X84" s="31">
        <v>1000</v>
      </c>
      <c r="Y84" s="31">
        <v>1600</v>
      </c>
      <c r="Z84" s="23">
        <f t="shared" si="13"/>
        <v>2000</v>
      </c>
      <c r="AA84" s="23">
        <f>250+SUMPRODUCT(D84:R84,Data!$D$6:$R$6)</f>
        <v>690</v>
      </c>
      <c r="AB84" s="56">
        <f t="shared" si="11"/>
        <v>363406.10052536661</v>
      </c>
    </row>
    <row r="85" spans="2:28" x14ac:dyDescent="0.35">
      <c r="B85" s="23">
        <v>80</v>
      </c>
      <c r="C85" s="23">
        <f t="shared" si="12"/>
        <v>20</v>
      </c>
      <c r="D85" s="23">
        <v>1</v>
      </c>
      <c r="E85" s="23"/>
      <c r="F85" s="23"/>
      <c r="G85" s="23"/>
      <c r="H85" s="23">
        <v>1</v>
      </c>
      <c r="I85" s="23">
        <v>1</v>
      </c>
      <c r="J85" s="23"/>
      <c r="K85" s="23"/>
      <c r="L85" s="23"/>
      <c r="M85" s="23">
        <v>1</v>
      </c>
      <c r="N85" s="23"/>
      <c r="O85" s="23"/>
      <c r="P85" s="23"/>
      <c r="Q85" s="23"/>
      <c r="R85" s="23">
        <v>1</v>
      </c>
      <c r="S85" s="23">
        <f t="shared" si="8"/>
        <v>16945</v>
      </c>
      <c r="T85" s="23">
        <f>SUMPRODUCT(D85:R85,Data!$D$4:$R$4)</f>
        <v>7.5</v>
      </c>
      <c r="U85" s="23">
        <f>SUMPRODUCT(D85:R85,Data!$D$5:$R$5)</f>
        <v>8</v>
      </c>
      <c r="V85" s="49">
        <f t="shared" si="9"/>
        <v>0.13043478260869565</v>
      </c>
      <c r="W85" s="49">
        <f t="shared" si="10"/>
        <v>7.407407407407407E-2</v>
      </c>
      <c r="X85" s="31">
        <v>1000</v>
      </c>
      <c r="Y85" s="31">
        <v>1600</v>
      </c>
      <c r="Z85" s="23">
        <f t="shared" si="13"/>
        <v>2500</v>
      </c>
      <c r="AA85" s="23">
        <f>250+SUMPRODUCT(D85:R85,Data!$D$6:$R$6)</f>
        <v>690</v>
      </c>
      <c r="AB85" s="56">
        <f t="shared" si="11"/>
        <v>450605.47504025768</v>
      </c>
    </row>
    <row r="86" spans="2:28" x14ac:dyDescent="0.35">
      <c r="B86" s="23">
        <v>81</v>
      </c>
      <c r="C86" s="23">
        <f t="shared" si="12"/>
        <v>21</v>
      </c>
      <c r="D86" s="23">
        <v>1</v>
      </c>
      <c r="E86" s="23"/>
      <c r="F86" s="23"/>
      <c r="G86" s="23"/>
      <c r="H86" s="23">
        <v>1</v>
      </c>
      <c r="I86" s="23">
        <v>1</v>
      </c>
      <c r="J86" s="23"/>
      <c r="K86" s="23"/>
      <c r="L86" s="23"/>
      <c r="M86" s="23"/>
      <c r="N86" s="23">
        <v>1</v>
      </c>
      <c r="O86" s="23">
        <v>1</v>
      </c>
      <c r="P86" s="23"/>
      <c r="Q86" s="23"/>
      <c r="R86" s="23"/>
      <c r="S86" s="23">
        <f t="shared" si="8"/>
        <v>3121</v>
      </c>
      <c r="T86" s="23">
        <f>SUMPRODUCT(D86:R86,Data!$D$4:$R$4)</f>
        <v>14</v>
      </c>
      <c r="U86" s="23">
        <f>SUMPRODUCT(D86:R86,Data!$D$5:$R$5)</f>
        <v>13.5</v>
      </c>
      <c r="V86" s="49">
        <f t="shared" si="9"/>
        <v>0.21875</v>
      </c>
      <c r="W86" s="49">
        <f t="shared" si="10"/>
        <v>0.11894273127753303</v>
      </c>
      <c r="X86" s="31">
        <v>1000</v>
      </c>
      <c r="Y86" s="31">
        <v>1600</v>
      </c>
      <c r="Z86" s="23">
        <f t="shared" si="13"/>
        <v>1000</v>
      </c>
      <c r="AA86" s="23">
        <f>250+SUMPRODUCT(D86:R86,Data!$D$6:$R$6)</f>
        <v>730</v>
      </c>
      <c r="AB86" s="56">
        <f t="shared" si="11"/>
        <v>110445.75991189427</v>
      </c>
    </row>
    <row r="87" spans="2:28" x14ac:dyDescent="0.35">
      <c r="B87" s="23">
        <v>82</v>
      </c>
      <c r="C87" s="23">
        <f t="shared" si="12"/>
        <v>21</v>
      </c>
      <c r="D87" s="23">
        <v>1</v>
      </c>
      <c r="E87" s="23"/>
      <c r="F87" s="23"/>
      <c r="G87" s="23"/>
      <c r="H87" s="23">
        <v>1</v>
      </c>
      <c r="I87" s="23">
        <v>1</v>
      </c>
      <c r="J87" s="23"/>
      <c r="K87" s="23"/>
      <c r="L87" s="23"/>
      <c r="M87" s="23"/>
      <c r="N87" s="23">
        <v>1</v>
      </c>
      <c r="O87" s="23"/>
      <c r="P87" s="23">
        <v>1</v>
      </c>
      <c r="Q87" s="23"/>
      <c r="R87" s="23"/>
      <c r="S87" s="23">
        <f t="shared" si="8"/>
        <v>5169</v>
      </c>
      <c r="T87" s="23">
        <f>SUMPRODUCT(D87:R87,Data!$D$4:$R$4)</f>
        <v>12</v>
      </c>
      <c r="U87" s="23">
        <f>SUMPRODUCT(D87:R87,Data!$D$5:$R$5)</f>
        <v>11.5</v>
      </c>
      <c r="V87" s="49">
        <f t="shared" si="9"/>
        <v>0.19354838709677419</v>
      </c>
      <c r="W87" s="49">
        <f t="shared" si="10"/>
        <v>0.1031390134529148</v>
      </c>
      <c r="X87" s="31">
        <v>1000</v>
      </c>
      <c r="Y87" s="31">
        <v>1600</v>
      </c>
      <c r="Z87" s="23">
        <f t="shared" si="13"/>
        <v>1500</v>
      </c>
      <c r="AA87" s="23">
        <f>250+SUMPRODUCT(D87:R87,Data!$D$6:$R$6)</f>
        <v>730</v>
      </c>
      <c r="AB87" s="56">
        <f t="shared" si="11"/>
        <v>276099.52263850719</v>
      </c>
    </row>
    <row r="88" spans="2:28" x14ac:dyDescent="0.35">
      <c r="B88" s="23">
        <v>83</v>
      </c>
      <c r="C88" s="23">
        <f t="shared" si="12"/>
        <v>21</v>
      </c>
      <c r="D88" s="23">
        <v>1</v>
      </c>
      <c r="E88" s="23"/>
      <c r="F88" s="23"/>
      <c r="G88" s="23"/>
      <c r="H88" s="23">
        <v>1</v>
      </c>
      <c r="I88" s="23">
        <v>1</v>
      </c>
      <c r="J88" s="23"/>
      <c r="K88" s="23"/>
      <c r="L88" s="23"/>
      <c r="M88" s="23"/>
      <c r="N88" s="23">
        <v>1</v>
      </c>
      <c r="O88" s="23"/>
      <c r="P88" s="23"/>
      <c r="Q88" s="23">
        <v>1</v>
      </c>
      <c r="R88" s="23"/>
      <c r="S88" s="23">
        <f t="shared" si="8"/>
        <v>9265</v>
      </c>
      <c r="T88" s="23">
        <f>SUMPRODUCT(D88:R88,Data!$D$4:$R$4)</f>
        <v>11</v>
      </c>
      <c r="U88" s="23">
        <f>SUMPRODUCT(D88:R88,Data!$D$5:$R$5)</f>
        <v>9.5</v>
      </c>
      <c r="V88" s="49">
        <f t="shared" si="9"/>
        <v>0.18032786885245902</v>
      </c>
      <c r="W88" s="49">
        <f t="shared" si="10"/>
        <v>8.6757990867579904E-2</v>
      </c>
      <c r="X88" s="31">
        <v>1000</v>
      </c>
      <c r="Y88" s="31">
        <v>1600</v>
      </c>
      <c r="Z88" s="23">
        <f t="shared" si="13"/>
        <v>2000</v>
      </c>
      <c r="AA88" s="23">
        <f>250+SUMPRODUCT(D88:R88,Data!$D$6:$R$6)</f>
        <v>730</v>
      </c>
      <c r="AB88" s="56">
        <f t="shared" si="11"/>
        <v>405308.63088554534</v>
      </c>
    </row>
    <row r="89" spans="2:28" x14ac:dyDescent="0.35">
      <c r="B89" s="23">
        <v>84</v>
      </c>
      <c r="C89" s="23">
        <f t="shared" si="12"/>
        <v>21</v>
      </c>
      <c r="D89" s="23">
        <v>1</v>
      </c>
      <c r="E89" s="23"/>
      <c r="F89" s="23"/>
      <c r="G89" s="23"/>
      <c r="H89" s="23">
        <v>1</v>
      </c>
      <c r="I89" s="23">
        <v>1</v>
      </c>
      <c r="J89" s="23"/>
      <c r="K89" s="23"/>
      <c r="L89" s="23"/>
      <c r="M89" s="23"/>
      <c r="N89" s="23">
        <v>1</v>
      </c>
      <c r="O89" s="23"/>
      <c r="P89" s="23"/>
      <c r="Q89" s="23"/>
      <c r="R89" s="23">
        <v>1</v>
      </c>
      <c r="S89" s="23">
        <f t="shared" si="8"/>
        <v>17457</v>
      </c>
      <c r="T89" s="23">
        <f>SUMPRODUCT(D89:R89,Data!$D$4:$R$4)</f>
        <v>10</v>
      </c>
      <c r="U89" s="23">
        <f>SUMPRODUCT(D89:R89,Data!$D$5:$R$5)</f>
        <v>8.5</v>
      </c>
      <c r="V89" s="49">
        <f t="shared" si="9"/>
        <v>0.16666666666666666</v>
      </c>
      <c r="W89" s="49">
        <f t="shared" si="10"/>
        <v>7.8341013824884786E-2</v>
      </c>
      <c r="X89" s="31">
        <v>1000</v>
      </c>
      <c r="Y89" s="31">
        <v>1600</v>
      </c>
      <c r="Z89" s="23">
        <f t="shared" si="13"/>
        <v>2500</v>
      </c>
      <c r="AA89" s="23">
        <f>250+SUMPRODUCT(D89:R89,Data!$D$6:$R$6)</f>
        <v>730</v>
      </c>
      <c r="AB89" s="56">
        <f t="shared" si="11"/>
        <v>516861.75115207373</v>
      </c>
    </row>
    <row r="90" spans="2:28" x14ac:dyDescent="0.35">
      <c r="B90" s="23">
        <v>85</v>
      </c>
      <c r="C90" s="23">
        <f t="shared" si="12"/>
        <v>22</v>
      </c>
      <c r="D90" s="23">
        <v>1</v>
      </c>
      <c r="E90" s="23"/>
      <c r="F90" s="23"/>
      <c r="G90" s="23"/>
      <c r="H90" s="23">
        <v>1</v>
      </c>
      <c r="I90" s="23"/>
      <c r="J90" s="23">
        <v>1</v>
      </c>
      <c r="K90" s="23"/>
      <c r="L90" s="23">
        <v>1</v>
      </c>
      <c r="M90" s="23"/>
      <c r="N90" s="23"/>
      <c r="O90" s="23">
        <v>1</v>
      </c>
      <c r="P90" s="23"/>
      <c r="Q90" s="23"/>
      <c r="R90" s="23"/>
      <c r="S90" s="23">
        <f t="shared" si="8"/>
        <v>2385</v>
      </c>
      <c r="T90" s="23">
        <f>SUMPRODUCT(D90:R90,Data!$D$4:$R$4)</f>
        <v>11.5</v>
      </c>
      <c r="U90" s="23">
        <f>SUMPRODUCT(D90:R90,Data!$D$5:$R$5)</f>
        <v>12.5</v>
      </c>
      <c r="V90" s="49">
        <f t="shared" si="9"/>
        <v>0.18699186991869918</v>
      </c>
      <c r="W90" s="49">
        <f t="shared" si="10"/>
        <v>0.1111111111111111</v>
      </c>
      <c r="X90" s="31">
        <v>1000</v>
      </c>
      <c r="Y90" s="31">
        <v>1600</v>
      </c>
      <c r="Z90" s="23">
        <f t="shared" si="13"/>
        <v>1000</v>
      </c>
      <c r="AA90" s="23">
        <f>250+SUMPRODUCT(D90:R90,Data!$D$6:$R$6)</f>
        <v>700</v>
      </c>
      <c r="AB90" s="56">
        <f t="shared" si="11"/>
        <v>109430.89430894308</v>
      </c>
    </row>
    <row r="91" spans="2:28" x14ac:dyDescent="0.35">
      <c r="B91" s="23">
        <v>86</v>
      </c>
      <c r="C91" s="23">
        <f t="shared" si="12"/>
        <v>22</v>
      </c>
      <c r="D91" s="23">
        <v>1</v>
      </c>
      <c r="E91" s="23"/>
      <c r="F91" s="23"/>
      <c r="G91" s="23"/>
      <c r="H91" s="23">
        <v>1</v>
      </c>
      <c r="I91" s="23"/>
      <c r="J91" s="23">
        <v>1</v>
      </c>
      <c r="K91" s="23"/>
      <c r="L91" s="23">
        <v>1</v>
      </c>
      <c r="M91" s="23"/>
      <c r="N91" s="23"/>
      <c r="O91" s="23"/>
      <c r="P91" s="23">
        <v>1</v>
      </c>
      <c r="Q91" s="23"/>
      <c r="R91" s="23"/>
      <c r="S91" s="23">
        <f t="shared" si="8"/>
        <v>4433</v>
      </c>
      <c r="T91" s="23">
        <f>SUMPRODUCT(D91:R91,Data!$D$4:$R$4)</f>
        <v>9.5</v>
      </c>
      <c r="U91" s="23">
        <f>SUMPRODUCT(D91:R91,Data!$D$5:$R$5)</f>
        <v>10.5</v>
      </c>
      <c r="V91" s="49">
        <f t="shared" si="9"/>
        <v>0.15966386554621848</v>
      </c>
      <c r="W91" s="49">
        <f t="shared" si="10"/>
        <v>9.5022624434389136E-2</v>
      </c>
      <c r="X91" s="31">
        <v>1000</v>
      </c>
      <c r="Y91" s="31">
        <v>1600</v>
      </c>
      <c r="Z91" s="23">
        <f t="shared" si="13"/>
        <v>1500</v>
      </c>
      <c r="AA91" s="23">
        <f>250+SUMPRODUCT(D91:R91,Data!$D$6:$R$6)</f>
        <v>700</v>
      </c>
      <c r="AB91" s="56">
        <f t="shared" si="11"/>
        <v>249360.05171299289</v>
      </c>
    </row>
    <row r="92" spans="2:28" x14ac:dyDescent="0.35">
      <c r="B92" s="23">
        <v>87</v>
      </c>
      <c r="C92" s="23">
        <f t="shared" si="12"/>
        <v>22</v>
      </c>
      <c r="D92" s="23">
        <v>1</v>
      </c>
      <c r="E92" s="23"/>
      <c r="F92" s="23"/>
      <c r="G92" s="23"/>
      <c r="H92" s="23">
        <v>1</v>
      </c>
      <c r="I92" s="23"/>
      <c r="J92" s="23">
        <v>1</v>
      </c>
      <c r="K92" s="23"/>
      <c r="L92" s="23">
        <v>1</v>
      </c>
      <c r="M92" s="23"/>
      <c r="N92" s="23"/>
      <c r="O92" s="23"/>
      <c r="P92" s="23"/>
      <c r="Q92" s="23">
        <v>1</v>
      </c>
      <c r="R92" s="23"/>
      <c r="S92" s="23">
        <f t="shared" si="8"/>
        <v>8529</v>
      </c>
      <c r="T92" s="23">
        <f>SUMPRODUCT(D92:R92,Data!$D$4:$R$4)</f>
        <v>8.5</v>
      </c>
      <c r="U92" s="23">
        <f>SUMPRODUCT(D92:R92,Data!$D$5:$R$5)</f>
        <v>8.5</v>
      </c>
      <c r="V92" s="49">
        <f t="shared" si="9"/>
        <v>0.14529914529914531</v>
      </c>
      <c r="W92" s="49">
        <f t="shared" si="10"/>
        <v>7.8341013824884786E-2</v>
      </c>
      <c r="X92" s="31">
        <v>1000</v>
      </c>
      <c r="Y92" s="31">
        <v>1600</v>
      </c>
      <c r="Z92" s="23">
        <f t="shared" si="13"/>
        <v>2000</v>
      </c>
      <c r="AA92" s="23">
        <f>250+SUMPRODUCT(D92:R92,Data!$D$6:$R$6)</f>
        <v>700</v>
      </c>
      <c r="AB92" s="56">
        <f t="shared" si="11"/>
        <v>351838.19764464925</v>
      </c>
    </row>
    <row r="93" spans="2:28" x14ac:dyDescent="0.35">
      <c r="B93" s="23">
        <v>88</v>
      </c>
      <c r="C93" s="23">
        <f t="shared" si="12"/>
        <v>22</v>
      </c>
      <c r="D93" s="23">
        <v>1</v>
      </c>
      <c r="E93" s="23"/>
      <c r="F93" s="23"/>
      <c r="G93" s="23"/>
      <c r="H93" s="23">
        <v>1</v>
      </c>
      <c r="I93" s="23"/>
      <c r="J93" s="23">
        <v>1</v>
      </c>
      <c r="K93" s="23"/>
      <c r="L93" s="23">
        <v>1</v>
      </c>
      <c r="M93" s="23"/>
      <c r="N93" s="23"/>
      <c r="O93" s="23"/>
      <c r="P93" s="23"/>
      <c r="Q93" s="23"/>
      <c r="R93" s="23">
        <v>1</v>
      </c>
      <c r="S93" s="23">
        <f t="shared" si="8"/>
        <v>16721</v>
      </c>
      <c r="T93" s="23">
        <f>SUMPRODUCT(D93:R93,Data!$D$4:$R$4)</f>
        <v>7.5</v>
      </c>
      <c r="U93" s="23">
        <f>SUMPRODUCT(D93:R93,Data!$D$5:$R$5)</f>
        <v>7.5</v>
      </c>
      <c r="V93" s="49">
        <f t="shared" si="9"/>
        <v>0.13043478260869565</v>
      </c>
      <c r="W93" s="49">
        <f t="shared" si="10"/>
        <v>6.9767441860465115E-2</v>
      </c>
      <c r="X93" s="31">
        <v>1000</v>
      </c>
      <c r="Y93" s="31">
        <v>1600</v>
      </c>
      <c r="Z93" s="23">
        <f t="shared" si="13"/>
        <v>2500</v>
      </c>
      <c r="AA93" s="23">
        <f>250+SUMPRODUCT(D93:R93,Data!$D$6:$R$6)</f>
        <v>700</v>
      </c>
      <c r="AB93" s="56">
        <f t="shared" si="11"/>
        <v>435712.8412537917</v>
      </c>
    </row>
    <row r="94" spans="2:28" x14ac:dyDescent="0.35">
      <c r="B94" s="23">
        <v>89</v>
      </c>
      <c r="C94" s="23">
        <f t="shared" si="12"/>
        <v>23</v>
      </c>
      <c r="D94" s="23">
        <v>1</v>
      </c>
      <c r="E94" s="23"/>
      <c r="F94" s="23"/>
      <c r="G94" s="23"/>
      <c r="H94" s="23">
        <v>1</v>
      </c>
      <c r="I94" s="23"/>
      <c r="J94" s="23">
        <v>1</v>
      </c>
      <c r="K94" s="23"/>
      <c r="L94" s="23"/>
      <c r="M94" s="23">
        <v>1</v>
      </c>
      <c r="N94" s="23"/>
      <c r="O94" s="23">
        <v>1</v>
      </c>
      <c r="P94" s="23"/>
      <c r="Q94" s="23"/>
      <c r="R94" s="23"/>
      <c r="S94" s="23">
        <f t="shared" si="8"/>
        <v>2641</v>
      </c>
      <c r="T94" s="23">
        <f>SUMPRODUCT(D94:R94,Data!$D$4:$R$4)</f>
        <v>13.5</v>
      </c>
      <c r="U94" s="23">
        <f>SUMPRODUCT(D94:R94,Data!$D$5:$R$5)</f>
        <v>14.5</v>
      </c>
      <c r="V94" s="49">
        <f t="shared" si="9"/>
        <v>0.2125984251968504</v>
      </c>
      <c r="W94" s="49">
        <f t="shared" si="10"/>
        <v>0.12663755458515283</v>
      </c>
      <c r="X94" s="31">
        <v>1000</v>
      </c>
      <c r="Y94" s="31">
        <v>1600</v>
      </c>
      <c r="Z94" s="23">
        <f t="shared" si="13"/>
        <v>1000</v>
      </c>
      <c r="AA94" s="23">
        <f>250+SUMPRODUCT(D94:R94,Data!$D$6:$R$6)</f>
        <v>740</v>
      </c>
      <c r="AB94" s="56">
        <f t="shared" si="11"/>
        <v>107956.81325860468</v>
      </c>
    </row>
    <row r="95" spans="2:28" x14ac:dyDescent="0.35">
      <c r="B95" s="23">
        <v>90</v>
      </c>
      <c r="C95" s="23">
        <f t="shared" si="12"/>
        <v>23</v>
      </c>
      <c r="D95" s="23">
        <v>1</v>
      </c>
      <c r="E95" s="23"/>
      <c r="F95" s="23"/>
      <c r="G95" s="23"/>
      <c r="H95" s="23">
        <v>1</v>
      </c>
      <c r="I95" s="23"/>
      <c r="J95" s="23">
        <v>1</v>
      </c>
      <c r="K95" s="23"/>
      <c r="L95" s="23"/>
      <c r="M95" s="23">
        <v>1</v>
      </c>
      <c r="N95" s="23"/>
      <c r="O95" s="23"/>
      <c r="P95" s="23">
        <v>1</v>
      </c>
      <c r="Q95" s="23"/>
      <c r="R95" s="23"/>
      <c r="S95" s="23">
        <f t="shared" si="8"/>
        <v>4689</v>
      </c>
      <c r="T95" s="23">
        <f>SUMPRODUCT(D95:R95,Data!$D$4:$R$4)</f>
        <v>11.5</v>
      </c>
      <c r="U95" s="23">
        <f>SUMPRODUCT(D95:R95,Data!$D$5:$R$5)</f>
        <v>12.5</v>
      </c>
      <c r="V95" s="49">
        <f t="shared" si="9"/>
        <v>0.18699186991869918</v>
      </c>
      <c r="W95" s="49">
        <f t="shared" si="10"/>
        <v>0.1111111111111111</v>
      </c>
      <c r="X95" s="31">
        <v>1000</v>
      </c>
      <c r="Y95" s="31">
        <v>1600</v>
      </c>
      <c r="Z95" s="23">
        <f t="shared" si="13"/>
        <v>1500</v>
      </c>
      <c r="AA95" s="23">
        <f>250+SUMPRODUCT(D95:R95,Data!$D$6:$R$6)</f>
        <v>740</v>
      </c>
      <c r="AB95" s="56">
        <f t="shared" si="11"/>
        <v>277224.93224932248</v>
      </c>
    </row>
    <row r="96" spans="2:28" x14ac:dyDescent="0.35">
      <c r="B96" s="23">
        <v>91</v>
      </c>
      <c r="C96" s="23">
        <f t="shared" si="12"/>
        <v>23</v>
      </c>
      <c r="D96" s="23">
        <v>1</v>
      </c>
      <c r="E96" s="23"/>
      <c r="F96" s="23"/>
      <c r="G96" s="23"/>
      <c r="H96" s="23">
        <v>1</v>
      </c>
      <c r="I96" s="23"/>
      <c r="J96" s="23">
        <v>1</v>
      </c>
      <c r="K96" s="23"/>
      <c r="L96" s="23"/>
      <c r="M96" s="23">
        <v>1</v>
      </c>
      <c r="N96" s="23"/>
      <c r="O96" s="23"/>
      <c r="P96" s="23"/>
      <c r="Q96" s="23">
        <v>1</v>
      </c>
      <c r="R96" s="23"/>
      <c r="S96" s="23">
        <f t="shared" si="8"/>
        <v>8785</v>
      </c>
      <c r="T96" s="23">
        <f>SUMPRODUCT(D96:R96,Data!$D$4:$R$4)</f>
        <v>10.5</v>
      </c>
      <c r="U96" s="23">
        <f>SUMPRODUCT(D96:R96,Data!$D$5:$R$5)</f>
        <v>10.5</v>
      </c>
      <c r="V96" s="49">
        <f t="shared" si="9"/>
        <v>0.17355371900826447</v>
      </c>
      <c r="W96" s="49">
        <f t="shared" si="10"/>
        <v>9.5022624434389136E-2</v>
      </c>
      <c r="X96" s="31">
        <v>1000</v>
      </c>
      <c r="Y96" s="31">
        <v>1600</v>
      </c>
      <c r="Z96" s="23">
        <f t="shared" si="13"/>
        <v>2000</v>
      </c>
      <c r="AA96" s="23">
        <f>250+SUMPRODUCT(D96:R96,Data!$D$6:$R$6)</f>
        <v>740</v>
      </c>
      <c r="AB96" s="56">
        <f t="shared" si="11"/>
        <v>410243.29681014176</v>
      </c>
    </row>
    <row r="97" spans="2:28" x14ac:dyDescent="0.35">
      <c r="B97" s="23">
        <v>92</v>
      </c>
      <c r="C97" s="23">
        <f t="shared" si="12"/>
        <v>23</v>
      </c>
      <c r="D97" s="23">
        <v>1</v>
      </c>
      <c r="E97" s="23"/>
      <c r="F97" s="23"/>
      <c r="G97" s="23"/>
      <c r="H97" s="23">
        <v>1</v>
      </c>
      <c r="I97" s="23"/>
      <c r="J97" s="23">
        <v>1</v>
      </c>
      <c r="K97" s="23"/>
      <c r="L97" s="23"/>
      <c r="M97" s="23">
        <v>1</v>
      </c>
      <c r="N97" s="23"/>
      <c r="O97" s="23"/>
      <c r="P97" s="23"/>
      <c r="Q97" s="23"/>
      <c r="R97" s="23">
        <v>1</v>
      </c>
      <c r="S97" s="23">
        <f t="shared" si="8"/>
        <v>16977</v>
      </c>
      <c r="T97" s="23">
        <f>SUMPRODUCT(D97:R97,Data!$D$4:$R$4)</f>
        <v>9.5</v>
      </c>
      <c r="U97" s="23">
        <f>SUMPRODUCT(D97:R97,Data!$D$5:$R$5)</f>
        <v>9.5</v>
      </c>
      <c r="V97" s="49">
        <f t="shared" si="9"/>
        <v>0.15966386554621848</v>
      </c>
      <c r="W97" s="49">
        <f t="shared" si="10"/>
        <v>8.6757990867579904E-2</v>
      </c>
      <c r="X97" s="31">
        <v>1000</v>
      </c>
      <c r="Y97" s="31">
        <v>1600</v>
      </c>
      <c r="Z97" s="23">
        <f t="shared" si="13"/>
        <v>2500</v>
      </c>
      <c r="AA97" s="23">
        <f>250+SUMPRODUCT(D97:R97,Data!$D$6:$R$6)</f>
        <v>740</v>
      </c>
      <c r="AB97" s="56">
        <f t="shared" si="11"/>
        <v>525318.90564444952</v>
      </c>
    </row>
    <row r="98" spans="2:28" x14ac:dyDescent="0.35">
      <c r="B98" s="23">
        <v>93</v>
      </c>
      <c r="C98" s="23">
        <f t="shared" si="12"/>
        <v>24</v>
      </c>
      <c r="D98" s="23">
        <v>1</v>
      </c>
      <c r="E98" s="23"/>
      <c r="F98" s="23"/>
      <c r="G98" s="23"/>
      <c r="H98" s="23">
        <v>1</v>
      </c>
      <c r="I98" s="23"/>
      <c r="J98" s="23">
        <v>1</v>
      </c>
      <c r="K98" s="23"/>
      <c r="L98" s="23"/>
      <c r="M98" s="23"/>
      <c r="N98" s="23">
        <v>1</v>
      </c>
      <c r="O98" s="23">
        <v>1</v>
      </c>
      <c r="P98" s="23"/>
      <c r="Q98" s="23"/>
      <c r="R98" s="23"/>
      <c r="S98" s="23">
        <f t="shared" si="8"/>
        <v>3153</v>
      </c>
      <c r="T98" s="23">
        <f>SUMPRODUCT(D98:R98,Data!$D$4:$R$4)</f>
        <v>16</v>
      </c>
      <c r="U98" s="23">
        <f>SUMPRODUCT(D98:R98,Data!$D$5:$R$5)</f>
        <v>15</v>
      </c>
      <c r="V98" s="49">
        <f t="shared" si="9"/>
        <v>0.24242424242424243</v>
      </c>
      <c r="W98" s="49">
        <f t="shared" si="10"/>
        <v>0.13043478260869565</v>
      </c>
      <c r="X98" s="31">
        <v>1000</v>
      </c>
      <c r="Y98" s="31">
        <v>1600</v>
      </c>
      <c r="Z98" s="23">
        <f t="shared" si="13"/>
        <v>1000</v>
      </c>
      <c r="AA98" s="23">
        <f>250+SUMPRODUCT(D98:R98,Data!$D$6:$R$6)</f>
        <v>780</v>
      </c>
      <c r="AB98" s="56">
        <f t="shared" si="11"/>
        <v>99246.376811594208</v>
      </c>
    </row>
    <row r="99" spans="2:28" x14ac:dyDescent="0.35">
      <c r="B99" s="23">
        <v>94</v>
      </c>
      <c r="C99" s="23">
        <f t="shared" si="12"/>
        <v>24</v>
      </c>
      <c r="D99" s="23">
        <v>1</v>
      </c>
      <c r="E99" s="23"/>
      <c r="F99" s="23"/>
      <c r="G99" s="23"/>
      <c r="H99" s="23">
        <v>1</v>
      </c>
      <c r="I99" s="23"/>
      <c r="J99" s="23">
        <v>1</v>
      </c>
      <c r="K99" s="23"/>
      <c r="L99" s="23"/>
      <c r="M99" s="23"/>
      <c r="N99" s="23">
        <v>1</v>
      </c>
      <c r="O99" s="23"/>
      <c r="P99" s="23">
        <v>1</v>
      </c>
      <c r="Q99" s="23"/>
      <c r="R99" s="23"/>
      <c r="S99" s="23">
        <f t="shared" si="8"/>
        <v>5201</v>
      </c>
      <c r="T99" s="23">
        <f>SUMPRODUCT(D99:R99,Data!$D$4:$R$4)</f>
        <v>14</v>
      </c>
      <c r="U99" s="23">
        <f>SUMPRODUCT(D99:R99,Data!$D$5:$R$5)</f>
        <v>13</v>
      </c>
      <c r="V99" s="49">
        <f t="shared" si="9"/>
        <v>0.21875</v>
      </c>
      <c r="W99" s="49">
        <f t="shared" si="10"/>
        <v>0.11504424778761062</v>
      </c>
      <c r="X99" s="31">
        <v>1000</v>
      </c>
      <c r="Y99" s="31">
        <v>1600</v>
      </c>
      <c r="Z99" s="23">
        <f t="shared" si="13"/>
        <v>1500</v>
      </c>
      <c r="AA99" s="23">
        <f>250+SUMPRODUCT(D99:R99,Data!$D$6:$R$6)</f>
        <v>780</v>
      </c>
      <c r="AB99" s="56">
        <f t="shared" si="11"/>
        <v>290030.97345132742</v>
      </c>
    </row>
    <row r="100" spans="2:28" x14ac:dyDescent="0.35">
      <c r="B100" s="23">
        <v>95</v>
      </c>
      <c r="C100" s="23">
        <f t="shared" si="12"/>
        <v>24</v>
      </c>
      <c r="D100" s="23">
        <v>1</v>
      </c>
      <c r="E100" s="23"/>
      <c r="F100" s="23"/>
      <c r="G100" s="23"/>
      <c r="H100" s="23">
        <v>1</v>
      </c>
      <c r="I100" s="23"/>
      <c r="J100" s="23">
        <v>1</v>
      </c>
      <c r="K100" s="23"/>
      <c r="L100" s="23"/>
      <c r="M100" s="23"/>
      <c r="N100" s="23">
        <v>1</v>
      </c>
      <c r="O100" s="23"/>
      <c r="P100" s="23"/>
      <c r="Q100" s="23">
        <v>1</v>
      </c>
      <c r="R100" s="23"/>
      <c r="S100" s="23">
        <f t="shared" si="8"/>
        <v>9297</v>
      </c>
      <c r="T100" s="23">
        <f>SUMPRODUCT(D100:R100,Data!$D$4:$R$4)</f>
        <v>13</v>
      </c>
      <c r="U100" s="23">
        <f>SUMPRODUCT(D100:R100,Data!$D$5:$R$5)</f>
        <v>11</v>
      </c>
      <c r="V100" s="49">
        <f t="shared" si="9"/>
        <v>0.20634920634920634</v>
      </c>
      <c r="W100" s="49">
        <f t="shared" si="10"/>
        <v>9.90990990990991E-2</v>
      </c>
      <c r="X100" s="31">
        <v>1000</v>
      </c>
      <c r="Y100" s="31">
        <v>1600</v>
      </c>
      <c r="Z100" s="23">
        <f t="shared" si="13"/>
        <v>2000</v>
      </c>
      <c r="AA100" s="23">
        <f>250+SUMPRODUCT(D100:R100,Data!$D$6:$R$6)</f>
        <v>780</v>
      </c>
      <c r="AB100" s="56">
        <f t="shared" si="11"/>
        <v>445187.4731874732</v>
      </c>
    </row>
    <row r="101" spans="2:28" x14ac:dyDescent="0.35">
      <c r="B101" s="23">
        <v>96</v>
      </c>
      <c r="C101" s="23">
        <f t="shared" si="12"/>
        <v>24</v>
      </c>
      <c r="D101" s="23">
        <v>1</v>
      </c>
      <c r="E101" s="23"/>
      <c r="F101" s="23"/>
      <c r="G101" s="23"/>
      <c r="H101" s="23">
        <v>1</v>
      </c>
      <c r="I101" s="23"/>
      <c r="J101" s="23">
        <v>1</v>
      </c>
      <c r="K101" s="23"/>
      <c r="L101" s="23"/>
      <c r="M101" s="23"/>
      <c r="N101" s="23">
        <v>1</v>
      </c>
      <c r="O101" s="23"/>
      <c r="P101" s="23"/>
      <c r="Q101" s="23"/>
      <c r="R101" s="23">
        <v>1</v>
      </c>
      <c r="S101" s="23">
        <f t="shared" si="8"/>
        <v>17489</v>
      </c>
      <c r="T101" s="23">
        <f>SUMPRODUCT(D101:R101,Data!$D$4:$R$4)</f>
        <v>12</v>
      </c>
      <c r="U101" s="23">
        <f>SUMPRODUCT(D101:R101,Data!$D$5:$R$5)</f>
        <v>10</v>
      </c>
      <c r="V101" s="49">
        <f t="shared" si="9"/>
        <v>0.19354838709677419</v>
      </c>
      <c r="W101" s="49">
        <f t="shared" si="10"/>
        <v>9.0909090909090912E-2</v>
      </c>
      <c r="X101" s="31">
        <v>1000</v>
      </c>
      <c r="Y101" s="31">
        <v>1600</v>
      </c>
      <c r="Z101" s="23">
        <f t="shared" si="13"/>
        <v>2500</v>
      </c>
      <c r="AA101" s="23">
        <f>250+SUMPRODUCT(D101:R101,Data!$D$6:$R$6)</f>
        <v>780</v>
      </c>
      <c r="AB101" s="56">
        <f t="shared" si="11"/>
        <v>583085.04398826975</v>
      </c>
    </row>
    <row r="102" spans="2:28" x14ac:dyDescent="0.35">
      <c r="B102" s="23">
        <v>97</v>
      </c>
      <c r="C102" s="23">
        <f t="shared" si="12"/>
        <v>25</v>
      </c>
      <c r="D102" s="23">
        <v>1</v>
      </c>
      <c r="E102" s="23"/>
      <c r="F102" s="23"/>
      <c r="G102" s="23"/>
      <c r="H102" s="23">
        <v>1</v>
      </c>
      <c r="I102" s="23"/>
      <c r="J102" s="23"/>
      <c r="K102" s="23">
        <v>1</v>
      </c>
      <c r="L102" s="23">
        <v>1</v>
      </c>
      <c r="M102" s="23"/>
      <c r="N102" s="23"/>
      <c r="O102" s="23">
        <v>1</v>
      </c>
      <c r="P102" s="23"/>
      <c r="Q102" s="23"/>
      <c r="R102" s="23"/>
      <c r="S102" s="23">
        <f t="shared" si="8"/>
        <v>2449</v>
      </c>
      <c r="T102" s="23">
        <f>SUMPRODUCT(D102:R102,Data!$D$4:$R$4)</f>
        <v>10.3</v>
      </c>
      <c r="U102" s="23">
        <f>SUMPRODUCT(D102:R102,Data!$D$5:$R$5)</f>
        <v>13.5</v>
      </c>
      <c r="V102" s="49">
        <f t="shared" si="9"/>
        <v>0.17081260364842457</v>
      </c>
      <c r="W102" s="49">
        <f t="shared" si="10"/>
        <v>0.11894273127753303</v>
      </c>
      <c r="X102" s="31">
        <v>1000</v>
      </c>
      <c r="Y102" s="31">
        <v>1600</v>
      </c>
      <c r="Z102" s="23">
        <f t="shared" si="13"/>
        <v>1000</v>
      </c>
      <c r="AA102" s="23">
        <f>250+SUMPRODUCT(D102:R102,Data!$D$6:$R$6)</f>
        <v>750</v>
      </c>
      <c r="AB102" s="56">
        <f t="shared" si="11"/>
        <v>90280.243423119362</v>
      </c>
    </row>
    <row r="103" spans="2:28" x14ac:dyDescent="0.35">
      <c r="B103" s="23">
        <v>98</v>
      </c>
      <c r="C103" s="23">
        <f t="shared" si="12"/>
        <v>25</v>
      </c>
      <c r="D103" s="23">
        <v>1</v>
      </c>
      <c r="E103" s="23"/>
      <c r="F103" s="23"/>
      <c r="G103" s="23"/>
      <c r="H103" s="23">
        <v>1</v>
      </c>
      <c r="I103" s="23"/>
      <c r="J103" s="23"/>
      <c r="K103" s="23">
        <v>1</v>
      </c>
      <c r="L103" s="23">
        <v>1</v>
      </c>
      <c r="M103" s="23"/>
      <c r="N103" s="23"/>
      <c r="O103" s="23"/>
      <c r="P103" s="23">
        <v>1</v>
      </c>
      <c r="Q103" s="23"/>
      <c r="R103" s="23"/>
      <c r="S103" s="23">
        <f t="shared" si="8"/>
        <v>4497</v>
      </c>
      <c r="T103" s="23">
        <f>SUMPRODUCT(D103:R103,Data!$D$4:$R$4)</f>
        <v>8.3000000000000007</v>
      </c>
      <c r="U103" s="23">
        <f>SUMPRODUCT(D103:R103,Data!$D$5:$R$5)</f>
        <v>11.5</v>
      </c>
      <c r="V103" s="49">
        <f t="shared" si="9"/>
        <v>0.14236706689536879</v>
      </c>
      <c r="W103" s="49">
        <f t="shared" si="10"/>
        <v>0.1031390134529148</v>
      </c>
      <c r="X103" s="31">
        <v>1000</v>
      </c>
      <c r="Y103" s="31">
        <v>1600</v>
      </c>
      <c r="Z103" s="23">
        <f t="shared" si="13"/>
        <v>1500</v>
      </c>
      <c r="AA103" s="23">
        <f>250+SUMPRODUCT(D103:R103,Data!$D$6:$R$6)</f>
        <v>750</v>
      </c>
      <c r="AB103" s="56">
        <f t="shared" si="11"/>
        <v>230542.11631502438</v>
      </c>
    </row>
    <row r="104" spans="2:28" x14ac:dyDescent="0.35">
      <c r="B104" s="23">
        <v>99</v>
      </c>
      <c r="C104" s="23">
        <f t="shared" si="12"/>
        <v>25</v>
      </c>
      <c r="D104" s="23">
        <v>1</v>
      </c>
      <c r="E104" s="23"/>
      <c r="F104" s="23"/>
      <c r="G104" s="23"/>
      <c r="H104" s="23">
        <v>1</v>
      </c>
      <c r="I104" s="23"/>
      <c r="J104" s="23"/>
      <c r="K104" s="23">
        <v>1</v>
      </c>
      <c r="L104" s="23">
        <v>1</v>
      </c>
      <c r="M104" s="23"/>
      <c r="N104" s="23"/>
      <c r="O104" s="23"/>
      <c r="P104" s="23"/>
      <c r="Q104" s="23">
        <v>1</v>
      </c>
      <c r="R104" s="23"/>
      <c r="S104" s="23">
        <f t="shared" si="8"/>
        <v>8593</v>
      </c>
      <c r="T104" s="23">
        <f>SUMPRODUCT(D104:R104,Data!$D$4:$R$4)</f>
        <v>7.3</v>
      </c>
      <c r="U104" s="23">
        <f>SUMPRODUCT(D104:R104,Data!$D$5:$R$5)</f>
        <v>9.5</v>
      </c>
      <c r="V104" s="49">
        <f t="shared" si="9"/>
        <v>0.12739965095986039</v>
      </c>
      <c r="W104" s="49">
        <f t="shared" si="10"/>
        <v>8.6757990867579904E-2</v>
      </c>
      <c r="X104" s="31">
        <v>1000</v>
      </c>
      <c r="Y104" s="31">
        <v>1600</v>
      </c>
      <c r="Z104" s="23">
        <f t="shared" si="13"/>
        <v>2000</v>
      </c>
      <c r="AA104" s="23">
        <f>250+SUMPRODUCT(D104:R104,Data!$D$6:$R$6)</f>
        <v>750</v>
      </c>
      <c r="AB104" s="56">
        <f t="shared" si="11"/>
        <v>332765.54543498531</v>
      </c>
    </row>
    <row r="105" spans="2:28" x14ac:dyDescent="0.35">
      <c r="B105" s="23">
        <v>100</v>
      </c>
      <c r="C105" s="23">
        <f t="shared" si="12"/>
        <v>25</v>
      </c>
      <c r="D105" s="23">
        <v>1</v>
      </c>
      <c r="E105" s="23"/>
      <c r="F105" s="23"/>
      <c r="G105" s="23"/>
      <c r="H105" s="23">
        <v>1</v>
      </c>
      <c r="I105" s="23"/>
      <c r="J105" s="23"/>
      <c r="K105" s="23">
        <v>1</v>
      </c>
      <c r="L105" s="23">
        <v>1</v>
      </c>
      <c r="M105" s="23"/>
      <c r="N105" s="23"/>
      <c r="O105" s="23"/>
      <c r="P105" s="23"/>
      <c r="Q105" s="23"/>
      <c r="R105" s="23">
        <v>1</v>
      </c>
      <c r="S105" s="23">
        <f t="shared" si="8"/>
        <v>16785</v>
      </c>
      <c r="T105" s="23">
        <f>SUMPRODUCT(D105:R105,Data!$D$4:$R$4)</f>
        <v>6.3</v>
      </c>
      <c r="U105" s="23">
        <f>SUMPRODUCT(D105:R105,Data!$D$5:$R$5)</f>
        <v>8.5</v>
      </c>
      <c r="V105" s="49">
        <f t="shared" si="9"/>
        <v>0.11190053285968028</v>
      </c>
      <c r="W105" s="49">
        <f t="shared" si="10"/>
        <v>7.8341013824884786E-2</v>
      </c>
      <c r="X105" s="31">
        <v>1000</v>
      </c>
      <c r="Y105" s="31">
        <v>1600</v>
      </c>
      <c r="Z105" s="23">
        <f t="shared" si="13"/>
        <v>2500</v>
      </c>
      <c r="AA105" s="23">
        <f>250+SUMPRODUCT(D105:R105,Data!$D$6:$R$6)</f>
        <v>750</v>
      </c>
      <c r="AB105" s="56">
        <f t="shared" si="11"/>
        <v>415180.77121411788</v>
      </c>
    </row>
    <row r="106" spans="2:28" x14ac:dyDescent="0.35">
      <c r="B106" s="23">
        <v>101</v>
      </c>
      <c r="C106" s="23">
        <f t="shared" si="12"/>
        <v>26</v>
      </c>
      <c r="D106" s="23">
        <v>1</v>
      </c>
      <c r="E106" s="23"/>
      <c r="F106" s="23"/>
      <c r="G106" s="23"/>
      <c r="H106" s="23">
        <v>1</v>
      </c>
      <c r="I106" s="23"/>
      <c r="J106" s="23"/>
      <c r="K106" s="23">
        <v>1</v>
      </c>
      <c r="L106" s="23"/>
      <c r="M106" s="23">
        <v>1</v>
      </c>
      <c r="N106" s="23"/>
      <c r="O106" s="23">
        <v>1</v>
      </c>
      <c r="P106" s="23"/>
      <c r="Q106" s="23"/>
      <c r="R106" s="23"/>
      <c r="S106" s="23">
        <f t="shared" si="8"/>
        <v>2705</v>
      </c>
      <c r="T106" s="23">
        <f>SUMPRODUCT(D106:R106,Data!$D$4:$R$4)</f>
        <v>12.3</v>
      </c>
      <c r="U106" s="23">
        <f>SUMPRODUCT(D106:R106,Data!$D$5:$R$5)</f>
        <v>15.5</v>
      </c>
      <c r="V106" s="49">
        <f t="shared" si="9"/>
        <v>0.19743178170144465</v>
      </c>
      <c r="W106" s="49">
        <f t="shared" si="10"/>
        <v>0.13419913419913421</v>
      </c>
      <c r="X106" s="31">
        <v>1000</v>
      </c>
      <c r="Y106" s="31">
        <v>1600</v>
      </c>
      <c r="Z106" s="23">
        <f t="shared" si="13"/>
        <v>1000</v>
      </c>
      <c r="AA106" s="23">
        <f>250+SUMPRODUCT(D106:R106,Data!$D$6:$R$6)</f>
        <v>790</v>
      </c>
      <c r="AB106" s="56">
        <f t="shared" si="11"/>
        <v>86551.583248212468</v>
      </c>
    </row>
    <row r="107" spans="2:28" x14ac:dyDescent="0.35">
      <c r="B107" s="23">
        <v>102</v>
      </c>
      <c r="C107" s="23">
        <f t="shared" si="12"/>
        <v>26</v>
      </c>
      <c r="D107" s="23">
        <v>1</v>
      </c>
      <c r="E107" s="23"/>
      <c r="F107" s="23"/>
      <c r="G107" s="23"/>
      <c r="H107" s="23">
        <v>1</v>
      </c>
      <c r="I107" s="23"/>
      <c r="J107" s="23"/>
      <c r="K107" s="23">
        <v>1</v>
      </c>
      <c r="L107" s="23"/>
      <c r="M107" s="23">
        <v>1</v>
      </c>
      <c r="N107" s="23"/>
      <c r="O107" s="23"/>
      <c r="P107" s="23">
        <v>1</v>
      </c>
      <c r="Q107" s="23"/>
      <c r="R107" s="23"/>
      <c r="S107" s="23">
        <f t="shared" si="8"/>
        <v>4753</v>
      </c>
      <c r="T107" s="23">
        <f>SUMPRODUCT(D107:R107,Data!$D$4:$R$4)</f>
        <v>10.3</v>
      </c>
      <c r="U107" s="23">
        <f>SUMPRODUCT(D107:R107,Data!$D$5:$R$5)</f>
        <v>13.5</v>
      </c>
      <c r="V107" s="49">
        <f t="shared" si="9"/>
        <v>0.17081260364842457</v>
      </c>
      <c r="W107" s="49">
        <f t="shared" si="10"/>
        <v>0.11894273127753303</v>
      </c>
      <c r="X107" s="31">
        <v>1000</v>
      </c>
      <c r="Y107" s="31">
        <v>1600</v>
      </c>
      <c r="Z107" s="23">
        <f t="shared" si="13"/>
        <v>1500</v>
      </c>
      <c r="AA107" s="23">
        <f>250+SUMPRODUCT(D107:R107,Data!$D$6:$R$6)</f>
        <v>790</v>
      </c>
      <c r="AB107" s="56">
        <f t="shared" si="11"/>
        <v>256395.89132165897</v>
      </c>
    </row>
    <row r="108" spans="2:28" x14ac:dyDescent="0.35">
      <c r="B108" s="23">
        <v>103</v>
      </c>
      <c r="C108" s="23">
        <f t="shared" si="12"/>
        <v>26</v>
      </c>
      <c r="D108" s="23">
        <v>1</v>
      </c>
      <c r="E108" s="23"/>
      <c r="F108" s="23"/>
      <c r="G108" s="23"/>
      <c r="H108" s="23">
        <v>1</v>
      </c>
      <c r="I108" s="23"/>
      <c r="J108" s="23"/>
      <c r="K108" s="23">
        <v>1</v>
      </c>
      <c r="L108" s="23"/>
      <c r="M108" s="23">
        <v>1</v>
      </c>
      <c r="N108" s="23"/>
      <c r="O108" s="23"/>
      <c r="P108" s="23"/>
      <c r="Q108" s="23">
        <v>1</v>
      </c>
      <c r="R108" s="23"/>
      <c r="S108" s="23">
        <f t="shared" si="8"/>
        <v>8849</v>
      </c>
      <c r="T108" s="23">
        <f>SUMPRODUCT(D108:R108,Data!$D$4:$R$4)</f>
        <v>9.3000000000000007</v>
      </c>
      <c r="U108" s="23">
        <f>SUMPRODUCT(D108:R108,Data!$D$5:$R$5)</f>
        <v>11.5</v>
      </c>
      <c r="V108" s="49">
        <f t="shared" si="9"/>
        <v>0.15682967959527827</v>
      </c>
      <c r="W108" s="49">
        <f t="shared" si="10"/>
        <v>0.1031390134529148</v>
      </c>
      <c r="X108" s="31">
        <v>1000</v>
      </c>
      <c r="Y108" s="31">
        <v>1600</v>
      </c>
      <c r="Z108" s="23">
        <f t="shared" si="13"/>
        <v>2000</v>
      </c>
      <c r="AA108" s="23">
        <f>250+SUMPRODUCT(D108:R108,Data!$D$6:$R$6)</f>
        <v>790</v>
      </c>
      <c r="AB108" s="56">
        <f t="shared" si="11"/>
        <v>389441.04235512979</v>
      </c>
    </row>
    <row r="109" spans="2:28" x14ac:dyDescent="0.35">
      <c r="B109" s="23">
        <v>104</v>
      </c>
      <c r="C109" s="23">
        <f t="shared" si="12"/>
        <v>26</v>
      </c>
      <c r="D109" s="23">
        <v>1</v>
      </c>
      <c r="E109" s="23"/>
      <c r="F109" s="23"/>
      <c r="G109" s="23"/>
      <c r="H109" s="23">
        <v>1</v>
      </c>
      <c r="I109" s="23"/>
      <c r="J109" s="23"/>
      <c r="K109" s="23">
        <v>1</v>
      </c>
      <c r="L109" s="23"/>
      <c r="M109" s="23">
        <v>1</v>
      </c>
      <c r="N109" s="23"/>
      <c r="O109" s="23"/>
      <c r="P109" s="23"/>
      <c r="Q109" s="23"/>
      <c r="R109" s="23">
        <v>1</v>
      </c>
      <c r="S109" s="23">
        <f t="shared" si="8"/>
        <v>17041</v>
      </c>
      <c r="T109" s="23">
        <f>SUMPRODUCT(D109:R109,Data!$D$4:$R$4)</f>
        <v>8.3000000000000007</v>
      </c>
      <c r="U109" s="23">
        <f>SUMPRODUCT(D109:R109,Data!$D$5:$R$5)</f>
        <v>10.5</v>
      </c>
      <c r="V109" s="49">
        <f t="shared" si="9"/>
        <v>0.14236706689536879</v>
      </c>
      <c r="W109" s="49">
        <f t="shared" si="10"/>
        <v>9.5022624434389136E-2</v>
      </c>
      <c r="X109" s="31">
        <v>1000</v>
      </c>
      <c r="Y109" s="31">
        <v>1600</v>
      </c>
      <c r="Z109" s="23">
        <f t="shared" si="13"/>
        <v>2500</v>
      </c>
      <c r="AA109" s="23">
        <f>250+SUMPRODUCT(D109:R109,Data!$D$6:$R$6)</f>
        <v>790</v>
      </c>
      <c r="AB109" s="56">
        <f t="shared" si="11"/>
        <v>503429.58484356932</v>
      </c>
    </row>
    <row r="110" spans="2:28" x14ac:dyDescent="0.35">
      <c r="B110" s="23">
        <v>105</v>
      </c>
      <c r="C110" s="23">
        <f t="shared" si="12"/>
        <v>27</v>
      </c>
      <c r="D110" s="23">
        <v>1</v>
      </c>
      <c r="E110" s="23"/>
      <c r="F110" s="23"/>
      <c r="G110" s="23"/>
      <c r="H110" s="23">
        <v>1</v>
      </c>
      <c r="I110" s="23"/>
      <c r="J110" s="23"/>
      <c r="K110" s="23">
        <v>1</v>
      </c>
      <c r="L110" s="23"/>
      <c r="M110" s="23"/>
      <c r="N110" s="23">
        <v>1</v>
      </c>
      <c r="O110" s="23">
        <v>1</v>
      </c>
      <c r="P110" s="23"/>
      <c r="Q110" s="23"/>
      <c r="R110" s="23"/>
      <c r="S110" s="23">
        <f t="shared" si="8"/>
        <v>3217</v>
      </c>
      <c r="T110" s="23">
        <f>SUMPRODUCT(D110:R110,Data!$D$4:$R$4)</f>
        <v>14.8</v>
      </c>
      <c r="U110" s="23">
        <f>SUMPRODUCT(D110:R110,Data!$D$5:$R$5)</f>
        <v>16</v>
      </c>
      <c r="V110" s="49">
        <f t="shared" si="9"/>
        <v>0.22839506172839508</v>
      </c>
      <c r="W110" s="49">
        <f t="shared" si="10"/>
        <v>0.13793103448275862</v>
      </c>
      <c r="X110" s="31">
        <v>1000</v>
      </c>
      <c r="Y110" s="31">
        <v>1600</v>
      </c>
      <c r="Z110" s="23">
        <f t="shared" si="13"/>
        <v>1000</v>
      </c>
      <c r="AA110" s="23">
        <f>250+SUMPRODUCT(D110:R110,Data!$D$6:$R$6)</f>
        <v>830</v>
      </c>
      <c r="AB110" s="56">
        <f t="shared" si="11"/>
        <v>76344.401873137511</v>
      </c>
    </row>
    <row r="111" spans="2:28" x14ac:dyDescent="0.35">
      <c r="B111" s="23">
        <v>106</v>
      </c>
      <c r="C111" s="23">
        <f t="shared" si="12"/>
        <v>27</v>
      </c>
      <c r="D111" s="23">
        <v>1</v>
      </c>
      <c r="E111" s="23"/>
      <c r="F111" s="23"/>
      <c r="G111" s="23"/>
      <c r="H111" s="23">
        <v>1</v>
      </c>
      <c r="I111" s="23"/>
      <c r="J111" s="23"/>
      <c r="K111" s="23">
        <v>1</v>
      </c>
      <c r="L111" s="23"/>
      <c r="M111" s="23"/>
      <c r="N111" s="23">
        <v>1</v>
      </c>
      <c r="O111" s="23"/>
      <c r="P111" s="23">
        <v>1</v>
      </c>
      <c r="Q111" s="23"/>
      <c r="R111" s="23"/>
      <c r="S111" s="23">
        <f t="shared" si="8"/>
        <v>5265</v>
      </c>
      <c r="T111" s="23">
        <f>SUMPRODUCT(D111:R111,Data!$D$4:$R$4)</f>
        <v>12.8</v>
      </c>
      <c r="U111" s="23">
        <f>SUMPRODUCT(D111:R111,Data!$D$5:$R$5)</f>
        <v>14</v>
      </c>
      <c r="V111" s="49">
        <f t="shared" si="9"/>
        <v>0.20382165605095542</v>
      </c>
      <c r="W111" s="49">
        <f t="shared" si="10"/>
        <v>0.12280701754385964</v>
      </c>
      <c r="X111" s="31">
        <v>1000</v>
      </c>
      <c r="Y111" s="31">
        <v>1600</v>
      </c>
      <c r="Z111" s="23">
        <f t="shared" si="13"/>
        <v>1500</v>
      </c>
      <c r="AA111" s="23">
        <f>250+SUMPRODUCT(D111:R111,Data!$D$6:$R$6)</f>
        <v>830</v>
      </c>
      <c r="AB111" s="56">
        <f t="shared" si="11"/>
        <v>268209.63236115768</v>
      </c>
    </row>
    <row r="112" spans="2:28" x14ac:dyDescent="0.35">
      <c r="B112" s="23">
        <v>107</v>
      </c>
      <c r="C112" s="23">
        <f t="shared" si="12"/>
        <v>27</v>
      </c>
      <c r="D112" s="23">
        <v>1</v>
      </c>
      <c r="E112" s="23"/>
      <c r="F112" s="23"/>
      <c r="G112" s="23"/>
      <c r="H112" s="23">
        <v>1</v>
      </c>
      <c r="I112" s="23"/>
      <c r="J112" s="23"/>
      <c r="K112" s="23">
        <v>1</v>
      </c>
      <c r="L112" s="23"/>
      <c r="M112" s="23"/>
      <c r="N112" s="23">
        <v>1</v>
      </c>
      <c r="O112" s="23"/>
      <c r="P112" s="23"/>
      <c r="Q112" s="23">
        <v>1</v>
      </c>
      <c r="R112" s="23"/>
      <c r="S112" s="23">
        <f t="shared" si="8"/>
        <v>9361</v>
      </c>
      <c r="T112" s="23">
        <f>SUMPRODUCT(D112:R112,Data!$D$4:$R$4)</f>
        <v>11.8</v>
      </c>
      <c r="U112" s="23">
        <f>SUMPRODUCT(D112:R112,Data!$D$5:$R$5)</f>
        <v>12</v>
      </c>
      <c r="V112" s="49">
        <f t="shared" si="9"/>
        <v>0.19093851132686085</v>
      </c>
      <c r="W112" s="49">
        <f t="shared" si="10"/>
        <v>0.10714285714285714</v>
      </c>
      <c r="X112" s="31">
        <v>1000</v>
      </c>
      <c r="Y112" s="31">
        <v>1600</v>
      </c>
      <c r="Z112" s="23">
        <f t="shared" si="13"/>
        <v>2000</v>
      </c>
      <c r="AA112" s="23">
        <f>250+SUMPRODUCT(D112:R112,Data!$D$6:$R$6)</f>
        <v>830</v>
      </c>
      <c r="AB112" s="56">
        <f t="shared" si="11"/>
        <v>423969.48682385578</v>
      </c>
    </row>
    <row r="113" spans="2:28" x14ac:dyDescent="0.35">
      <c r="B113" s="23">
        <v>108</v>
      </c>
      <c r="C113" s="23">
        <f t="shared" si="12"/>
        <v>27</v>
      </c>
      <c r="D113" s="23">
        <v>1</v>
      </c>
      <c r="E113" s="23"/>
      <c r="F113" s="23"/>
      <c r="G113" s="23"/>
      <c r="H113" s="23">
        <v>1</v>
      </c>
      <c r="I113" s="23"/>
      <c r="J113" s="23"/>
      <c r="K113" s="23">
        <v>1</v>
      </c>
      <c r="L113" s="23"/>
      <c r="M113" s="23"/>
      <c r="N113" s="23">
        <v>1</v>
      </c>
      <c r="O113" s="23"/>
      <c r="P113" s="23"/>
      <c r="Q113" s="23"/>
      <c r="R113" s="23">
        <v>1</v>
      </c>
      <c r="S113" s="23">
        <f t="shared" si="8"/>
        <v>17553</v>
      </c>
      <c r="T113" s="23">
        <f>SUMPRODUCT(D113:R113,Data!$D$4:$R$4)</f>
        <v>10.8</v>
      </c>
      <c r="U113" s="23">
        <f>SUMPRODUCT(D113:R113,Data!$D$5:$R$5)</f>
        <v>11</v>
      </c>
      <c r="V113" s="49">
        <f t="shared" si="9"/>
        <v>0.17763157894736845</v>
      </c>
      <c r="W113" s="49">
        <f t="shared" si="10"/>
        <v>9.90990990990991E-2</v>
      </c>
      <c r="X113" s="31">
        <v>1000</v>
      </c>
      <c r="Y113" s="31">
        <v>1600</v>
      </c>
      <c r="Z113" s="23">
        <f t="shared" si="13"/>
        <v>2500</v>
      </c>
      <c r="AA113" s="23">
        <f>250+SUMPRODUCT(D113:R113,Data!$D$6:$R$6)</f>
        <v>830</v>
      </c>
      <c r="AB113" s="56">
        <f t="shared" si="11"/>
        <v>561437.52963489806</v>
      </c>
    </row>
    <row r="114" spans="2:28" x14ac:dyDescent="0.35">
      <c r="B114" s="23">
        <v>109</v>
      </c>
      <c r="C114" s="23">
        <f t="shared" si="12"/>
        <v>28</v>
      </c>
      <c r="D114" s="23"/>
      <c r="E114" s="23">
        <v>1</v>
      </c>
      <c r="F114" s="23">
        <v>1</v>
      </c>
      <c r="G114" s="23"/>
      <c r="H114" s="23"/>
      <c r="I114" s="23">
        <v>1</v>
      </c>
      <c r="J114" s="23"/>
      <c r="K114" s="23"/>
      <c r="L114" s="23">
        <v>1</v>
      </c>
      <c r="M114" s="23"/>
      <c r="N114" s="23"/>
      <c r="O114" s="23">
        <v>1</v>
      </c>
      <c r="P114" s="23"/>
      <c r="Q114" s="23"/>
      <c r="R114" s="23"/>
      <c r="S114" s="23">
        <f t="shared" si="8"/>
        <v>2342</v>
      </c>
      <c r="T114" s="23">
        <f>SUMPRODUCT(D114:R114,Data!$D$4:$R$4)</f>
        <v>4</v>
      </c>
      <c r="U114" s="23">
        <f>SUMPRODUCT(D114:R114,Data!$D$5:$R$5)</f>
        <v>5</v>
      </c>
      <c r="V114" s="49">
        <f t="shared" si="9"/>
        <v>7.407407407407407E-2</v>
      </c>
      <c r="W114" s="49">
        <f t="shared" si="10"/>
        <v>4.7619047619047616E-2</v>
      </c>
      <c r="X114" s="31">
        <v>1000</v>
      </c>
      <c r="Y114" s="31">
        <v>1600</v>
      </c>
      <c r="Z114" s="23">
        <f t="shared" si="13"/>
        <v>1000</v>
      </c>
      <c r="AA114" s="23">
        <f>250+SUMPRODUCT(D114:R114,Data!$D$6:$R$6)</f>
        <v>250</v>
      </c>
      <c r="AB114" s="56">
        <f t="shared" si="11"/>
        <v>112698.41269841269</v>
      </c>
    </row>
    <row r="115" spans="2:28" x14ac:dyDescent="0.35">
      <c r="B115" s="23">
        <v>110</v>
      </c>
      <c r="C115" s="23">
        <f t="shared" si="12"/>
        <v>28</v>
      </c>
      <c r="D115" s="23"/>
      <c r="E115" s="23">
        <v>1</v>
      </c>
      <c r="F115" s="23">
        <v>1</v>
      </c>
      <c r="G115" s="23"/>
      <c r="H115" s="23"/>
      <c r="I115" s="23">
        <v>1</v>
      </c>
      <c r="J115" s="23"/>
      <c r="K115" s="23"/>
      <c r="L115" s="23">
        <v>1</v>
      </c>
      <c r="M115" s="23"/>
      <c r="N115" s="23"/>
      <c r="O115" s="23"/>
      <c r="P115" s="23">
        <v>1</v>
      </c>
      <c r="Q115" s="23"/>
      <c r="R115" s="23"/>
      <c r="S115" s="23">
        <f t="shared" si="8"/>
        <v>4390</v>
      </c>
      <c r="T115" s="23">
        <f>SUMPRODUCT(D115:R115,Data!$D$4:$R$4)</f>
        <v>2</v>
      </c>
      <c r="U115" s="23">
        <f>SUMPRODUCT(D115:R115,Data!$D$5:$R$5)</f>
        <v>3</v>
      </c>
      <c r="V115" s="49">
        <f t="shared" si="9"/>
        <v>3.8461538461538464E-2</v>
      </c>
      <c r="W115" s="49">
        <f t="shared" si="10"/>
        <v>2.9126213592233011E-2</v>
      </c>
      <c r="X115" s="31">
        <v>1000</v>
      </c>
      <c r="Y115" s="31">
        <v>1600</v>
      </c>
      <c r="Z115" s="23">
        <f t="shared" si="13"/>
        <v>1500</v>
      </c>
      <c r="AA115" s="23">
        <f>250+SUMPRODUCT(D115:R115,Data!$D$6:$R$6)</f>
        <v>250</v>
      </c>
      <c r="AB115" s="56">
        <f t="shared" si="11"/>
        <v>106329.3502613891</v>
      </c>
    </row>
    <row r="116" spans="2:28" x14ac:dyDescent="0.35">
      <c r="B116" s="23">
        <v>111</v>
      </c>
      <c r="C116" s="23">
        <f t="shared" si="12"/>
        <v>28</v>
      </c>
      <c r="D116" s="23"/>
      <c r="E116" s="23">
        <v>1</v>
      </c>
      <c r="F116" s="23">
        <v>1</v>
      </c>
      <c r="G116" s="23"/>
      <c r="H116" s="23"/>
      <c r="I116" s="23">
        <v>1</v>
      </c>
      <c r="J116" s="23"/>
      <c r="K116" s="23"/>
      <c r="L116" s="23">
        <v>1</v>
      </c>
      <c r="M116" s="23"/>
      <c r="N116" s="23"/>
      <c r="O116" s="23"/>
      <c r="P116" s="23"/>
      <c r="Q116" s="23">
        <v>1</v>
      </c>
      <c r="R116" s="23"/>
      <c r="S116" s="23">
        <f t="shared" si="8"/>
        <v>8486</v>
      </c>
      <c r="T116" s="23">
        <f>SUMPRODUCT(D116:R116,Data!$D$4:$R$4)</f>
        <v>1</v>
      </c>
      <c r="U116" s="23">
        <f>SUMPRODUCT(D116:R116,Data!$D$5:$R$5)</f>
        <v>1</v>
      </c>
      <c r="V116" s="49">
        <f t="shared" si="9"/>
        <v>1.9607843137254902E-2</v>
      </c>
      <c r="W116" s="49">
        <f t="shared" si="10"/>
        <v>9.9009900990099011E-3</v>
      </c>
      <c r="X116" s="31">
        <v>1000</v>
      </c>
      <c r="Y116" s="31">
        <v>1600</v>
      </c>
      <c r="Z116" s="23">
        <f t="shared" si="13"/>
        <v>2000</v>
      </c>
      <c r="AA116" s="23">
        <f>250+SUMPRODUCT(D116:R116,Data!$D$6:$R$6)</f>
        <v>250</v>
      </c>
      <c r="AB116" s="56">
        <f t="shared" si="11"/>
        <v>62036.497767423803</v>
      </c>
    </row>
    <row r="117" spans="2:28" x14ac:dyDescent="0.35">
      <c r="B117" s="23">
        <v>112</v>
      </c>
      <c r="C117" s="23">
        <f t="shared" si="12"/>
        <v>28</v>
      </c>
      <c r="D117" s="23"/>
      <c r="E117" s="23">
        <v>1</v>
      </c>
      <c r="F117" s="23">
        <v>1</v>
      </c>
      <c r="G117" s="23"/>
      <c r="H117" s="23"/>
      <c r="I117" s="23">
        <v>1</v>
      </c>
      <c r="J117" s="23"/>
      <c r="K117" s="23"/>
      <c r="L117" s="23">
        <v>1</v>
      </c>
      <c r="M117" s="23"/>
      <c r="N117" s="23"/>
      <c r="O117" s="23"/>
      <c r="P117" s="23"/>
      <c r="Q117" s="23"/>
      <c r="R117" s="23">
        <v>1</v>
      </c>
      <c r="S117" s="23">
        <f t="shared" si="8"/>
        <v>16678</v>
      </c>
      <c r="T117" s="57">
        <f>SUMPRODUCT(D117:R117,Data!$D$4:$R$4)</f>
        <v>0</v>
      </c>
      <c r="U117" s="23">
        <f>SUMPRODUCT(D117:R117,Data!$D$5:$R$5)</f>
        <v>0</v>
      </c>
      <c r="V117" s="49">
        <f t="shared" si="9"/>
        <v>0</v>
      </c>
      <c r="W117" s="49">
        <f t="shared" si="10"/>
        <v>0</v>
      </c>
      <c r="X117" s="31">
        <v>1000</v>
      </c>
      <c r="Y117" s="31">
        <v>1600</v>
      </c>
      <c r="Z117" s="23">
        <f t="shared" si="13"/>
        <v>2500</v>
      </c>
      <c r="AA117" s="23">
        <f>250+SUMPRODUCT(D117:R117,Data!$D$6:$R$6)</f>
        <v>250</v>
      </c>
      <c r="AB117" s="56">
        <f t="shared" si="11"/>
        <v>0</v>
      </c>
    </row>
    <row r="118" spans="2:28" x14ac:dyDescent="0.35">
      <c r="B118" s="23">
        <v>113</v>
      </c>
      <c r="C118" s="23">
        <f t="shared" si="12"/>
        <v>29</v>
      </c>
      <c r="D118" s="23"/>
      <c r="E118" s="23">
        <v>1</v>
      </c>
      <c r="F118" s="23">
        <v>1</v>
      </c>
      <c r="G118" s="23"/>
      <c r="H118" s="23"/>
      <c r="I118" s="23">
        <v>1</v>
      </c>
      <c r="J118" s="23"/>
      <c r="K118" s="23"/>
      <c r="L118" s="23"/>
      <c r="M118" s="23">
        <v>1</v>
      </c>
      <c r="N118" s="23"/>
      <c r="O118" s="23">
        <v>1</v>
      </c>
      <c r="P118" s="23"/>
      <c r="Q118" s="23"/>
      <c r="R118" s="23"/>
      <c r="S118" s="23">
        <f t="shared" si="8"/>
        <v>2598</v>
      </c>
      <c r="T118" s="23">
        <f>SUMPRODUCT(D118:R118,Data!$D$4:$R$4)</f>
        <v>6</v>
      </c>
      <c r="U118" s="23">
        <f>SUMPRODUCT(D118:R118,Data!$D$5:$R$5)</f>
        <v>7</v>
      </c>
      <c r="V118" s="49">
        <f t="shared" si="9"/>
        <v>0.10714285714285714</v>
      </c>
      <c r="W118" s="49">
        <f t="shared" si="10"/>
        <v>6.5420560747663545E-2</v>
      </c>
      <c r="X118" s="31">
        <v>1000</v>
      </c>
      <c r="Y118" s="31">
        <v>1600</v>
      </c>
      <c r="Z118" s="23">
        <f t="shared" si="13"/>
        <v>1000</v>
      </c>
      <c r="AA118" s="23">
        <f>250+SUMPRODUCT(D118:R118,Data!$D$6:$R$6)</f>
        <v>290</v>
      </c>
      <c r="AB118" s="56">
        <f t="shared" si="11"/>
        <v>150389.18558077436</v>
      </c>
    </row>
    <row r="119" spans="2:28" x14ac:dyDescent="0.35">
      <c r="B119" s="23">
        <v>114</v>
      </c>
      <c r="C119" s="23">
        <f t="shared" si="12"/>
        <v>29</v>
      </c>
      <c r="D119" s="23"/>
      <c r="E119" s="23">
        <v>1</v>
      </c>
      <c r="F119" s="23">
        <v>1</v>
      </c>
      <c r="G119" s="23"/>
      <c r="H119" s="23"/>
      <c r="I119" s="23">
        <v>1</v>
      </c>
      <c r="J119" s="23"/>
      <c r="K119" s="23"/>
      <c r="L119" s="23"/>
      <c r="M119" s="23">
        <v>1</v>
      </c>
      <c r="N119" s="23"/>
      <c r="O119" s="23"/>
      <c r="P119" s="23">
        <v>1</v>
      </c>
      <c r="Q119" s="23"/>
      <c r="R119" s="23"/>
      <c r="S119" s="23">
        <f t="shared" si="8"/>
        <v>4646</v>
      </c>
      <c r="T119" s="23">
        <f>SUMPRODUCT(D119:R119,Data!$D$4:$R$4)</f>
        <v>4</v>
      </c>
      <c r="U119" s="23">
        <f>SUMPRODUCT(D119:R119,Data!$D$5:$R$5)</f>
        <v>5</v>
      </c>
      <c r="V119" s="49">
        <f t="shared" si="9"/>
        <v>7.407407407407407E-2</v>
      </c>
      <c r="W119" s="49">
        <f t="shared" si="10"/>
        <v>4.7619047619047616E-2</v>
      </c>
      <c r="X119" s="31">
        <v>1000</v>
      </c>
      <c r="Y119" s="31">
        <v>1600</v>
      </c>
      <c r="Z119" s="23">
        <f t="shared" si="13"/>
        <v>1500</v>
      </c>
      <c r="AA119" s="23">
        <f>250+SUMPRODUCT(D119:R119,Data!$D$6:$R$6)</f>
        <v>290</v>
      </c>
      <c r="AB119" s="56">
        <f t="shared" si="11"/>
        <v>181820.10582010582</v>
      </c>
    </row>
    <row r="120" spans="2:28" x14ac:dyDescent="0.35">
      <c r="B120" s="23">
        <v>115</v>
      </c>
      <c r="C120" s="23">
        <f t="shared" si="12"/>
        <v>29</v>
      </c>
      <c r="D120" s="23"/>
      <c r="E120" s="23">
        <v>1</v>
      </c>
      <c r="F120" s="23">
        <v>1</v>
      </c>
      <c r="G120" s="23"/>
      <c r="H120" s="23"/>
      <c r="I120" s="23">
        <v>1</v>
      </c>
      <c r="J120" s="23"/>
      <c r="K120" s="23"/>
      <c r="L120" s="23"/>
      <c r="M120" s="23">
        <v>1</v>
      </c>
      <c r="N120" s="23"/>
      <c r="O120" s="23"/>
      <c r="P120" s="23"/>
      <c r="Q120" s="23">
        <v>1</v>
      </c>
      <c r="R120" s="23"/>
      <c r="S120" s="23">
        <f t="shared" si="8"/>
        <v>8742</v>
      </c>
      <c r="T120" s="23">
        <f>SUMPRODUCT(D120:R120,Data!$D$4:$R$4)</f>
        <v>3</v>
      </c>
      <c r="U120" s="23">
        <f>SUMPRODUCT(D120:R120,Data!$D$5:$R$5)</f>
        <v>3</v>
      </c>
      <c r="V120" s="49">
        <f t="shared" si="9"/>
        <v>5.6603773584905662E-2</v>
      </c>
      <c r="W120" s="49">
        <f t="shared" si="10"/>
        <v>2.9126213592233011E-2</v>
      </c>
      <c r="X120" s="31">
        <v>1000</v>
      </c>
      <c r="Y120" s="31">
        <v>1600</v>
      </c>
      <c r="Z120" s="23">
        <f t="shared" si="13"/>
        <v>2000</v>
      </c>
      <c r="AA120" s="23">
        <f>250+SUMPRODUCT(D120:R120,Data!$D$6:$R$6)</f>
        <v>290</v>
      </c>
      <c r="AB120" s="56">
        <f t="shared" si="11"/>
        <v>176481.7732185382</v>
      </c>
    </row>
    <row r="121" spans="2:28" x14ac:dyDescent="0.35">
      <c r="B121" s="23">
        <v>116</v>
      </c>
      <c r="C121" s="23">
        <f t="shared" si="12"/>
        <v>29</v>
      </c>
      <c r="D121" s="23"/>
      <c r="E121" s="23">
        <v>1</v>
      </c>
      <c r="F121" s="23">
        <v>1</v>
      </c>
      <c r="G121" s="23"/>
      <c r="H121" s="23"/>
      <c r="I121" s="23">
        <v>1</v>
      </c>
      <c r="J121" s="23"/>
      <c r="K121" s="23"/>
      <c r="L121" s="23"/>
      <c r="M121" s="23">
        <v>1</v>
      </c>
      <c r="N121" s="23"/>
      <c r="O121" s="23"/>
      <c r="P121" s="23"/>
      <c r="Q121" s="23"/>
      <c r="R121" s="23">
        <v>1</v>
      </c>
      <c r="S121" s="23">
        <f t="shared" si="8"/>
        <v>16934</v>
      </c>
      <c r="T121" s="23">
        <f>SUMPRODUCT(D121:R121,Data!$D$4:$R$4)</f>
        <v>2</v>
      </c>
      <c r="U121" s="23">
        <f>SUMPRODUCT(D121:R121,Data!$D$5:$R$5)</f>
        <v>2</v>
      </c>
      <c r="V121" s="49">
        <f t="shared" si="9"/>
        <v>3.8461538461538464E-2</v>
      </c>
      <c r="W121" s="49">
        <f t="shared" si="10"/>
        <v>1.9607843137254902E-2</v>
      </c>
      <c r="X121" s="31">
        <v>1000</v>
      </c>
      <c r="Y121" s="31">
        <v>1600</v>
      </c>
      <c r="Z121" s="23">
        <f t="shared" si="13"/>
        <v>2500</v>
      </c>
      <c r="AA121" s="23">
        <f>250+SUMPRODUCT(D121:R121,Data!$D$6:$R$6)</f>
        <v>290</v>
      </c>
      <c r="AB121" s="56">
        <f t="shared" si="11"/>
        <v>154333.33333333331</v>
      </c>
    </row>
    <row r="122" spans="2:28" x14ac:dyDescent="0.35">
      <c r="B122" s="23">
        <v>117</v>
      </c>
      <c r="C122" s="23">
        <f t="shared" si="12"/>
        <v>30</v>
      </c>
      <c r="D122" s="23"/>
      <c r="E122" s="23">
        <v>1</v>
      </c>
      <c r="F122" s="23">
        <v>1</v>
      </c>
      <c r="G122" s="23"/>
      <c r="H122" s="23"/>
      <c r="I122" s="23">
        <v>1</v>
      </c>
      <c r="J122" s="23"/>
      <c r="K122" s="23"/>
      <c r="L122" s="23"/>
      <c r="M122" s="23"/>
      <c r="N122" s="23">
        <v>1</v>
      </c>
      <c r="O122" s="23">
        <v>1</v>
      </c>
      <c r="P122" s="23"/>
      <c r="Q122" s="23"/>
      <c r="R122" s="23"/>
      <c r="S122" s="23">
        <f t="shared" si="8"/>
        <v>3110</v>
      </c>
      <c r="T122" s="23">
        <f>SUMPRODUCT(D122:R122,Data!$D$4:$R$4)</f>
        <v>8.5</v>
      </c>
      <c r="U122" s="23">
        <f>SUMPRODUCT(D122:R122,Data!$D$5:$R$5)</f>
        <v>7.5</v>
      </c>
      <c r="V122" s="49">
        <f t="shared" si="9"/>
        <v>0.14529914529914531</v>
      </c>
      <c r="W122" s="49">
        <f t="shared" si="10"/>
        <v>6.9767441860465115E-2</v>
      </c>
      <c r="X122" s="31">
        <v>1000</v>
      </c>
      <c r="Y122" s="31">
        <v>1600</v>
      </c>
      <c r="Z122" s="23">
        <f t="shared" si="13"/>
        <v>1000</v>
      </c>
      <c r="AA122" s="23">
        <f>250+SUMPRODUCT(D122:R122,Data!$D$6:$R$6)</f>
        <v>330</v>
      </c>
      <c r="AB122" s="56">
        <f t="shared" si="11"/>
        <v>172141.12502484597</v>
      </c>
    </row>
    <row r="123" spans="2:28" x14ac:dyDescent="0.35">
      <c r="B123" s="23">
        <v>118</v>
      </c>
      <c r="C123" s="23">
        <f t="shared" si="12"/>
        <v>30</v>
      </c>
      <c r="D123" s="23"/>
      <c r="E123" s="23">
        <v>1</v>
      </c>
      <c r="F123" s="23">
        <v>1</v>
      </c>
      <c r="G123" s="23"/>
      <c r="H123" s="23"/>
      <c r="I123" s="23">
        <v>1</v>
      </c>
      <c r="J123" s="23"/>
      <c r="K123" s="23"/>
      <c r="L123" s="23"/>
      <c r="M123" s="23"/>
      <c r="N123" s="23">
        <v>1</v>
      </c>
      <c r="O123" s="23"/>
      <c r="P123" s="23">
        <v>1</v>
      </c>
      <c r="Q123" s="23"/>
      <c r="R123" s="23"/>
      <c r="S123" s="23">
        <f t="shared" si="8"/>
        <v>5158</v>
      </c>
      <c r="T123" s="23">
        <f>SUMPRODUCT(D123:R123,Data!$D$4:$R$4)</f>
        <v>6.5</v>
      </c>
      <c r="U123" s="23">
        <f>SUMPRODUCT(D123:R123,Data!$D$5:$R$5)</f>
        <v>5.5</v>
      </c>
      <c r="V123" s="49">
        <f t="shared" si="9"/>
        <v>0.11504424778761062</v>
      </c>
      <c r="W123" s="49">
        <f t="shared" si="10"/>
        <v>5.2132701421800945E-2</v>
      </c>
      <c r="X123" s="31">
        <v>1000</v>
      </c>
      <c r="Y123" s="31">
        <v>1600</v>
      </c>
      <c r="Z123" s="23">
        <f t="shared" si="13"/>
        <v>1500</v>
      </c>
      <c r="AA123" s="23">
        <f>250+SUMPRODUCT(D123:R123,Data!$D$6:$R$6)</f>
        <v>330</v>
      </c>
      <c r="AB123" s="56">
        <f t="shared" si="11"/>
        <v>232194.18697311578</v>
      </c>
    </row>
    <row r="124" spans="2:28" x14ac:dyDescent="0.35">
      <c r="B124" s="23">
        <v>119</v>
      </c>
      <c r="C124" s="23">
        <f t="shared" si="12"/>
        <v>30</v>
      </c>
      <c r="D124" s="23"/>
      <c r="E124" s="23">
        <v>1</v>
      </c>
      <c r="F124" s="23">
        <v>1</v>
      </c>
      <c r="G124" s="23"/>
      <c r="H124" s="23"/>
      <c r="I124" s="23">
        <v>1</v>
      </c>
      <c r="J124" s="23"/>
      <c r="K124" s="23"/>
      <c r="L124" s="23"/>
      <c r="M124" s="23"/>
      <c r="N124" s="23">
        <v>1</v>
      </c>
      <c r="O124" s="23"/>
      <c r="P124" s="23"/>
      <c r="Q124" s="23">
        <v>1</v>
      </c>
      <c r="R124" s="23"/>
      <c r="S124" s="23">
        <f t="shared" si="8"/>
        <v>9254</v>
      </c>
      <c r="T124" s="23">
        <f>SUMPRODUCT(D124:R124,Data!$D$4:$R$4)</f>
        <v>5.5</v>
      </c>
      <c r="U124" s="23">
        <f>SUMPRODUCT(D124:R124,Data!$D$5:$R$5)</f>
        <v>3.5</v>
      </c>
      <c r="V124" s="49">
        <f t="shared" si="9"/>
        <v>9.90990990990991E-2</v>
      </c>
      <c r="W124" s="49">
        <f t="shared" si="10"/>
        <v>3.3816425120772944E-2</v>
      </c>
      <c r="X124" s="31">
        <v>1000</v>
      </c>
      <c r="Y124" s="31">
        <v>1600</v>
      </c>
      <c r="Z124" s="23">
        <f t="shared" si="13"/>
        <v>2000</v>
      </c>
      <c r="AA124" s="23">
        <f>250+SUMPRODUCT(D124:R124,Data!$D$6:$R$6)</f>
        <v>330</v>
      </c>
      <c r="AB124" s="56">
        <f t="shared" si="11"/>
        <v>255852.98341820081</v>
      </c>
    </row>
    <row r="125" spans="2:28" x14ac:dyDescent="0.35">
      <c r="B125" s="23">
        <v>120</v>
      </c>
      <c r="C125" s="23">
        <f t="shared" si="12"/>
        <v>30</v>
      </c>
      <c r="D125" s="23"/>
      <c r="E125" s="23">
        <v>1</v>
      </c>
      <c r="F125" s="23">
        <v>1</v>
      </c>
      <c r="G125" s="23"/>
      <c r="H125" s="23"/>
      <c r="I125" s="23">
        <v>1</v>
      </c>
      <c r="J125" s="23"/>
      <c r="K125" s="23"/>
      <c r="L125" s="23"/>
      <c r="M125" s="23"/>
      <c r="N125" s="23">
        <v>1</v>
      </c>
      <c r="O125" s="23"/>
      <c r="P125" s="23"/>
      <c r="Q125" s="23"/>
      <c r="R125" s="23">
        <v>1</v>
      </c>
      <c r="S125" s="23">
        <f t="shared" si="8"/>
        <v>17446</v>
      </c>
      <c r="T125" s="23">
        <f>SUMPRODUCT(D125:R125,Data!$D$4:$R$4)</f>
        <v>4.5</v>
      </c>
      <c r="U125" s="23">
        <f>SUMPRODUCT(D125:R125,Data!$D$5:$R$5)</f>
        <v>2.5</v>
      </c>
      <c r="V125" s="49">
        <f t="shared" si="9"/>
        <v>8.2568807339449546E-2</v>
      </c>
      <c r="W125" s="49">
        <f t="shared" si="10"/>
        <v>2.4390243902439025E-2</v>
      </c>
      <c r="X125" s="31">
        <v>1000</v>
      </c>
      <c r="Y125" s="31">
        <v>1600</v>
      </c>
      <c r="Z125" s="23">
        <f t="shared" si="13"/>
        <v>2500</v>
      </c>
      <c r="AA125" s="23">
        <f>250+SUMPRODUCT(D125:R125,Data!$D$6:$R$6)</f>
        <v>330</v>
      </c>
      <c r="AB125" s="56">
        <f t="shared" si="11"/>
        <v>263857.23875587381</v>
      </c>
    </row>
    <row r="126" spans="2:28" x14ac:dyDescent="0.35">
      <c r="B126" s="23">
        <v>121</v>
      </c>
      <c r="C126" s="23">
        <f t="shared" si="12"/>
        <v>31</v>
      </c>
      <c r="D126" s="23"/>
      <c r="E126" s="23">
        <v>1</v>
      </c>
      <c r="F126" s="23">
        <v>1</v>
      </c>
      <c r="G126" s="23"/>
      <c r="H126" s="23"/>
      <c r="I126" s="23"/>
      <c r="J126" s="23">
        <v>1</v>
      </c>
      <c r="K126" s="23"/>
      <c r="L126" s="23">
        <v>1</v>
      </c>
      <c r="M126" s="23"/>
      <c r="N126" s="23"/>
      <c r="O126" s="23">
        <v>1</v>
      </c>
      <c r="P126" s="23"/>
      <c r="Q126" s="23"/>
      <c r="R126" s="23"/>
      <c r="S126" s="23">
        <f t="shared" si="8"/>
        <v>2374</v>
      </c>
      <c r="T126" s="23">
        <f>SUMPRODUCT(D126:R126,Data!$D$4:$R$4)</f>
        <v>6</v>
      </c>
      <c r="U126" s="23">
        <f>SUMPRODUCT(D126:R126,Data!$D$5:$R$5)</f>
        <v>6.5</v>
      </c>
      <c r="V126" s="49">
        <f t="shared" si="9"/>
        <v>0.10714285714285714</v>
      </c>
      <c r="W126" s="49">
        <f t="shared" si="10"/>
        <v>6.1032863849765258E-2</v>
      </c>
      <c r="X126" s="31">
        <v>1000</v>
      </c>
      <c r="Y126" s="31">
        <v>1600</v>
      </c>
      <c r="Z126" s="23">
        <f t="shared" si="13"/>
        <v>1000</v>
      </c>
      <c r="AA126" s="23">
        <f>250+SUMPRODUCT(D126:R126,Data!$D$6:$R$6)</f>
        <v>300</v>
      </c>
      <c r="AB126" s="56">
        <f t="shared" si="11"/>
        <v>143356.8075117371</v>
      </c>
    </row>
    <row r="127" spans="2:28" x14ac:dyDescent="0.35">
      <c r="B127" s="23">
        <v>122</v>
      </c>
      <c r="C127" s="23">
        <f t="shared" si="12"/>
        <v>31</v>
      </c>
      <c r="D127" s="23"/>
      <c r="E127" s="23">
        <v>1</v>
      </c>
      <c r="F127" s="23">
        <v>1</v>
      </c>
      <c r="G127" s="23"/>
      <c r="H127" s="23"/>
      <c r="I127" s="23"/>
      <c r="J127" s="23">
        <v>1</v>
      </c>
      <c r="K127" s="23"/>
      <c r="L127" s="23">
        <v>1</v>
      </c>
      <c r="M127" s="23"/>
      <c r="N127" s="23"/>
      <c r="O127" s="23"/>
      <c r="P127" s="23">
        <v>1</v>
      </c>
      <c r="Q127" s="23"/>
      <c r="R127" s="23"/>
      <c r="S127" s="23">
        <f t="shared" si="8"/>
        <v>4422</v>
      </c>
      <c r="T127" s="23">
        <f>SUMPRODUCT(D127:R127,Data!$D$4:$R$4)</f>
        <v>4</v>
      </c>
      <c r="U127" s="23">
        <f>SUMPRODUCT(D127:R127,Data!$D$5:$R$5)</f>
        <v>4.5</v>
      </c>
      <c r="V127" s="49">
        <f t="shared" si="9"/>
        <v>7.407407407407407E-2</v>
      </c>
      <c r="W127" s="49">
        <f t="shared" si="10"/>
        <v>4.3062200956937802E-2</v>
      </c>
      <c r="X127" s="31">
        <v>1000</v>
      </c>
      <c r="Y127" s="31">
        <v>1600</v>
      </c>
      <c r="Z127" s="23">
        <f t="shared" si="13"/>
        <v>1500</v>
      </c>
      <c r="AA127" s="23">
        <f>250+SUMPRODUCT(D127:R127,Data!$D$6:$R$6)</f>
        <v>300</v>
      </c>
      <c r="AB127" s="56">
        <f t="shared" si="11"/>
        <v>171568.31472620947</v>
      </c>
    </row>
    <row r="128" spans="2:28" x14ac:dyDescent="0.35">
      <c r="B128" s="23">
        <v>123</v>
      </c>
      <c r="C128" s="23">
        <f t="shared" si="12"/>
        <v>31</v>
      </c>
      <c r="D128" s="23"/>
      <c r="E128" s="23">
        <v>1</v>
      </c>
      <c r="F128" s="23">
        <v>1</v>
      </c>
      <c r="G128" s="23"/>
      <c r="H128" s="23"/>
      <c r="I128" s="23"/>
      <c r="J128" s="23">
        <v>1</v>
      </c>
      <c r="K128" s="23"/>
      <c r="L128" s="23">
        <v>1</v>
      </c>
      <c r="M128" s="23"/>
      <c r="N128" s="23"/>
      <c r="O128" s="23"/>
      <c r="P128" s="23"/>
      <c r="Q128" s="23">
        <v>1</v>
      </c>
      <c r="R128" s="23"/>
      <c r="S128" s="23">
        <f t="shared" si="8"/>
        <v>8518</v>
      </c>
      <c r="T128" s="23">
        <f>SUMPRODUCT(D128:R128,Data!$D$4:$R$4)</f>
        <v>3</v>
      </c>
      <c r="U128" s="23">
        <f>SUMPRODUCT(D128:R128,Data!$D$5:$R$5)</f>
        <v>2.5</v>
      </c>
      <c r="V128" s="49">
        <f t="shared" si="9"/>
        <v>5.6603773584905662E-2</v>
      </c>
      <c r="W128" s="49">
        <f t="shared" si="10"/>
        <v>2.4390243902439025E-2</v>
      </c>
      <c r="X128" s="31">
        <v>1000</v>
      </c>
      <c r="Y128" s="31">
        <v>1600</v>
      </c>
      <c r="Z128" s="23">
        <f t="shared" si="13"/>
        <v>2000</v>
      </c>
      <c r="AA128" s="23">
        <f>250+SUMPRODUCT(D128:R128,Data!$D$6:$R$6)</f>
        <v>300</v>
      </c>
      <c r="AB128" s="56">
        <f t="shared" si="11"/>
        <v>162567.87850897375</v>
      </c>
    </row>
    <row r="129" spans="2:28" x14ac:dyDescent="0.35">
      <c r="B129" s="23">
        <v>124</v>
      </c>
      <c r="C129" s="23">
        <f t="shared" si="12"/>
        <v>31</v>
      </c>
      <c r="D129" s="23"/>
      <c r="E129" s="23">
        <v>1</v>
      </c>
      <c r="F129" s="23">
        <v>1</v>
      </c>
      <c r="G129" s="23"/>
      <c r="H129" s="23"/>
      <c r="I129" s="23"/>
      <c r="J129" s="23">
        <v>1</v>
      </c>
      <c r="K129" s="23"/>
      <c r="L129" s="23">
        <v>1</v>
      </c>
      <c r="M129" s="23"/>
      <c r="N129" s="23"/>
      <c r="O129" s="23"/>
      <c r="P129" s="23"/>
      <c r="Q129" s="23"/>
      <c r="R129" s="23">
        <v>1</v>
      </c>
      <c r="S129" s="23">
        <f t="shared" si="8"/>
        <v>16710</v>
      </c>
      <c r="T129" s="23">
        <f>SUMPRODUCT(D129:R129,Data!$D$4:$R$4)</f>
        <v>2</v>
      </c>
      <c r="U129" s="23">
        <f>SUMPRODUCT(D129:R129,Data!$D$5:$R$5)</f>
        <v>1.5</v>
      </c>
      <c r="V129" s="49">
        <f t="shared" si="9"/>
        <v>3.8461538461538464E-2</v>
      </c>
      <c r="W129" s="49">
        <f t="shared" si="10"/>
        <v>1.4778325123152709E-2</v>
      </c>
      <c r="X129" s="31">
        <v>1000</v>
      </c>
      <c r="Y129" s="31">
        <v>1600</v>
      </c>
      <c r="Z129" s="23">
        <f t="shared" si="13"/>
        <v>2500</v>
      </c>
      <c r="AA129" s="23">
        <f>250+SUMPRODUCT(D129:R129,Data!$D$6:$R$6)</f>
        <v>300</v>
      </c>
      <c r="AB129" s="56">
        <f t="shared" si="11"/>
        <v>136635.08904888216</v>
      </c>
    </row>
    <row r="130" spans="2:28" x14ac:dyDescent="0.35">
      <c r="B130" s="23">
        <v>125</v>
      </c>
      <c r="C130" s="23">
        <f t="shared" si="12"/>
        <v>32</v>
      </c>
      <c r="D130" s="23"/>
      <c r="E130" s="23">
        <v>1</v>
      </c>
      <c r="F130" s="23">
        <v>1</v>
      </c>
      <c r="G130" s="23"/>
      <c r="H130" s="23"/>
      <c r="I130" s="23"/>
      <c r="J130" s="23">
        <v>1</v>
      </c>
      <c r="K130" s="23"/>
      <c r="L130" s="23"/>
      <c r="M130" s="23">
        <v>1</v>
      </c>
      <c r="N130" s="23"/>
      <c r="O130" s="23">
        <v>1</v>
      </c>
      <c r="P130" s="23"/>
      <c r="Q130" s="23"/>
      <c r="R130" s="23"/>
      <c r="S130" s="23">
        <f t="shared" si="8"/>
        <v>2630</v>
      </c>
      <c r="T130" s="23">
        <f>SUMPRODUCT(D130:R130,Data!$D$4:$R$4)</f>
        <v>8</v>
      </c>
      <c r="U130" s="23">
        <f>SUMPRODUCT(D130:R130,Data!$D$5:$R$5)</f>
        <v>8.5</v>
      </c>
      <c r="V130" s="49">
        <f t="shared" si="9"/>
        <v>0.13793103448275862</v>
      </c>
      <c r="W130" s="49">
        <f t="shared" si="10"/>
        <v>7.8341013824884786E-2</v>
      </c>
      <c r="X130" s="31">
        <v>1000</v>
      </c>
      <c r="Y130" s="31">
        <v>1600</v>
      </c>
      <c r="Z130" s="23">
        <f t="shared" si="13"/>
        <v>1000</v>
      </c>
      <c r="AA130" s="23">
        <f>250+SUMPRODUCT(D130:R130,Data!$D$6:$R$6)</f>
        <v>340</v>
      </c>
      <c r="AB130" s="56">
        <f t="shared" si="11"/>
        <v>173762.59335769902</v>
      </c>
    </row>
    <row r="131" spans="2:28" x14ac:dyDescent="0.35">
      <c r="B131" s="23">
        <v>126</v>
      </c>
      <c r="C131" s="23">
        <f t="shared" si="12"/>
        <v>32</v>
      </c>
      <c r="D131" s="23"/>
      <c r="E131" s="23">
        <v>1</v>
      </c>
      <c r="F131" s="23">
        <v>1</v>
      </c>
      <c r="G131" s="23"/>
      <c r="H131" s="23"/>
      <c r="I131" s="23"/>
      <c r="J131" s="23">
        <v>1</v>
      </c>
      <c r="K131" s="23"/>
      <c r="L131" s="23"/>
      <c r="M131" s="23">
        <v>1</v>
      </c>
      <c r="N131" s="23"/>
      <c r="O131" s="23"/>
      <c r="P131" s="23">
        <v>1</v>
      </c>
      <c r="Q131" s="23"/>
      <c r="R131" s="23"/>
      <c r="S131" s="23">
        <f t="shared" si="8"/>
        <v>4678</v>
      </c>
      <c r="T131" s="23">
        <f>SUMPRODUCT(D131:R131,Data!$D$4:$R$4)</f>
        <v>6</v>
      </c>
      <c r="U131" s="23">
        <f>SUMPRODUCT(D131:R131,Data!$D$5:$R$5)</f>
        <v>6.5</v>
      </c>
      <c r="V131" s="49">
        <f t="shared" si="9"/>
        <v>0.10714285714285714</v>
      </c>
      <c r="W131" s="49">
        <f t="shared" si="10"/>
        <v>6.1032863849765258E-2</v>
      </c>
      <c r="X131" s="31">
        <v>1000</v>
      </c>
      <c r="Y131" s="31">
        <v>1600</v>
      </c>
      <c r="Z131" s="23">
        <f t="shared" si="13"/>
        <v>1500</v>
      </c>
      <c r="AA131" s="23">
        <f>250+SUMPRODUCT(D131:R131,Data!$D$6:$R$6)</f>
        <v>340</v>
      </c>
      <c r="AB131" s="56">
        <f t="shared" si="11"/>
        <v>237562.7095908786</v>
      </c>
    </row>
    <row r="132" spans="2:28" x14ac:dyDescent="0.35">
      <c r="B132" s="23">
        <v>127</v>
      </c>
      <c r="C132" s="23">
        <f t="shared" si="12"/>
        <v>32</v>
      </c>
      <c r="D132" s="23"/>
      <c r="E132" s="23">
        <v>1</v>
      </c>
      <c r="F132" s="23">
        <v>1</v>
      </c>
      <c r="G132" s="23"/>
      <c r="H132" s="23"/>
      <c r="I132" s="23"/>
      <c r="J132" s="23">
        <v>1</v>
      </c>
      <c r="K132" s="23"/>
      <c r="L132" s="23"/>
      <c r="M132" s="23">
        <v>1</v>
      </c>
      <c r="N132" s="23"/>
      <c r="O132" s="23"/>
      <c r="P132" s="23"/>
      <c r="Q132" s="23">
        <v>1</v>
      </c>
      <c r="R132" s="23"/>
      <c r="S132" s="23">
        <f t="shared" si="8"/>
        <v>8774</v>
      </c>
      <c r="T132" s="23">
        <f>SUMPRODUCT(D132:R132,Data!$D$4:$R$4)</f>
        <v>5</v>
      </c>
      <c r="U132" s="23">
        <f>SUMPRODUCT(D132:R132,Data!$D$5:$R$5)</f>
        <v>4.5</v>
      </c>
      <c r="V132" s="49">
        <f t="shared" si="9"/>
        <v>9.0909090909090912E-2</v>
      </c>
      <c r="W132" s="49">
        <f t="shared" si="10"/>
        <v>4.3062200956937802E-2</v>
      </c>
      <c r="X132" s="31">
        <v>1000</v>
      </c>
      <c r="Y132" s="31">
        <v>1600</v>
      </c>
      <c r="Z132" s="23">
        <f t="shared" si="13"/>
        <v>2000</v>
      </c>
      <c r="AA132" s="23">
        <f>250+SUMPRODUCT(D132:R132,Data!$D$6:$R$6)</f>
        <v>340</v>
      </c>
      <c r="AB132" s="56">
        <f t="shared" si="11"/>
        <v>265282.29665071773</v>
      </c>
    </row>
    <row r="133" spans="2:28" x14ac:dyDescent="0.35">
      <c r="B133" s="23">
        <v>128</v>
      </c>
      <c r="C133" s="23">
        <f t="shared" si="12"/>
        <v>32</v>
      </c>
      <c r="D133" s="23"/>
      <c r="E133" s="23">
        <v>1</v>
      </c>
      <c r="F133" s="23">
        <v>1</v>
      </c>
      <c r="G133" s="23"/>
      <c r="H133" s="23"/>
      <c r="I133" s="23"/>
      <c r="J133" s="23">
        <v>1</v>
      </c>
      <c r="K133" s="23"/>
      <c r="L133" s="23"/>
      <c r="M133" s="23">
        <v>1</v>
      </c>
      <c r="N133" s="23"/>
      <c r="O133" s="23"/>
      <c r="P133" s="23"/>
      <c r="Q133" s="23"/>
      <c r="R133" s="23">
        <v>1</v>
      </c>
      <c r="S133" s="23">
        <f t="shared" si="8"/>
        <v>16966</v>
      </c>
      <c r="T133" s="23">
        <f>SUMPRODUCT(D133:R133,Data!$D$4:$R$4)</f>
        <v>4</v>
      </c>
      <c r="U133" s="23">
        <f>SUMPRODUCT(D133:R133,Data!$D$5:$R$5)</f>
        <v>3.5</v>
      </c>
      <c r="V133" s="49">
        <f t="shared" si="9"/>
        <v>7.407407407407407E-2</v>
      </c>
      <c r="W133" s="49">
        <f t="shared" si="10"/>
        <v>3.3816425120772944E-2</v>
      </c>
      <c r="X133" s="31">
        <v>1000</v>
      </c>
      <c r="Y133" s="31">
        <v>1600</v>
      </c>
      <c r="Z133" s="23">
        <f t="shared" si="13"/>
        <v>2500</v>
      </c>
      <c r="AA133" s="23">
        <f>250+SUMPRODUCT(D133:R133,Data!$D$6:$R$6)</f>
        <v>340</v>
      </c>
      <c r="AB133" s="56">
        <f t="shared" si="11"/>
        <v>276869.5652173913</v>
      </c>
    </row>
    <row r="134" spans="2:28" x14ac:dyDescent="0.35">
      <c r="B134" s="23">
        <v>129</v>
      </c>
      <c r="C134" s="23">
        <f t="shared" si="12"/>
        <v>33</v>
      </c>
      <c r="D134" s="23"/>
      <c r="E134" s="23">
        <v>1</v>
      </c>
      <c r="F134" s="23">
        <v>1</v>
      </c>
      <c r="G134" s="23"/>
      <c r="H134" s="23"/>
      <c r="I134" s="23"/>
      <c r="J134" s="23">
        <v>1</v>
      </c>
      <c r="K134" s="23"/>
      <c r="L134" s="23"/>
      <c r="M134" s="23"/>
      <c r="N134" s="23">
        <v>1</v>
      </c>
      <c r="O134" s="23">
        <v>1</v>
      </c>
      <c r="P134" s="23"/>
      <c r="Q134" s="23"/>
      <c r="R134" s="23"/>
      <c r="S134" s="23">
        <f t="shared" si="8"/>
        <v>3142</v>
      </c>
      <c r="T134" s="23">
        <f>SUMPRODUCT(D134:R134,Data!$D$4:$R$4)</f>
        <v>10.5</v>
      </c>
      <c r="U134" s="23">
        <f>SUMPRODUCT(D134:R134,Data!$D$5:$R$5)</f>
        <v>9</v>
      </c>
      <c r="V134" s="49">
        <f t="shared" si="9"/>
        <v>0.17355371900826447</v>
      </c>
      <c r="W134" s="49">
        <f t="shared" si="10"/>
        <v>8.2568807339449546E-2</v>
      </c>
      <c r="X134" s="31">
        <v>1000</v>
      </c>
      <c r="Y134" s="31">
        <v>1600</v>
      </c>
      <c r="Z134" s="23">
        <f t="shared" si="13"/>
        <v>1000</v>
      </c>
      <c r="AA134" s="23">
        <f>250+SUMPRODUCT(D134:R134,Data!$D$6:$R$6)</f>
        <v>380</v>
      </c>
      <c r="AB134" s="56">
        <f t="shared" si="11"/>
        <v>189511.56266585793</v>
      </c>
    </row>
    <row r="135" spans="2:28" x14ac:dyDescent="0.35">
      <c r="B135" s="23">
        <v>130</v>
      </c>
      <c r="C135" s="23">
        <f t="shared" si="12"/>
        <v>33</v>
      </c>
      <c r="D135" s="23"/>
      <c r="E135" s="23">
        <v>1</v>
      </c>
      <c r="F135" s="23">
        <v>1</v>
      </c>
      <c r="G135" s="23"/>
      <c r="H135" s="23"/>
      <c r="I135" s="23"/>
      <c r="J135" s="23">
        <v>1</v>
      </c>
      <c r="K135" s="23"/>
      <c r="L135" s="23"/>
      <c r="M135" s="23"/>
      <c r="N135" s="23">
        <v>1</v>
      </c>
      <c r="O135" s="23"/>
      <c r="P135" s="23">
        <v>1</v>
      </c>
      <c r="Q135" s="23"/>
      <c r="R135" s="23"/>
      <c r="S135" s="23">
        <f t="shared" ref="S135:S198" si="14">SUMPRODUCT(D135:R135,$D$2:$R$2)</f>
        <v>5190</v>
      </c>
      <c r="T135" s="23">
        <f>SUMPRODUCT(D135:R135,Data!$D$4:$R$4)</f>
        <v>8.5</v>
      </c>
      <c r="U135" s="23">
        <f>SUMPRODUCT(D135:R135,Data!$D$5:$R$5)</f>
        <v>7</v>
      </c>
      <c r="V135" s="49">
        <f t="shared" ref="V135:V198" si="15">T135/(T135+50)</f>
        <v>0.14529914529914531</v>
      </c>
      <c r="W135" s="49">
        <f t="shared" ref="W135:W198" si="16">U135/(U135+100)</f>
        <v>6.5420560747663545E-2</v>
      </c>
      <c r="X135" s="31">
        <v>1000</v>
      </c>
      <c r="Y135" s="31">
        <v>1600</v>
      </c>
      <c r="Z135" s="23">
        <f t="shared" si="13"/>
        <v>1500</v>
      </c>
      <c r="AA135" s="23">
        <f>250+SUMPRODUCT(D135:R135,Data!$D$6:$R$6)</f>
        <v>380</v>
      </c>
      <c r="AB135" s="56">
        <f t="shared" ref="AB135:AB198" si="17">SUM((Z135-AA135)*X135*V135,(Z135-AA135)*Y135*W135)</f>
        <v>279968.68759485579</v>
      </c>
    </row>
    <row r="136" spans="2:28" x14ac:dyDescent="0.35">
      <c r="B136" s="23">
        <v>131</v>
      </c>
      <c r="C136" s="23">
        <f t="shared" si="12"/>
        <v>33</v>
      </c>
      <c r="D136" s="23"/>
      <c r="E136" s="23">
        <v>1</v>
      </c>
      <c r="F136" s="23">
        <v>1</v>
      </c>
      <c r="G136" s="23"/>
      <c r="H136" s="23"/>
      <c r="I136" s="23"/>
      <c r="J136" s="23">
        <v>1</v>
      </c>
      <c r="K136" s="23"/>
      <c r="L136" s="23"/>
      <c r="M136" s="23"/>
      <c r="N136" s="23">
        <v>1</v>
      </c>
      <c r="O136" s="23"/>
      <c r="P136" s="23"/>
      <c r="Q136" s="23">
        <v>1</v>
      </c>
      <c r="R136" s="23"/>
      <c r="S136" s="23">
        <f t="shared" si="14"/>
        <v>9286</v>
      </c>
      <c r="T136" s="23">
        <f>SUMPRODUCT(D136:R136,Data!$D$4:$R$4)</f>
        <v>7.5</v>
      </c>
      <c r="U136" s="23">
        <f>SUMPRODUCT(D136:R136,Data!$D$5:$R$5)</f>
        <v>5</v>
      </c>
      <c r="V136" s="49">
        <f t="shared" si="15"/>
        <v>0.13043478260869565</v>
      </c>
      <c r="W136" s="49">
        <f t="shared" si="16"/>
        <v>4.7619047619047616E-2</v>
      </c>
      <c r="X136" s="31">
        <v>1000</v>
      </c>
      <c r="Y136" s="31">
        <v>1600</v>
      </c>
      <c r="Z136" s="23">
        <f t="shared" si="13"/>
        <v>2000</v>
      </c>
      <c r="AA136" s="23">
        <f>250+SUMPRODUCT(D136:R136,Data!$D$6:$R$6)</f>
        <v>380</v>
      </c>
      <c r="AB136" s="56">
        <f t="shared" si="17"/>
        <v>334732.91925465839</v>
      </c>
    </row>
    <row r="137" spans="2:28" x14ac:dyDescent="0.35">
      <c r="B137" s="23">
        <v>132</v>
      </c>
      <c r="C137" s="23">
        <f t="shared" si="12"/>
        <v>33</v>
      </c>
      <c r="D137" s="23"/>
      <c r="E137" s="23">
        <v>1</v>
      </c>
      <c r="F137" s="23">
        <v>1</v>
      </c>
      <c r="G137" s="23"/>
      <c r="H137" s="23"/>
      <c r="I137" s="23"/>
      <c r="J137" s="23">
        <v>1</v>
      </c>
      <c r="K137" s="23"/>
      <c r="L137" s="23"/>
      <c r="M137" s="23"/>
      <c r="N137" s="23">
        <v>1</v>
      </c>
      <c r="O137" s="23"/>
      <c r="P137" s="23"/>
      <c r="Q137" s="23"/>
      <c r="R137" s="23">
        <v>1</v>
      </c>
      <c r="S137" s="23">
        <f t="shared" si="14"/>
        <v>17478</v>
      </c>
      <c r="T137" s="23">
        <f>SUMPRODUCT(D137:R137,Data!$D$4:$R$4)</f>
        <v>6.5</v>
      </c>
      <c r="U137" s="23">
        <f>SUMPRODUCT(D137:R137,Data!$D$5:$R$5)</f>
        <v>4</v>
      </c>
      <c r="V137" s="49">
        <f t="shared" si="15"/>
        <v>0.11504424778761062</v>
      </c>
      <c r="W137" s="49">
        <f t="shared" si="16"/>
        <v>3.8461538461538464E-2</v>
      </c>
      <c r="X137" s="31">
        <v>1000</v>
      </c>
      <c r="Y137" s="31">
        <v>1600</v>
      </c>
      <c r="Z137" s="23">
        <f t="shared" si="13"/>
        <v>2500</v>
      </c>
      <c r="AA137" s="23">
        <f>250+SUMPRODUCT(D137:R137,Data!$D$6:$R$6)</f>
        <v>380</v>
      </c>
      <c r="AB137" s="56">
        <f t="shared" si="17"/>
        <v>374355.34377127298</v>
      </c>
    </row>
    <row r="138" spans="2:28" x14ac:dyDescent="0.35">
      <c r="B138" s="23">
        <v>133</v>
      </c>
      <c r="C138" s="23">
        <f t="shared" si="12"/>
        <v>34</v>
      </c>
      <c r="D138" s="23"/>
      <c r="E138" s="23">
        <v>1</v>
      </c>
      <c r="F138" s="23">
        <v>1</v>
      </c>
      <c r="G138" s="23"/>
      <c r="H138" s="23"/>
      <c r="I138" s="23"/>
      <c r="J138" s="23"/>
      <c r="K138" s="23">
        <v>1</v>
      </c>
      <c r="L138" s="23">
        <v>1</v>
      </c>
      <c r="M138" s="23"/>
      <c r="N138" s="23"/>
      <c r="O138" s="23">
        <v>1</v>
      </c>
      <c r="P138" s="23"/>
      <c r="Q138" s="23"/>
      <c r="R138" s="23"/>
      <c r="S138" s="23">
        <f t="shared" si="14"/>
        <v>2438</v>
      </c>
      <c r="T138" s="23">
        <f>SUMPRODUCT(D138:R138,Data!$D$4:$R$4)</f>
        <v>4.8</v>
      </c>
      <c r="U138" s="23">
        <f>SUMPRODUCT(D138:R138,Data!$D$5:$R$5)</f>
        <v>7.5</v>
      </c>
      <c r="V138" s="49">
        <f t="shared" si="15"/>
        <v>8.7591240875912413E-2</v>
      </c>
      <c r="W138" s="49">
        <f t="shared" si="16"/>
        <v>6.9767441860465115E-2</v>
      </c>
      <c r="X138" s="31">
        <v>1000</v>
      </c>
      <c r="Y138" s="31">
        <v>1600</v>
      </c>
      <c r="Z138" s="23">
        <f t="shared" si="13"/>
        <v>1000</v>
      </c>
      <c r="AA138" s="23">
        <f>250+SUMPRODUCT(D138:R138,Data!$D$6:$R$6)</f>
        <v>350</v>
      </c>
      <c r="AB138" s="56">
        <f t="shared" si="17"/>
        <v>129492.44610422679</v>
      </c>
    </row>
    <row r="139" spans="2:28" x14ac:dyDescent="0.35">
      <c r="B139" s="23">
        <v>134</v>
      </c>
      <c r="C139" s="23">
        <f t="shared" ref="C139:C202" si="18">IF(C135=C138,C138+1,C138)</f>
        <v>34</v>
      </c>
      <c r="D139" s="23"/>
      <c r="E139" s="23">
        <v>1</v>
      </c>
      <c r="F139" s="23">
        <v>1</v>
      </c>
      <c r="G139" s="23"/>
      <c r="H139" s="23"/>
      <c r="I139" s="23"/>
      <c r="J139" s="23"/>
      <c r="K139" s="23">
        <v>1</v>
      </c>
      <c r="L139" s="23">
        <v>1</v>
      </c>
      <c r="M139" s="23"/>
      <c r="N139" s="23"/>
      <c r="O139" s="23"/>
      <c r="P139" s="23">
        <v>1</v>
      </c>
      <c r="Q139" s="23"/>
      <c r="R139" s="23"/>
      <c r="S139" s="23">
        <f t="shared" si="14"/>
        <v>4486</v>
      </c>
      <c r="T139" s="23">
        <f>SUMPRODUCT(D139:R139,Data!$D$4:$R$4)</f>
        <v>2.8</v>
      </c>
      <c r="U139" s="23">
        <f>SUMPRODUCT(D139:R139,Data!$D$5:$R$5)</f>
        <v>5.5</v>
      </c>
      <c r="V139" s="49">
        <f t="shared" si="15"/>
        <v>5.3030303030303032E-2</v>
      </c>
      <c r="W139" s="49">
        <f t="shared" si="16"/>
        <v>5.2132701421800945E-2</v>
      </c>
      <c r="X139" s="31">
        <v>1000</v>
      </c>
      <c r="Y139" s="31">
        <v>1600</v>
      </c>
      <c r="Z139" s="23">
        <f t="shared" ref="Z139:Z202" si="19">Z135</f>
        <v>1500</v>
      </c>
      <c r="AA139" s="23">
        <f>250+SUMPRODUCT(D139:R139,Data!$D$6:$R$6)</f>
        <v>350</v>
      </c>
      <c r="AB139" s="56">
        <f t="shared" si="17"/>
        <v>156909.01910096224</v>
      </c>
    </row>
    <row r="140" spans="2:28" x14ac:dyDescent="0.35">
      <c r="B140" s="23">
        <v>135</v>
      </c>
      <c r="C140" s="23">
        <f t="shared" si="18"/>
        <v>34</v>
      </c>
      <c r="D140" s="23"/>
      <c r="E140" s="23">
        <v>1</v>
      </c>
      <c r="F140" s="23">
        <v>1</v>
      </c>
      <c r="G140" s="23"/>
      <c r="H140" s="23"/>
      <c r="I140" s="23"/>
      <c r="J140" s="23"/>
      <c r="K140" s="23">
        <v>1</v>
      </c>
      <c r="L140" s="23">
        <v>1</v>
      </c>
      <c r="M140" s="23"/>
      <c r="N140" s="23"/>
      <c r="O140" s="23"/>
      <c r="P140" s="23"/>
      <c r="Q140" s="23">
        <v>1</v>
      </c>
      <c r="R140" s="23"/>
      <c r="S140" s="23">
        <f t="shared" si="14"/>
        <v>8582</v>
      </c>
      <c r="T140" s="23">
        <f>SUMPRODUCT(D140:R140,Data!$D$4:$R$4)</f>
        <v>1.8</v>
      </c>
      <c r="U140" s="23">
        <f>SUMPRODUCT(D140:R140,Data!$D$5:$R$5)</f>
        <v>3.5</v>
      </c>
      <c r="V140" s="49">
        <f t="shared" si="15"/>
        <v>3.4749034749034749E-2</v>
      </c>
      <c r="W140" s="49">
        <f t="shared" si="16"/>
        <v>3.3816425120772944E-2</v>
      </c>
      <c r="X140" s="31">
        <v>1000</v>
      </c>
      <c r="Y140" s="31">
        <v>1600</v>
      </c>
      <c r="Z140" s="23">
        <f t="shared" si="19"/>
        <v>2000</v>
      </c>
      <c r="AA140" s="23">
        <f>250+SUMPRODUCT(D140:R140,Data!$D$6:$R$6)</f>
        <v>350</v>
      </c>
      <c r="AB140" s="56">
        <f t="shared" si="17"/>
        <v>146611.26965474791</v>
      </c>
    </row>
    <row r="141" spans="2:28" x14ac:dyDescent="0.35">
      <c r="B141" s="23">
        <v>136</v>
      </c>
      <c r="C141" s="23">
        <f t="shared" si="18"/>
        <v>34</v>
      </c>
      <c r="D141" s="23"/>
      <c r="E141" s="23">
        <v>1</v>
      </c>
      <c r="F141" s="23">
        <v>1</v>
      </c>
      <c r="G141" s="23"/>
      <c r="H141" s="23"/>
      <c r="I141" s="23"/>
      <c r="J141" s="23"/>
      <c r="K141" s="23">
        <v>1</v>
      </c>
      <c r="L141" s="23">
        <v>1</v>
      </c>
      <c r="M141" s="23"/>
      <c r="N141" s="23"/>
      <c r="O141" s="23"/>
      <c r="P141" s="23"/>
      <c r="Q141" s="23"/>
      <c r="R141" s="23">
        <v>1</v>
      </c>
      <c r="S141" s="23">
        <f t="shared" si="14"/>
        <v>16774</v>
      </c>
      <c r="T141" s="23">
        <f>SUMPRODUCT(D141:R141,Data!$D$4:$R$4)</f>
        <v>0.8</v>
      </c>
      <c r="U141" s="23">
        <f>SUMPRODUCT(D141:R141,Data!$D$5:$R$5)</f>
        <v>2.5</v>
      </c>
      <c r="V141" s="49">
        <f t="shared" si="15"/>
        <v>1.5748031496062995E-2</v>
      </c>
      <c r="W141" s="49">
        <f t="shared" si="16"/>
        <v>2.4390243902439025E-2</v>
      </c>
      <c r="X141" s="31">
        <v>1000</v>
      </c>
      <c r="Y141" s="31">
        <v>1600</v>
      </c>
      <c r="Z141" s="23">
        <f t="shared" si="19"/>
        <v>2500</v>
      </c>
      <c r="AA141" s="23">
        <f>250+SUMPRODUCT(D141:R141,Data!$D$6:$R$6)</f>
        <v>350</v>
      </c>
      <c r="AB141" s="56">
        <f t="shared" si="17"/>
        <v>117760.70674092569</v>
      </c>
    </row>
    <row r="142" spans="2:28" x14ac:dyDescent="0.35">
      <c r="B142" s="23">
        <v>137</v>
      </c>
      <c r="C142" s="23">
        <f t="shared" si="18"/>
        <v>35</v>
      </c>
      <c r="D142" s="23"/>
      <c r="E142" s="23">
        <v>1</v>
      </c>
      <c r="F142" s="23">
        <v>1</v>
      </c>
      <c r="G142" s="23"/>
      <c r="H142" s="23"/>
      <c r="I142" s="23"/>
      <c r="J142" s="23"/>
      <c r="K142" s="23">
        <v>1</v>
      </c>
      <c r="L142" s="23"/>
      <c r="M142" s="23">
        <v>1</v>
      </c>
      <c r="N142" s="23"/>
      <c r="O142" s="23">
        <v>1</v>
      </c>
      <c r="P142" s="23"/>
      <c r="Q142" s="23"/>
      <c r="R142" s="23"/>
      <c r="S142" s="23">
        <f t="shared" si="14"/>
        <v>2694</v>
      </c>
      <c r="T142" s="23">
        <f>SUMPRODUCT(D142:R142,Data!$D$4:$R$4)</f>
        <v>6.8</v>
      </c>
      <c r="U142" s="23">
        <f>SUMPRODUCT(D142:R142,Data!$D$5:$R$5)</f>
        <v>9.5</v>
      </c>
      <c r="V142" s="49">
        <f t="shared" si="15"/>
        <v>0.11971830985915494</v>
      </c>
      <c r="W142" s="49">
        <f t="shared" si="16"/>
        <v>8.6757990867579904E-2</v>
      </c>
      <c r="X142" s="31">
        <v>1000</v>
      </c>
      <c r="Y142" s="31">
        <v>1600</v>
      </c>
      <c r="Z142" s="23">
        <f t="shared" si="19"/>
        <v>1000</v>
      </c>
      <c r="AA142" s="23">
        <f>250+SUMPRODUCT(D142:R142,Data!$D$6:$R$6)</f>
        <v>390</v>
      </c>
      <c r="AB142" s="56">
        <f t="shared" si="17"/>
        <v>157703.9681008425</v>
      </c>
    </row>
    <row r="143" spans="2:28" x14ac:dyDescent="0.35">
      <c r="B143" s="23">
        <v>138</v>
      </c>
      <c r="C143" s="23">
        <f t="shared" si="18"/>
        <v>35</v>
      </c>
      <c r="D143" s="23"/>
      <c r="E143" s="23">
        <v>1</v>
      </c>
      <c r="F143" s="23">
        <v>1</v>
      </c>
      <c r="G143" s="23"/>
      <c r="H143" s="23"/>
      <c r="I143" s="23"/>
      <c r="J143" s="23"/>
      <c r="K143" s="23">
        <v>1</v>
      </c>
      <c r="L143" s="23"/>
      <c r="M143" s="23">
        <v>1</v>
      </c>
      <c r="N143" s="23"/>
      <c r="O143" s="23"/>
      <c r="P143" s="23">
        <v>1</v>
      </c>
      <c r="Q143" s="23"/>
      <c r="R143" s="23"/>
      <c r="S143" s="23">
        <f t="shared" si="14"/>
        <v>4742</v>
      </c>
      <c r="T143" s="23">
        <f>SUMPRODUCT(D143:R143,Data!$D$4:$R$4)</f>
        <v>4.8</v>
      </c>
      <c r="U143" s="23">
        <f>SUMPRODUCT(D143:R143,Data!$D$5:$R$5)</f>
        <v>7.5</v>
      </c>
      <c r="V143" s="49">
        <f t="shared" si="15"/>
        <v>8.7591240875912413E-2</v>
      </c>
      <c r="W143" s="49">
        <f t="shared" si="16"/>
        <v>6.9767441860465115E-2</v>
      </c>
      <c r="X143" s="31">
        <v>1000</v>
      </c>
      <c r="Y143" s="31">
        <v>1600</v>
      </c>
      <c r="Z143" s="23">
        <f t="shared" si="19"/>
        <v>1500</v>
      </c>
      <c r="AA143" s="23">
        <f>250+SUMPRODUCT(D143:R143,Data!$D$6:$R$6)</f>
        <v>390</v>
      </c>
      <c r="AB143" s="56">
        <f t="shared" si="17"/>
        <v>221133.25411644881</v>
      </c>
    </row>
    <row r="144" spans="2:28" x14ac:dyDescent="0.35">
      <c r="B144" s="23">
        <v>139</v>
      </c>
      <c r="C144" s="23">
        <f t="shared" si="18"/>
        <v>35</v>
      </c>
      <c r="D144" s="23"/>
      <c r="E144" s="23">
        <v>1</v>
      </c>
      <c r="F144" s="23">
        <v>1</v>
      </c>
      <c r="G144" s="23"/>
      <c r="H144" s="23"/>
      <c r="I144" s="23"/>
      <c r="J144" s="23"/>
      <c r="K144" s="23">
        <v>1</v>
      </c>
      <c r="L144" s="23"/>
      <c r="M144" s="23">
        <v>1</v>
      </c>
      <c r="N144" s="23"/>
      <c r="O144" s="23"/>
      <c r="P144" s="23"/>
      <c r="Q144" s="23">
        <v>1</v>
      </c>
      <c r="R144" s="23"/>
      <c r="S144" s="23">
        <f t="shared" si="14"/>
        <v>8838</v>
      </c>
      <c r="T144" s="23">
        <f>SUMPRODUCT(D144:R144,Data!$D$4:$R$4)</f>
        <v>3.8</v>
      </c>
      <c r="U144" s="23">
        <f>SUMPRODUCT(D144:R144,Data!$D$5:$R$5)</f>
        <v>5.5</v>
      </c>
      <c r="V144" s="49">
        <f t="shared" si="15"/>
        <v>7.0631970260223054E-2</v>
      </c>
      <c r="W144" s="49">
        <f t="shared" si="16"/>
        <v>5.2132701421800945E-2</v>
      </c>
      <c r="X144" s="31">
        <v>1000</v>
      </c>
      <c r="Y144" s="31">
        <v>1600</v>
      </c>
      <c r="Z144" s="23">
        <f t="shared" si="19"/>
        <v>2000</v>
      </c>
      <c r="AA144" s="23">
        <f>250+SUMPRODUCT(D144:R144,Data!$D$6:$R$6)</f>
        <v>390</v>
      </c>
      <c r="AB144" s="56">
        <f t="shared" si="17"/>
        <v>248011.31098151836</v>
      </c>
    </row>
    <row r="145" spans="2:28" x14ac:dyDescent="0.35">
      <c r="B145" s="23">
        <v>140</v>
      </c>
      <c r="C145" s="23">
        <f t="shared" si="18"/>
        <v>35</v>
      </c>
      <c r="D145" s="23"/>
      <c r="E145" s="23">
        <v>1</v>
      </c>
      <c r="F145" s="23">
        <v>1</v>
      </c>
      <c r="G145" s="23"/>
      <c r="H145" s="23"/>
      <c r="I145" s="23"/>
      <c r="J145" s="23"/>
      <c r="K145" s="23">
        <v>1</v>
      </c>
      <c r="L145" s="23"/>
      <c r="M145" s="23">
        <v>1</v>
      </c>
      <c r="N145" s="23"/>
      <c r="O145" s="23"/>
      <c r="P145" s="23"/>
      <c r="Q145" s="23"/>
      <c r="R145" s="23">
        <v>1</v>
      </c>
      <c r="S145" s="23">
        <f t="shared" si="14"/>
        <v>17030</v>
      </c>
      <c r="T145" s="23">
        <f>SUMPRODUCT(D145:R145,Data!$D$4:$R$4)</f>
        <v>2.8</v>
      </c>
      <c r="U145" s="23">
        <f>SUMPRODUCT(D145:R145,Data!$D$5:$R$5)</f>
        <v>4.5</v>
      </c>
      <c r="V145" s="49">
        <f t="shared" si="15"/>
        <v>5.3030303030303032E-2</v>
      </c>
      <c r="W145" s="49">
        <f t="shared" si="16"/>
        <v>4.3062200956937802E-2</v>
      </c>
      <c r="X145" s="31">
        <v>1000</v>
      </c>
      <c r="Y145" s="31">
        <v>1600</v>
      </c>
      <c r="Z145" s="23">
        <f t="shared" si="19"/>
        <v>2500</v>
      </c>
      <c r="AA145" s="23">
        <f>250+SUMPRODUCT(D145:R145,Data!$D$6:$R$6)</f>
        <v>390</v>
      </c>
      <c r="AB145" s="56">
        <f t="shared" si="17"/>
        <v>257271.9298245614</v>
      </c>
    </row>
    <row r="146" spans="2:28" x14ac:dyDescent="0.35">
      <c r="B146" s="23">
        <v>141</v>
      </c>
      <c r="C146" s="23">
        <f t="shared" si="18"/>
        <v>36</v>
      </c>
      <c r="D146" s="23"/>
      <c r="E146" s="23">
        <v>1</v>
      </c>
      <c r="F146" s="23">
        <v>1</v>
      </c>
      <c r="G146" s="23"/>
      <c r="H146" s="23"/>
      <c r="I146" s="23"/>
      <c r="J146" s="23"/>
      <c r="K146" s="23">
        <v>1</v>
      </c>
      <c r="L146" s="23"/>
      <c r="M146" s="23"/>
      <c r="N146" s="23">
        <v>1</v>
      </c>
      <c r="O146" s="23">
        <v>1</v>
      </c>
      <c r="P146" s="23"/>
      <c r="Q146" s="23"/>
      <c r="R146" s="23"/>
      <c r="S146" s="23">
        <f t="shared" si="14"/>
        <v>3206</v>
      </c>
      <c r="T146" s="23">
        <f>SUMPRODUCT(D146:R146,Data!$D$4:$R$4)</f>
        <v>9.3000000000000007</v>
      </c>
      <c r="U146" s="23">
        <f>SUMPRODUCT(D146:R146,Data!$D$5:$R$5)</f>
        <v>10</v>
      </c>
      <c r="V146" s="49">
        <f t="shared" si="15"/>
        <v>0.15682967959527827</v>
      </c>
      <c r="W146" s="49">
        <f t="shared" si="16"/>
        <v>9.0909090909090912E-2</v>
      </c>
      <c r="X146" s="31">
        <v>1000</v>
      </c>
      <c r="Y146" s="31">
        <v>1600</v>
      </c>
      <c r="Z146" s="23">
        <f t="shared" si="19"/>
        <v>1000</v>
      </c>
      <c r="AA146" s="23">
        <f>250+SUMPRODUCT(D146:R146,Data!$D$6:$R$6)</f>
        <v>430</v>
      </c>
      <c r="AB146" s="56">
        <f t="shared" si="17"/>
        <v>172302.00827839953</v>
      </c>
    </row>
    <row r="147" spans="2:28" x14ac:dyDescent="0.35">
      <c r="B147" s="23">
        <v>142</v>
      </c>
      <c r="C147" s="23">
        <f t="shared" si="18"/>
        <v>36</v>
      </c>
      <c r="D147" s="23"/>
      <c r="E147" s="23">
        <v>1</v>
      </c>
      <c r="F147" s="23">
        <v>1</v>
      </c>
      <c r="G147" s="23"/>
      <c r="H147" s="23"/>
      <c r="I147" s="23"/>
      <c r="J147" s="23"/>
      <c r="K147" s="23">
        <v>1</v>
      </c>
      <c r="L147" s="23"/>
      <c r="M147" s="23"/>
      <c r="N147" s="23">
        <v>1</v>
      </c>
      <c r="O147" s="23"/>
      <c r="P147" s="23">
        <v>1</v>
      </c>
      <c r="Q147" s="23"/>
      <c r="R147" s="23"/>
      <c r="S147" s="23">
        <f t="shared" si="14"/>
        <v>5254</v>
      </c>
      <c r="T147" s="23">
        <f>SUMPRODUCT(D147:R147,Data!$D$4:$R$4)</f>
        <v>7.3</v>
      </c>
      <c r="U147" s="23">
        <f>SUMPRODUCT(D147:R147,Data!$D$5:$R$5)</f>
        <v>8</v>
      </c>
      <c r="V147" s="49">
        <f t="shared" si="15"/>
        <v>0.12739965095986039</v>
      </c>
      <c r="W147" s="49">
        <f t="shared" si="16"/>
        <v>7.407407407407407E-2</v>
      </c>
      <c r="X147" s="31">
        <v>1000</v>
      </c>
      <c r="Y147" s="31">
        <v>1600</v>
      </c>
      <c r="Z147" s="23">
        <f t="shared" si="19"/>
        <v>1500</v>
      </c>
      <c r="AA147" s="23">
        <f>250+SUMPRODUCT(D147:R147,Data!$D$6:$R$6)</f>
        <v>430</v>
      </c>
      <c r="AB147" s="56">
        <f t="shared" si="17"/>
        <v>263132.44134186546</v>
      </c>
    </row>
    <row r="148" spans="2:28" x14ac:dyDescent="0.35">
      <c r="B148" s="23">
        <v>143</v>
      </c>
      <c r="C148" s="23">
        <f t="shared" si="18"/>
        <v>36</v>
      </c>
      <c r="D148" s="23"/>
      <c r="E148" s="23">
        <v>1</v>
      </c>
      <c r="F148" s="23">
        <v>1</v>
      </c>
      <c r="G148" s="23"/>
      <c r="H148" s="23"/>
      <c r="I148" s="23"/>
      <c r="J148" s="23"/>
      <c r="K148" s="23">
        <v>1</v>
      </c>
      <c r="L148" s="23"/>
      <c r="M148" s="23"/>
      <c r="N148" s="23">
        <v>1</v>
      </c>
      <c r="O148" s="23"/>
      <c r="P148" s="23"/>
      <c r="Q148" s="23">
        <v>1</v>
      </c>
      <c r="R148" s="23"/>
      <c r="S148" s="23">
        <f t="shared" si="14"/>
        <v>9350</v>
      </c>
      <c r="T148" s="23">
        <f>SUMPRODUCT(D148:R148,Data!$D$4:$R$4)</f>
        <v>6.3</v>
      </c>
      <c r="U148" s="23">
        <f>SUMPRODUCT(D148:R148,Data!$D$5:$R$5)</f>
        <v>6</v>
      </c>
      <c r="V148" s="49">
        <f t="shared" si="15"/>
        <v>0.11190053285968028</v>
      </c>
      <c r="W148" s="49">
        <f t="shared" si="16"/>
        <v>5.6603773584905662E-2</v>
      </c>
      <c r="X148" s="31">
        <v>1000</v>
      </c>
      <c r="Y148" s="31">
        <v>1600</v>
      </c>
      <c r="Z148" s="23">
        <f t="shared" si="19"/>
        <v>2000</v>
      </c>
      <c r="AA148" s="23">
        <f>250+SUMPRODUCT(D148:R148,Data!$D$6:$R$6)</f>
        <v>430</v>
      </c>
      <c r="AB148" s="56">
        <f t="shared" si="17"/>
        <v>317872.51583498105</v>
      </c>
    </row>
    <row r="149" spans="2:28" x14ac:dyDescent="0.35">
      <c r="B149" s="23">
        <v>144</v>
      </c>
      <c r="C149" s="23">
        <f t="shared" si="18"/>
        <v>36</v>
      </c>
      <c r="D149" s="23"/>
      <c r="E149" s="23">
        <v>1</v>
      </c>
      <c r="F149" s="23">
        <v>1</v>
      </c>
      <c r="G149" s="23"/>
      <c r="H149" s="23"/>
      <c r="I149" s="23"/>
      <c r="J149" s="23"/>
      <c r="K149" s="23">
        <v>1</v>
      </c>
      <c r="L149" s="23"/>
      <c r="M149" s="23"/>
      <c r="N149" s="23">
        <v>1</v>
      </c>
      <c r="O149" s="23"/>
      <c r="P149" s="23"/>
      <c r="Q149" s="23"/>
      <c r="R149" s="23">
        <v>1</v>
      </c>
      <c r="S149" s="23">
        <f t="shared" si="14"/>
        <v>17542</v>
      </c>
      <c r="T149" s="23">
        <f>SUMPRODUCT(D149:R149,Data!$D$4:$R$4)</f>
        <v>5.3</v>
      </c>
      <c r="U149" s="23">
        <f>SUMPRODUCT(D149:R149,Data!$D$5:$R$5)</f>
        <v>5</v>
      </c>
      <c r="V149" s="49">
        <f t="shared" si="15"/>
        <v>9.5840867992766726E-2</v>
      </c>
      <c r="W149" s="49">
        <f t="shared" si="16"/>
        <v>4.7619047619047616E-2</v>
      </c>
      <c r="X149" s="31">
        <v>1000</v>
      </c>
      <c r="Y149" s="31">
        <v>1600</v>
      </c>
      <c r="Z149" s="23">
        <f t="shared" si="19"/>
        <v>2500</v>
      </c>
      <c r="AA149" s="23">
        <f>250+SUMPRODUCT(D149:R149,Data!$D$6:$R$6)</f>
        <v>430</v>
      </c>
      <c r="AB149" s="56">
        <f t="shared" si="17"/>
        <v>356104.88245931279</v>
      </c>
    </row>
    <row r="150" spans="2:28" x14ac:dyDescent="0.35">
      <c r="B150" s="23">
        <v>145</v>
      </c>
      <c r="C150" s="23">
        <f t="shared" si="18"/>
        <v>37</v>
      </c>
      <c r="D150" s="23"/>
      <c r="E150" s="23">
        <v>1</v>
      </c>
      <c r="F150" s="23"/>
      <c r="G150" s="23">
        <v>1</v>
      </c>
      <c r="H150" s="23"/>
      <c r="I150" s="23">
        <v>1</v>
      </c>
      <c r="J150" s="23"/>
      <c r="K150" s="23"/>
      <c r="L150" s="23">
        <v>1</v>
      </c>
      <c r="M150" s="23"/>
      <c r="N150" s="23"/>
      <c r="O150" s="23">
        <v>1</v>
      </c>
      <c r="P150" s="23"/>
      <c r="Q150" s="23"/>
      <c r="R150" s="23"/>
      <c r="S150" s="23">
        <f t="shared" si="14"/>
        <v>2346</v>
      </c>
      <c r="T150" s="23">
        <f>SUMPRODUCT(D150:R150,Data!$D$4:$R$4)</f>
        <v>6</v>
      </c>
      <c r="U150" s="23">
        <f>SUMPRODUCT(D150:R150,Data!$D$5:$R$5)</f>
        <v>7.4</v>
      </c>
      <c r="V150" s="49">
        <f t="shared" si="15"/>
        <v>0.10714285714285714</v>
      </c>
      <c r="W150" s="49">
        <f t="shared" si="16"/>
        <v>6.8901303538175043E-2</v>
      </c>
      <c r="X150" s="31">
        <v>1000</v>
      </c>
      <c r="Y150" s="31">
        <v>1600</v>
      </c>
      <c r="Z150" s="23">
        <f t="shared" si="19"/>
        <v>1000</v>
      </c>
      <c r="AA150" s="23">
        <f>250+SUMPRODUCT(D150:R150,Data!$D$6:$R$6)</f>
        <v>350</v>
      </c>
      <c r="AB150" s="56">
        <f t="shared" si="17"/>
        <v>141300.21282255917</v>
      </c>
    </row>
    <row r="151" spans="2:28" x14ac:dyDescent="0.35">
      <c r="B151" s="23">
        <v>146</v>
      </c>
      <c r="C151" s="23">
        <f t="shared" si="18"/>
        <v>37</v>
      </c>
      <c r="D151" s="23"/>
      <c r="E151" s="23">
        <v>1</v>
      </c>
      <c r="F151" s="23"/>
      <c r="G151" s="23">
        <v>1</v>
      </c>
      <c r="H151" s="23"/>
      <c r="I151" s="23">
        <v>1</v>
      </c>
      <c r="J151" s="23"/>
      <c r="K151" s="23"/>
      <c r="L151" s="23">
        <v>1</v>
      </c>
      <c r="M151" s="23"/>
      <c r="N151" s="23"/>
      <c r="O151" s="23"/>
      <c r="P151" s="23">
        <v>1</v>
      </c>
      <c r="Q151" s="23"/>
      <c r="R151" s="23"/>
      <c r="S151" s="23">
        <f t="shared" si="14"/>
        <v>4394</v>
      </c>
      <c r="T151" s="23">
        <f>SUMPRODUCT(D151:R151,Data!$D$4:$R$4)</f>
        <v>4</v>
      </c>
      <c r="U151" s="23">
        <f>SUMPRODUCT(D151:R151,Data!$D$5:$R$5)</f>
        <v>5.4</v>
      </c>
      <c r="V151" s="49">
        <f t="shared" si="15"/>
        <v>7.407407407407407E-2</v>
      </c>
      <c r="W151" s="49">
        <f t="shared" si="16"/>
        <v>5.1233396584440226E-2</v>
      </c>
      <c r="X151" s="31">
        <v>1000</v>
      </c>
      <c r="Y151" s="31">
        <v>1600</v>
      </c>
      <c r="Z151" s="23">
        <f t="shared" si="19"/>
        <v>1500</v>
      </c>
      <c r="AA151" s="23">
        <f>250+SUMPRODUCT(D151:R151,Data!$D$6:$R$6)</f>
        <v>350</v>
      </c>
      <c r="AB151" s="56">
        <f t="shared" si="17"/>
        <v>179454.63490055519</v>
      </c>
    </row>
    <row r="152" spans="2:28" x14ac:dyDescent="0.35">
      <c r="B152" s="23">
        <v>147</v>
      </c>
      <c r="C152" s="23">
        <f t="shared" si="18"/>
        <v>37</v>
      </c>
      <c r="D152" s="23"/>
      <c r="E152" s="23">
        <v>1</v>
      </c>
      <c r="F152" s="23"/>
      <c r="G152" s="23">
        <v>1</v>
      </c>
      <c r="H152" s="23"/>
      <c r="I152" s="23">
        <v>1</v>
      </c>
      <c r="J152" s="23"/>
      <c r="K152" s="23"/>
      <c r="L152" s="23">
        <v>1</v>
      </c>
      <c r="M152" s="23"/>
      <c r="N152" s="23"/>
      <c r="O152" s="23"/>
      <c r="P152" s="23"/>
      <c r="Q152" s="23">
        <v>1</v>
      </c>
      <c r="R152" s="23"/>
      <c r="S152" s="23">
        <f t="shared" si="14"/>
        <v>8490</v>
      </c>
      <c r="T152" s="23">
        <f>SUMPRODUCT(D152:R152,Data!$D$4:$R$4)</f>
        <v>3</v>
      </c>
      <c r="U152" s="23">
        <f>SUMPRODUCT(D152:R152,Data!$D$5:$R$5)</f>
        <v>3.4</v>
      </c>
      <c r="V152" s="49">
        <f t="shared" si="15"/>
        <v>5.6603773584905662E-2</v>
      </c>
      <c r="W152" s="49">
        <f t="shared" si="16"/>
        <v>3.2882011605415859E-2</v>
      </c>
      <c r="X152" s="31">
        <v>1000</v>
      </c>
      <c r="Y152" s="31">
        <v>1600</v>
      </c>
      <c r="Z152" s="23">
        <f t="shared" si="19"/>
        <v>2000</v>
      </c>
      <c r="AA152" s="23">
        <f>250+SUMPRODUCT(D152:R152,Data!$D$6:$R$6)</f>
        <v>350</v>
      </c>
      <c r="AB152" s="56">
        <f t="shared" si="17"/>
        <v>180204.73705339222</v>
      </c>
    </row>
    <row r="153" spans="2:28" x14ac:dyDescent="0.35">
      <c r="B153" s="23">
        <v>148</v>
      </c>
      <c r="C153" s="23">
        <f t="shared" si="18"/>
        <v>37</v>
      </c>
      <c r="D153" s="23"/>
      <c r="E153" s="23">
        <v>1</v>
      </c>
      <c r="F153" s="23"/>
      <c r="G153" s="23">
        <v>1</v>
      </c>
      <c r="H153" s="23"/>
      <c r="I153" s="23">
        <v>1</v>
      </c>
      <c r="J153" s="23"/>
      <c r="K153" s="23"/>
      <c r="L153" s="23">
        <v>1</v>
      </c>
      <c r="M153" s="23"/>
      <c r="N153" s="23"/>
      <c r="O153" s="23"/>
      <c r="P153" s="23"/>
      <c r="Q153" s="23"/>
      <c r="R153" s="23">
        <v>1</v>
      </c>
      <c r="S153" s="23">
        <f t="shared" si="14"/>
        <v>16682</v>
      </c>
      <c r="T153" s="23">
        <f>SUMPRODUCT(D153:R153,Data!$D$4:$R$4)</f>
        <v>2</v>
      </c>
      <c r="U153" s="23">
        <f>SUMPRODUCT(D153:R153,Data!$D$5:$R$5)</f>
        <v>2.4</v>
      </c>
      <c r="V153" s="49">
        <f t="shared" si="15"/>
        <v>3.8461538461538464E-2</v>
      </c>
      <c r="W153" s="49">
        <f t="shared" si="16"/>
        <v>2.3437499999999997E-2</v>
      </c>
      <c r="X153" s="31">
        <v>1000</v>
      </c>
      <c r="Y153" s="31">
        <v>1600</v>
      </c>
      <c r="Z153" s="23">
        <f t="shared" si="19"/>
        <v>2500</v>
      </c>
      <c r="AA153" s="23">
        <f>250+SUMPRODUCT(D153:R153,Data!$D$6:$R$6)</f>
        <v>350</v>
      </c>
      <c r="AB153" s="56">
        <f t="shared" si="17"/>
        <v>163317.30769230769</v>
      </c>
    </row>
    <row r="154" spans="2:28" x14ac:dyDescent="0.35">
      <c r="B154" s="23">
        <v>149</v>
      </c>
      <c r="C154" s="23">
        <f t="shared" si="18"/>
        <v>38</v>
      </c>
      <c r="D154" s="23"/>
      <c r="E154" s="23">
        <v>1</v>
      </c>
      <c r="F154" s="23"/>
      <c r="G154" s="23">
        <v>1</v>
      </c>
      <c r="H154" s="23"/>
      <c r="I154" s="23">
        <v>1</v>
      </c>
      <c r="J154" s="23"/>
      <c r="K154" s="23"/>
      <c r="L154" s="23"/>
      <c r="M154" s="23">
        <v>1</v>
      </c>
      <c r="N154" s="23"/>
      <c r="O154" s="23">
        <v>1</v>
      </c>
      <c r="P154" s="23"/>
      <c r="Q154" s="23"/>
      <c r="R154" s="23"/>
      <c r="S154" s="23">
        <f t="shared" si="14"/>
        <v>2602</v>
      </c>
      <c r="T154" s="23">
        <f>SUMPRODUCT(D154:R154,Data!$D$4:$R$4)</f>
        <v>8</v>
      </c>
      <c r="U154" s="23">
        <f>SUMPRODUCT(D154:R154,Data!$D$5:$R$5)</f>
        <v>9.4</v>
      </c>
      <c r="V154" s="49">
        <f t="shared" si="15"/>
        <v>0.13793103448275862</v>
      </c>
      <c r="W154" s="49">
        <f t="shared" si="16"/>
        <v>8.5923217550274225E-2</v>
      </c>
      <c r="X154" s="31">
        <v>1000</v>
      </c>
      <c r="Y154" s="31">
        <v>1600</v>
      </c>
      <c r="Z154" s="23">
        <f t="shared" si="19"/>
        <v>1000</v>
      </c>
      <c r="AA154" s="23">
        <f>250+SUMPRODUCT(D154:R154,Data!$D$6:$R$6)</f>
        <v>390</v>
      </c>
      <c r="AB154" s="56">
        <f t="shared" si="17"/>
        <v>167998.99136355039</v>
      </c>
    </row>
    <row r="155" spans="2:28" x14ac:dyDescent="0.35">
      <c r="B155" s="23">
        <v>150</v>
      </c>
      <c r="C155" s="23">
        <f t="shared" si="18"/>
        <v>38</v>
      </c>
      <c r="D155" s="23"/>
      <c r="E155" s="23">
        <v>1</v>
      </c>
      <c r="F155" s="23"/>
      <c r="G155" s="23">
        <v>1</v>
      </c>
      <c r="H155" s="23"/>
      <c r="I155" s="23">
        <v>1</v>
      </c>
      <c r="J155" s="23"/>
      <c r="K155" s="23"/>
      <c r="L155" s="23"/>
      <c r="M155" s="23">
        <v>1</v>
      </c>
      <c r="N155" s="23"/>
      <c r="O155" s="23"/>
      <c r="P155" s="23">
        <v>1</v>
      </c>
      <c r="Q155" s="23"/>
      <c r="R155" s="23"/>
      <c r="S155" s="23">
        <f t="shared" si="14"/>
        <v>4650</v>
      </c>
      <c r="T155" s="23">
        <f>SUMPRODUCT(D155:R155,Data!$D$4:$R$4)</f>
        <v>6</v>
      </c>
      <c r="U155" s="23">
        <f>SUMPRODUCT(D155:R155,Data!$D$5:$R$5)</f>
        <v>7.4</v>
      </c>
      <c r="V155" s="49">
        <f t="shared" si="15"/>
        <v>0.10714285714285714</v>
      </c>
      <c r="W155" s="49">
        <f t="shared" si="16"/>
        <v>6.8901303538175043E-2</v>
      </c>
      <c r="X155" s="31">
        <v>1000</v>
      </c>
      <c r="Y155" s="31">
        <v>1600</v>
      </c>
      <c r="Z155" s="23">
        <f t="shared" si="19"/>
        <v>1500</v>
      </c>
      <c r="AA155" s="23">
        <f>250+SUMPRODUCT(D155:R155,Data!$D$6:$R$6)</f>
        <v>390</v>
      </c>
      <c r="AB155" s="56">
        <f t="shared" si="17"/>
        <v>241297.28651237028</v>
      </c>
    </row>
    <row r="156" spans="2:28" x14ac:dyDescent="0.35">
      <c r="B156" s="23">
        <v>151</v>
      </c>
      <c r="C156" s="23">
        <f t="shared" si="18"/>
        <v>38</v>
      </c>
      <c r="D156" s="23"/>
      <c r="E156" s="23">
        <v>1</v>
      </c>
      <c r="F156" s="23"/>
      <c r="G156" s="23">
        <v>1</v>
      </c>
      <c r="H156" s="23"/>
      <c r="I156" s="23">
        <v>1</v>
      </c>
      <c r="J156" s="23"/>
      <c r="K156" s="23"/>
      <c r="L156" s="23"/>
      <c r="M156" s="23">
        <v>1</v>
      </c>
      <c r="N156" s="23"/>
      <c r="O156" s="23"/>
      <c r="P156" s="23"/>
      <c r="Q156" s="23">
        <v>1</v>
      </c>
      <c r="R156" s="23"/>
      <c r="S156" s="23">
        <f t="shared" si="14"/>
        <v>8746</v>
      </c>
      <c r="T156" s="23">
        <f>SUMPRODUCT(D156:R156,Data!$D$4:$R$4)</f>
        <v>5</v>
      </c>
      <c r="U156" s="23">
        <f>SUMPRODUCT(D156:R156,Data!$D$5:$R$5)</f>
        <v>5.4</v>
      </c>
      <c r="V156" s="49">
        <f t="shared" si="15"/>
        <v>9.0909090909090912E-2</v>
      </c>
      <c r="W156" s="49">
        <f t="shared" si="16"/>
        <v>5.1233396584440226E-2</v>
      </c>
      <c r="X156" s="31">
        <v>1000</v>
      </c>
      <c r="Y156" s="31">
        <v>1600</v>
      </c>
      <c r="Z156" s="23">
        <f t="shared" si="19"/>
        <v>2000</v>
      </c>
      <c r="AA156" s="23">
        <f>250+SUMPRODUCT(D156:R156,Data!$D$6:$R$6)</f>
        <v>390</v>
      </c>
      <c r="AB156" s="56">
        <f t="shared" si="17"/>
        <v>278340.86596515437</v>
      </c>
    </row>
    <row r="157" spans="2:28" x14ac:dyDescent="0.35">
      <c r="B157" s="23">
        <v>152</v>
      </c>
      <c r="C157" s="23">
        <f t="shared" si="18"/>
        <v>38</v>
      </c>
      <c r="D157" s="23"/>
      <c r="E157" s="23">
        <v>1</v>
      </c>
      <c r="F157" s="23"/>
      <c r="G157" s="23">
        <v>1</v>
      </c>
      <c r="H157" s="23"/>
      <c r="I157" s="23">
        <v>1</v>
      </c>
      <c r="J157" s="23"/>
      <c r="K157" s="23"/>
      <c r="L157" s="23"/>
      <c r="M157" s="23">
        <v>1</v>
      </c>
      <c r="N157" s="23"/>
      <c r="O157" s="23"/>
      <c r="P157" s="23"/>
      <c r="Q157" s="23"/>
      <c r="R157" s="23">
        <v>1</v>
      </c>
      <c r="S157" s="23">
        <f t="shared" si="14"/>
        <v>16938</v>
      </c>
      <c r="T157" s="23">
        <f>SUMPRODUCT(D157:R157,Data!$D$4:$R$4)</f>
        <v>4</v>
      </c>
      <c r="U157" s="23">
        <f>SUMPRODUCT(D157:R157,Data!$D$5:$R$5)</f>
        <v>4.4000000000000004</v>
      </c>
      <c r="V157" s="49">
        <f t="shared" si="15"/>
        <v>7.407407407407407E-2</v>
      </c>
      <c r="W157" s="49">
        <f t="shared" si="16"/>
        <v>4.2145593869731802E-2</v>
      </c>
      <c r="X157" s="31">
        <v>1000</v>
      </c>
      <c r="Y157" s="31">
        <v>1600</v>
      </c>
      <c r="Z157" s="23">
        <f t="shared" si="19"/>
        <v>2500</v>
      </c>
      <c r="AA157" s="23">
        <f>250+SUMPRODUCT(D157:R157,Data!$D$6:$R$6)</f>
        <v>390</v>
      </c>
      <c r="AB157" s="56">
        <f t="shared" si="17"/>
        <v>298579.82120051084</v>
      </c>
    </row>
    <row r="158" spans="2:28" x14ac:dyDescent="0.35">
      <c r="B158" s="23">
        <v>153</v>
      </c>
      <c r="C158" s="23">
        <f t="shared" si="18"/>
        <v>39</v>
      </c>
      <c r="D158" s="23"/>
      <c r="E158" s="23">
        <v>1</v>
      </c>
      <c r="F158" s="23"/>
      <c r="G158" s="23">
        <v>1</v>
      </c>
      <c r="H158" s="23"/>
      <c r="I158" s="23">
        <v>1</v>
      </c>
      <c r="J158" s="23"/>
      <c r="K158" s="23"/>
      <c r="L158" s="23"/>
      <c r="M158" s="23"/>
      <c r="N158" s="23">
        <v>1</v>
      </c>
      <c r="O158" s="23">
        <v>1</v>
      </c>
      <c r="P158" s="23"/>
      <c r="Q158" s="23"/>
      <c r="R158" s="23"/>
      <c r="S158" s="23">
        <f t="shared" si="14"/>
        <v>3114</v>
      </c>
      <c r="T158" s="23">
        <f>SUMPRODUCT(D158:R158,Data!$D$4:$R$4)</f>
        <v>10.5</v>
      </c>
      <c r="U158" s="23">
        <f>SUMPRODUCT(D158:R158,Data!$D$5:$R$5)</f>
        <v>9.9</v>
      </c>
      <c r="V158" s="49">
        <f t="shared" si="15"/>
        <v>0.17355371900826447</v>
      </c>
      <c r="W158" s="49">
        <f t="shared" si="16"/>
        <v>9.0081892629663332E-2</v>
      </c>
      <c r="X158" s="31">
        <v>1000</v>
      </c>
      <c r="Y158" s="31">
        <v>1600</v>
      </c>
      <c r="Z158" s="23">
        <f t="shared" si="19"/>
        <v>1000</v>
      </c>
      <c r="AA158" s="23">
        <f>250+SUMPRODUCT(D158:R158,Data!$D$6:$R$6)</f>
        <v>430</v>
      </c>
      <c r="AB158" s="56">
        <f t="shared" si="17"/>
        <v>181080.3059129637</v>
      </c>
    </row>
    <row r="159" spans="2:28" x14ac:dyDescent="0.35">
      <c r="B159" s="23">
        <v>154</v>
      </c>
      <c r="C159" s="23">
        <f t="shared" si="18"/>
        <v>39</v>
      </c>
      <c r="D159" s="23"/>
      <c r="E159" s="23">
        <v>1</v>
      </c>
      <c r="F159" s="23"/>
      <c r="G159" s="23">
        <v>1</v>
      </c>
      <c r="H159" s="23"/>
      <c r="I159" s="23">
        <v>1</v>
      </c>
      <c r="J159" s="23"/>
      <c r="K159" s="23"/>
      <c r="L159" s="23"/>
      <c r="M159" s="23"/>
      <c r="N159" s="23">
        <v>1</v>
      </c>
      <c r="O159" s="23"/>
      <c r="P159" s="23">
        <v>1</v>
      </c>
      <c r="Q159" s="23"/>
      <c r="R159" s="23"/>
      <c r="S159" s="23">
        <f t="shared" si="14"/>
        <v>5162</v>
      </c>
      <c r="T159" s="23">
        <f>SUMPRODUCT(D159:R159,Data!$D$4:$R$4)</f>
        <v>8.5</v>
      </c>
      <c r="U159" s="23">
        <f>SUMPRODUCT(D159:R159,Data!$D$5:$R$5)</f>
        <v>7.9</v>
      </c>
      <c r="V159" s="49">
        <f t="shared" si="15"/>
        <v>0.14529914529914531</v>
      </c>
      <c r="W159" s="49">
        <f t="shared" si="16"/>
        <v>7.3215940685820199E-2</v>
      </c>
      <c r="X159" s="31">
        <v>1000</v>
      </c>
      <c r="Y159" s="31">
        <v>1600</v>
      </c>
      <c r="Z159" s="23">
        <f t="shared" si="19"/>
        <v>1500</v>
      </c>
      <c r="AA159" s="23">
        <f>250+SUMPRODUCT(D159:R159,Data!$D$6:$R$6)</f>
        <v>430</v>
      </c>
      <c r="AB159" s="56">
        <f t="shared" si="17"/>
        <v>280815.77592420962</v>
      </c>
    </row>
    <row r="160" spans="2:28" x14ac:dyDescent="0.35">
      <c r="B160" s="23">
        <v>155</v>
      </c>
      <c r="C160" s="23">
        <f t="shared" si="18"/>
        <v>39</v>
      </c>
      <c r="D160" s="23"/>
      <c r="E160" s="23">
        <v>1</v>
      </c>
      <c r="F160" s="23"/>
      <c r="G160" s="23">
        <v>1</v>
      </c>
      <c r="H160" s="23"/>
      <c r="I160" s="23">
        <v>1</v>
      </c>
      <c r="J160" s="23"/>
      <c r="K160" s="23"/>
      <c r="L160" s="23"/>
      <c r="M160" s="23"/>
      <c r="N160" s="23">
        <v>1</v>
      </c>
      <c r="O160" s="23"/>
      <c r="P160" s="23"/>
      <c r="Q160" s="23">
        <v>1</v>
      </c>
      <c r="R160" s="23"/>
      <c r="S160" s="23">
        <f t="shared" si="14"/>
        <v>9258</v>
      </c>
      <c r="T160" s="23">
        <f>SUMPRODUCT(D160:R160,Data!$D$4:$R$4)</f>
        <v>7.5</v>
      </c>
      <c r="U160" s="23">
        <f>SUMPRODUCT(D160:R160,Data!$D$5:$R$5)</f>
        <v>5.9</v>
      </c>
      <c r="V160" s="49">
        <f t="shared" si="15"/>
        <v>0.13043478260869565</v>
      </c>
      <c r="W160" s="49">
        <f t="shared" si="16"/>
        <v>5.5712936732766762E-2</v>
      </c>
      <c r="X160" s="31">
        <v>1000</v>
      </c>
      <c r="Y160" s="31">
        <v>1600</v>
      </c>
      <c r="Z160" s="23">
        <f t="shared" si="19"/>
        <v>2000</v>
      </c>
      <c r="AA160" s="23">
        <f>250+SUMPRODUCT(D160:R160,Data!$D$6:$R$6)</f>
        <v>430</v>
      </c>
      <c r="AB160" s="56">
        <f t="shared" si="17"/>
        <v>344733.50576836226</v>
      </c>
    </row>
    <row r="161" spans="2:28" x14ac:dyDescent="0.35">
      <c r="B161" s="23">
        <v>156</v>
      </c>
      <c r="C161" s="23">
        <f t="shared" si="18"/>
        <v>39</v>
      </c>
      <c r="D161" s="23"/>
      <c r="E161" s="23">
        <v>1</v>
      </c>
      <c r="F161" s="23"/>
      <c r="G161" s="23">
        <v>1</v>
      </c>
      <c r="H161" s="23"/>
      <c r="I161" s="23">
        <v>1</v>
      </c>
      <c r="J161" s="23"/>
      <c r="K161" s="23"/>
      <c r="L161" s="23"/>
      <c r="M161" s="23"/>
      <c r="N161" s="23">
        <v>1</v>
      </c>
      <c r="O161" s="23"/>
      <c r="P161" s="23"/>
      <c r="Q161" s="23"/>
      <c r="R161" s="23">
        <v>1</v>
      </c>
      <c r="S161" s="23">
        <f t="shared" si="14"/>
        <v>17450</v>
      </c>
      <c r="T161" s="23">
        <f>SUMPRODUCT(D161:R161,Data!$D$4:$R$4)</f>
        <v>6.5</v>
      </c>
      <c r="U161" s="23">
        <f>SUMPRODUCT(D161:R161,Data!$D$5:$R$5)</f>
        <v>4.9000000000000004</v>
      </c>
      <c r="V161" s="49">
        <f t="shared" si="15"/>
        <v>0.11504424778761062</v>
      </c>
      <c r="W161" s="49">
        <f t="shared" si="16"/>
        <v>4.6711153479504289E-2</v>
      </c>
      <c r="X161" s="31">
        <v>1000</v>
      </c>
      <c r="Y161" s="31">
        <v>1600</v>
      </c>
      <c r="Z161" s="23">
        <f t="shared" si="19"/>
        <v>2500</v>
      </c>
      <c r="AA161" s="23">
        <f>250+SUMPRODUCT(D161:R161,Data!$D$6:$R$6)</f>
        <v>430</v>
      </c>
      <c r="AB161" s="56">
        <f t="shared" si="17"/>
        <v>392848.93324447219</v>
      </c>
    </row>
    <row r="162" spans="2:28" x14ac:dyDescent="0.35">
      <c r="B162" s="23">
        <v>157</v>
      </c>
      <c r="C162" s="23">
        <f t="shared" si="18"/>
        <v>40</v>
      </c>
      <c r="D162" s="23"/>
      <c r="E162" s="23">
        <v>1</v>
      </c>
      <c r="F162" s="23"/>
      <c r="G162" s="23">
        <v>1</v>
      </c>
      <c r="H162" s="23"/>
      <c r="I162" s="23"/>
      <c r="J162" s="23">
        <v>1</v>
      </c>
      <c r="K162" s="23"/>
      <c r="L162" s="23">
        <v>1</v>
      </c>
      <c r="M162" s="23"/>
      <c r="N162" s="23"/>
      <c r="O162" s="23">
        <v>1</v>
      </c>
      <c r="P162" s="23"/>
      <c r="Q162" s="23"/>
      <c r="R162" s="23"/>
      <c r="S162" s="23">
        <f t="shared" si="14"/>
        <v>2378</v>
      </c>
      <c r="T162" s="23">
        <f>SUMPRODUCT(D162:R162,Data!$D$4:$R$4)</f>
        <v>8</v>
      </c>
      <c r="U162" s="23">
        <f>SUMPRODUCT(D162:R162,Data!$D$5:$R$5)</f>
        <v>8.9</v>
      </c>
      <c r="V162" s="49">
        <f t="shared" si="15"/>
        <v>0.13793103448275862</v>
      </c>
      <c r="W162" s="49">
        <f t="shared" si="16"/>
        <v>8.1726354453627179E-2</v>
      </c>
      <c r="X162" s="31">
        <v>1000</v>
      </c>
      <c r="Y162" s="31">
        <v>1600</v>
      </c>
      <c r="Z162" s="23">
        <f t="shared" si="19"/>
        <v>1000</v>
      </c>
      <c r="AA162" s="23">
        <f>250+SUMPRODUCT(D162:R162,Data!$D$6:$R$6)</f>
        <v>400</v>
      </c>
      <c r="AB162" s="56">
        <f t="shared" si="17"/>
        <v>161215.92096513725</v>
      </c>
    </row>
    <row r="163" spans="2:28" x14ac:dyDescent="0.35">
      <c r="B163" s="23">
        <v>158</v>
      </c>
      <c r="C163" s="23">
        <f t="shared" si="18"/>
        <v>40</v>
      </c>
      <c r="D163" s="23"/>
      <c r="E163" s="23">
        <v>1</v>
      </c>
      <c r="F163" s="23"/>
      <c r="G163" s="23">
        <v>1</v>
      </c>
      <c r="H163" s="23"/>
      <c r="I163" s="23"/>
      <c r="J163" s="23">
        <v>1</v>
      </c>
      <c r="K163" s="23"/>
      <c r="L163" s="23">
        <v>1</v>
      </c>
      <c r="M163" s="23"/>
      <c r="N163" s="23"/>
      <c r="O163" s="23"/>
      <c r="P163" s="23">
        <v>1</v>
      </c>
      <c r="Q163" s="23"/>
      <c r="R163" s="23"/>
      <c r="S163" s="23">
        <f t="shared" si="14"/>
        <v>4426</v>
      </c>
      <c r="T163" s="23">
        <f>SUMPRODUCT(D163:R163,Data!$D$4:$R$4)</f>
        <v>6</v>
      </c>
      <c r="U163" s="23">
        <f>SUMPRODUCT(D163:R163,Data!$D$5:$R$5)</f>
        <v>6.9</v>
      </c>
      <c r="V163" s="49">
        <f t="shared" si="15"/>
        <v>0.10714285714285714</v>
      </c>
      <c r="W163" s="49">
        <f t="shared" si="16"/>
        <v>6.4546304957904588E-2</v>
      </c>
      <c r="X163" s="31">
        <v>1000</v>
      </c>
      <c r="Y163" s="31">
        <v>1600</v>
      </c>
      <c r="Z163" s="23">
        <f t="shared" si="19"/>
        <v>1500</v>
      </c>
      <c r="AA163" s="23">
        <f>250+SUMPRODUCT(D163:R163,Data!$D$6:$R$6)</f>
        <v>400</v>
      </c>
      <c r="AB163" s="56">
        <f t="shared" si="17"/>
        <v>231458.63958305493</v>
      </c>
    </row>
    <row r="164" spans="2:28" x14ac:dyDescent="0.35">
      <c r="B164" s="23">
        <v>159</v>
      </c>
      <c r="C164" s="23">
        <f t="shared" si="18"/>
        <v>40</v>
      </c>
      <c r="D164" s="23"/>
      <c r="E164" s="23">
        <v>1</v>
      </c>
      <c r="F164" s="23"/>
      <c r="G164" s="23">
        <v>1</v>
      </c>
      <c r="H164" s="23"/>
      <c r="I164" s="23"/>
      <c r="J164" s="23">
        <v>1</v>
      </c>
      <c r="K164" s="23"/>
      <c r="L164" s="23">
        <v>1</v>
      </c>
      <c r="M164" s="23"/>
      <c r="N164" s="23"/>
      <c r="O164" s="23"/>
      <c r="P164" s="23"/>
      <c r="Q164" s="23">
        <v>1</v>
      </c>
      <c r="R164" s="23"/>
      <c r="S164" s="23">
        <f t="shared" si="14"/>
        <v>8522</v>
      </c>
      <c r="T164" s="23">
        <f>SUMPRODUCT(D164:R164,Data!$D$4:$R$4)</f>
        <v>5</v>
      </c>
      <c r="U164" s="23">
        <f>SUMPRODUCT(D164:R164,Data!$D$5:$R$5)</f>
        <v>4.9000000000000004</v>
      </c>
      <c r="V164" s="49">
        <f t="shared" si="15"/>
        <v>9.0909090909090912E-2</v>
      </c>
      <c r="W164" s="49">
        <f t="shared" si="16"/>
        <v>4.6711153479504289E-2</v>
      </c>
      <c r="X164" s="31">
        <v>1000</v>
      </c>
      <c r="Y164" s="31">
        <v>1600</v>
      </c>
      <c r="Z164" s="23">
        <f t="shared" si="19"/>
        <v>2000</v>
      </c>
      <c r="AA164" s="23">
        <f>250+SUMPRODUCT(D164:R164,Data!$D$6:$R$6)</f>
        <v>400</v>
      </c>
      <c r="AB164" s="56">
        <f t="shared" si="17"/>
        <v>265035.09836207645</v>
      </c>
    </row>
    <row r="165" spans="2:28" x14ac:dyDescent="0.35">
      <c r="B165" s="23">
        <v>160</v>
      </c>
      <c r="C165" s="23">
        <f t="shared" si="18"/>
        <v>40</v>
      </c>
      <c r="D165" s="23"/>
      <c r="E165" s="23">
        <v>1</v>
      </c>
      <c r="F165" s="23"/>
      <c r="G165" s="23">
        <v>1</v>
      </c>
      <c r="H165" s="23"/>
      <c r="I165" s="23"/>
      <c r="J165" s="23">
        <v>1</v>
      </c>
      <c r="K165" s="23"/>
      <c r="L165" s="23">
        <v>1</v>
      </c>
      <c r="M165" s="23"/>
      <c r="N165" s="23"/>
      <c r="O165" s="23"/>
      <c r="P165" s="23"/>
      <c r="Q165" s="23"/>
      <c r="R165" s="23">
        <v>1</v>
      </c>
      <c r="S165" s="23">
        <f t="shared" si="14"/>
        <v>16714</v>
      </c>
      <c r="T165" s="23">
        <f>SUMPRODUCT(D165:R165,Data!$D$4:$R$4)</f>
        <v>4</v>
      </c>
      <c r="U165" s="23">
        <f>SUMPRODUCT(D165:R165,Data!$D$5:$R$5)</f>
        <v>3.9</v>
      </c>
      <c r="V165" s="49">
        <f t="shared" si="15"/>
        <v>7.407407407407407E-2</v>
      </c>
      <c r="W165" s="49">
        <f t="shared" si="16"/>
        <v>3.7536092396535124E-2</v>
      </c>
      <c r="X165" s="31">
        <v>1000</v>
      </c>
      <c r="Y165" s="31">
        <v>1600</v>
      </c>
      <c r="Z165" s="23">
        <f t="shared" si="19"/>
        <v>2500</v>
      </c>
      <c r="AA165" s="23">
        <f>250+SUMPRODUCT(D165:R165,Data!$D$6:$R$6)</f>
        <v>400</v>
      </c>
      <c r="AB165" s="56">
        <f t="shared" si="17"/>
        <v>281676.82600791357</v>
      </c>
    </row>
    <row r="166" spans="2:28" x14ac:dyDescent="0.35">
      <c r="B166" s="23">
        <v>161</v>
      </c>
      <c r="C166" s="23">
        <f t="shared" si="18"/>
        <v>41</v>
      </c>
      <c r="D166" s="23"/>
      <c r="E166" s="23">
        <v>1</v>
      </c>
      <c r="F166" s="23"/>
      <c r="G166" s="23">
        <v>1</v>
      </c>
      <c r="H166" s="23"/>
      <c r="I166" s="23"/>
      <c r="J166" s="23">
        <v>1</v>
      </c>
      <c r="K166" s="23"/>
      <c r="L166" s="23"/>
      <c r="M166" s="23">
        <v>1</v>
      </c>
      <c r="N166" s="23"/>
      <c r="O166" s="23">
        <v>1</v>
      </c>
      <c r="P166" s="23"/>
      <c r="Q166" s="23"/>
      <c r="R166" s="23"/>
      <c r="S166" s="23">
        <f t="shared" si="14"/>
        <v>2634</v>
      </c>
      <c r="T166" s="23">
        <f>SUMPRODUCT(D166:R166,Data!$D$4:$R$4)</f>
        <v>10</v>
      </c>
      <c r="U166" s="23">
        <f>SUMPRODUCT(D166:R166,Data!$D$5:$R$5)</f>
        <v>10.9</v>
      </c>
      <c r="V166" s="49">
        <f t="shared" si="15"/>
        <v>0.16666666666666666</v>
      </c>
      <c r="W166" s="49">
        <f t="shared" si="16"/>
        <v>9.8286744815148777E-2</v>
      </c>
      <c r="X166" s="31">
        <v>1000</v>
      </c>
      <c r="Y166" s="31">
        <v>1600</v>
      </c>
      <c r="Z166" s="23">
        <f t="shared" si="19"/>
        <v>1000</v>
      </c>
      <c r="AA166" s="23">
        <f>250+SUMPRODUCT(D166:R166,Data!$D$6:$R$6)</f>
        <v>440</v>
      </c>
      <c r="AB166" s="56">
        <f t="shared" si="17"/>
        <v>181398.25668770663</v>
      </c>
    </row>
    <row r="167" spans="2:28" x14ac:dyDescent="0.35">
      <c r="B167" s="23">
        <v>162</v>
      </c>
      <c r="C167" s="23">
        <f t="shared" si="18"/>
        <v>41</v>
      </c>
      <c r="D167" s="23"/>
      <c r="E167" s="23">
        <v>1</v>
      </c>
      <c r="F167" s="23"/>
      <c r="G167" s="23">
        <v>1</v>
      </c>
      <c r="H167" s="23"/>
      <c r="I167" s="23"/>
      <c r="J167" s="23">
        <v>1</v>
      </c>
      <c r="K167" s="23"/>
      <c r="L167" s="23"/>
      <c r="M167" s="23">
        <v>1</v>
      </c>
      <c r="N167" s="23"/>
      <c r="O167" s="23"/>
      <c r="P167" s="23">
        <v>1</v>
      </c>
      <c r="Q167" s="23"/>
      <c r="R167" s="23"/>
      <c r="S167" s="23">
        <f t="shared" si="14"/>
        <v>4682</v>
      </c>
      <c r="T167" s="23">
        <f>SUMPRODUCT(D167:R167,Data!$D$4:$R$4)</f>
        <v>8</v>
      </c>
      <c r="U167" s="23">
        <f>SUMPRODUCT(D167:R167,Data!$D$5:$R$5)</f>
        <v>8.9</v>
      </c>
      <c r="V167" s="49">
        <f t="shared" si="15"/>
        <v>0.13793103448275862</v>
      </c>
      <c r="W167" s="49">
        <f t="shared" si="16"/>
        <v>8.1726354453627179E-2</v>
      </c>
      <c r="X167" s="31">
        <v>1000</v>
      </c>
      <c r="Y167" s="31">
        <v>1600</v>
      </c>
      <c r="Z167" s="23">
        <f t="shared" si="19"/>
        <v>1500</v>
      </c>
      <c r="AA167" s="23">
        <f>250+SUMPRODUCT(D167:R167,Data!$D$6:$R$6)</f>
        <v>440</v>
      </c>
      <c r="AB167" s="56">
        <f t="shared" si="17"/>
        <v>284814.79370507586</v>
      </c>
    </row>
    <row r="168" spans="2:28" x14ac:dyDescent="0.35">
      <c r="B168" s="23">
        <v>163</v>
      </c>
      <c r="C168" s="23">
        <f t="shared" si="18"/>
        <v>41</v>
      </c>
      <c r="D168" s="23"/>
      <c r="E168" s="23">
        <v>1</v>
      </c>
      <c r="F168" s="23"/>
      <c r="G168" s="23">
        <v>1</v>
      </c>
      <c r="H168" s="23"/>
      <c r="I168" s="23"/>
      <c r="J168" s="23">
        <v>1</v>
      </c>
      <c r="K168" s="23"/>
      <c r="L168" s="23"/>
      <c r="M168" s="23">
        <v>1</v>
      </c>
      <c r="N168" s="23"/>
      <c r="O168" s="23"/>
      <c r="P168" s="23"/>
      <c r="Q168" s="23">
        <v>1</v>
      </c>
      <c r="R168" s="23"/>
      <c r="S168" s="23">
        <f t="shared" si="14"/>
        <v>8778</v>
      </c>
      <c r="T168" s="23">
        <f>SUMPRODUCT(D168:R168,Data!$D$4:$R$4)</f>
        <v>7</v>
      </c>
      <c r="U168" s="23">
        <f>SUMPRODUCT(D168:R168,Data!$D$5:$R$5)</f>
        <v>6.9</v>
      </c>
      <c r="V168" s="49">
        <f t="shared" si="15"/>
        <v>0.12280701754385964</v>
      </c>
      <c r="W168" s="49">
        <f t="shared" si="16"/>
        <v>6.4546304957904588E-2</v>
      </c>
      <c r="X168" s="31">
        <v>1000</v>
      </c>
      <c r="Y168" s="31">
        <v>1600</v>
      </c>
      <c r="Z168" s="23">
        <f t="shared" si="19"/>
        <v>2000</v>
      </c>
      <c r="AA168" s="23">
        <f>250+SUMPRODUCT(D168:R168,Data!$D$6:$R$6)</f>
        <v>440</v>
      </c>
      <c r="AB168" s="56">
        <f t="shared" si="17"/>
        <v>352686.52454335091</v>
      </c>
    </row>
    <row r="169" spans="2:28" x14ac:dyDescent="0.35">
      <c r="B169" s="23">
        <v>164</v>
      </c>
      <c r="C169" s="23">
        <f t="shared" si="18"/>
        <v>41</v>
      </c>
      <c r="D169" s="23"/>
      <c r="E169" s="23">
        <v>1</v>
      </c>
      <c r="F169" s="23"/>
      <c r="G169" s="23">
        <v>1</v>
      </c>
      <c r="H169" s="23"/>
      <c r="I169" s="23"/>
      <c r="J169" s="23">
        <v>1</v>
      </c>
      <c r="K169" s="23"/>
      <c r="L169" s="23"/>
      <c r="M169" s="23">
        <v>1</v>
      </c>
      <c r="N169" s="23"/>
      <c r="O169" s="23"/>
      <c r="P169" s="23"/>
      <c r="Q169" s="23"/>
      <c r="R169" s="23">
        <v>1</v>
      </c>
      <c r="S169" s="23">
        <f t="shared" si="14"/>
        <v>16970</v>
      </c>
      <c r="T169" s="23">
        <f>SUMPRODUCT(D169:R169,Data!$D$4:$R$4)</f>
        <v>6</v>
      </c>
      <c r="U169" s="23">
        <f>SUMPRODUCT(D169:R169,Data!$D$5:$R$5)</f>
        <v>5.9</v>
      </c>
      <c r="V169" s="49">
        <f t="shared" si="15"/>
        <v>0.10714285714285714</v>
      </c>
      <c r="W169" s="49">
        <f t="shared" si="16"/>
        <v>5.5712936732766762E-2</v>
      </c>
      <c r="X169" s="31">
        <v>1000</v>
      </c>
      <c r="Y169" s="31">
        <v>1600</v>
      </c>
      <c r="Z169" s="23">
        <f t="shared" si="19"/>
        <v>2500</v>
      </c>
      <c r="AA169" s="23">
        <f>250+SUMPRODUCT(D169:R169,Data!$D$6:$R$6)</f>
        <v>440</v>
      </c>
      <c r="AB169" s="56">
        <f t="shared" si="17"/>
        <v>404344.125185485</v>
      </c>
    </row>
    <row r="170" spans="2:28" x14ac:dyDescent="0.35">
      <c r="B170" s="23">
        <v>165</v>
      </c>
      <c r="C170" s="23">
        <f t="shared" si="18"/>
        <v>42</v>
      </c>
      <c r="D170" s="23"/>
      <c r="E170" s="23">
        <v>1</v>
      </c>
      <c r="F170" s="23"/>
      <c r="G170" s="23">
        <v>1</v>
      </c>
      <c r="H170" s="23"/>
      <c r="I170" s="23"/>
      <c r="J170" s="23">
        <v>1</v>
      </c>
      <c r="K170" s="23"/>
      <c r="L170" s="23"/>
      <c r="M170" s="23"/>
      <c r="N170" s="23">
        <v>1</v>
      </c>
      <c r="O170" s="23">
        <v>1</v>
      </c>
      <c r="P170" s="23"/>
      <c r="Q170" s="23"/>
      <c r="R170" s="23"/>
      <c r="S170" s="23">
        <f t="shared" si="14"/>
        <v>3146</v>
      </c>
      <c r="T170" s="23">
        <f>SUMPRODUCT(D170:R170,Data!$D$4:$R$4)</f>
        <v>12.5</v>
      </c>
      <c r="U170" s="23">
        <f>SUMPRODUCT(D170:R170,Data!$D$5:$R$5)</f>
        <v>11.4</v>
      </c>
      <c r="V170" s="49">
        <f t="shared" si="15"/>
        <v>0.2</v>
      </c>
      <c r="W170" s="49">
        <f t="shared" si="16"/>
        <v>0.10233393177737882</v>
      </c>
      <c r="X170" s="31">
        <v>1000</v>
      </c>
      <c r="Y170" s="31">
        <v>1600</v>
      </c>
      <c r="Z170" s="23">
        <f t="shared" si="19"/>
        <v>1000</v>
      </c>
      <c r="AA170" s="23">
        <f>250+SUMPRODUCT(D170:R170,Data!$D$6:$R$6)</f>
        <v>480</v>
      </c>
      <c r="AB170" s="56">
        <f t="shared" si="17"/>
        <v>189141.83123877918</v>
      </c>
    </row>
    <row r="171" spans="2:28" x14ac:dyDescent="0.35">
      <c r="B171" s="23">
        <v>166</v>
      </c>
      <c r="C171" s="23">
        <f t="shared" si="18"/>
        <v>42</v>
      </c>
      <c r="D171" s="23"/>
      <c r="E171" s="23">
        <v>1</v>
      </c>
      <c r="F171" s="23"/>
      <c r="G171" s="23">
        <v>1</v>
      </c>
      <c r="H171" s="23"/>
      <c r="I171" s="23"/>
      <c r="J171" s="23">
        <v>1</v>
      </c>
      <c r="K171" s="23"/>
      <c r="L171" s="23"/>
      <c r="M171" s="23"/>
      <c r="N171" s="23">
        <v>1</v>
      </c>
      <c r="O171" s="23"/>
      <c r="P171" s="23">
        <v>1</v>
      </c>
      <c r="Q171" s="23"/>
      <c r="R171" s="23"/>
      <c r="S171" s="23">
        <f t="shared" si="14"/>
        <v>5194</v>
      </c>
      <c r="T171" s="23">
        <f>SUMPRODUCT(D171:R171,Data!$D$4:$R$4)</f>
        <v>10.5</v>
      </c>
      <c r="U171" s="23">
        <f>SUMPRODUCT(D171:R171,Data!$D$5:$R$5)</f>
        <v>9.4</v>
      </c>
      <c r="V171" s="49">
        <f t="shared" si="15"/>
        <v>0.17355371900826447</v>
      </c>
      <c r="W171" s="49">
        <f t="shared" si="16"/>
        <v>8.5923217550274225E-2</v>
      </c>
      <c r="X171" s="31">
        <v>1000</v>
      </c>
      <c r="Y171" s="31">
        <v>1600</v>
      </c>
      <c r="Z171" s="23">
        <f t="shared" si="19"/>
        <v>1500</v>
      </c>
      <c r="AA171" s="23">
        <f>250+SUMPRODUCT(D171:R171,Data!$D$6:$R$6)</f>
        <v>480</v>
      </c>
      <c r="AB171" s="56">
        <f t="shared" si="17"/>
        <v>317251.48443047731</v>
      </c>
    </row>
    <row r="172" spans="2:28" x14ac:dyDescent="0.35">
      <c r="B172" s="23">
        <v>167</v>
      </c>
      <c r="C172" s="23">
        <f t="shared" si="18"/>
        <v>42</v>
      </c>
      <c r="D172" s="23"/>
      <c r="E172" s="23">
        <v>1</v>
      </c>
      <c r="F172" s="23"/>
      <c r="G172" s="23">
        <v>1</v>
      </c>
      <c r="H172" s="23"/>
      <c r="I172" s="23"/>
      <c r="J172" s="23">
        <v>1</v>
      </c>
      <c r="K172" s="23"/>
      <c r="L172" s="23"/>
      <c r="M172" s="23"/>
      <c r="N172" s="23">
        <v>1</v>
      </c>
      <c r="O172" s="23"/>
      <c r="P172" s="23"/>
      <c r="Q172" s="23">
        <v>1</v>
      </c>
      <c r="R172" s="23"/>
      <c r="S172" s="23">
        <f t="shared" si="14"/>
        <v>9290</v>
      </c>
      <c r="T172" s="23">
        <f>SUMPRODUCT(D172:R172,Data!$D$4:$R$4)</f>
        <v>9.5</v>
      </c>
      <c r="U172" s="23">
        <f>SUMPRODUCT(D172:R172,Data!$D$5:$R$5)</f>
        <v>7.4</v>
      </c>
      <c r="V172" s="49">
        <f t="shared" si="15"/>
        <v>0.15966386554621848</v>
      </c>
      <c r="W172" s="49">
        <f t="shared" si="16"/>
        <v>6.8901303538175043E-2</v>
      </c>
      <c r="X172" s="31">
        <v>1000</v>
      </c>
      <c r="Y172" s="31">
        <v>1600</v>
      </c>
      <c r="Z172" s="23">
        <f t="shared" si="19"/>
        <v>2000</v>
      </c>
      <c r="AA172" s="23">
        <f>250+SUMPRODUCT(D172:R172,Data!$D$6:$R$6)</f>
        <v>480</v>
      </c>
      <c r="AB172" s="56">
        <f t="shared" si="17"/>
        <v>410257.04583509377</v>
      </c>
    </row>
    <row r="173" spans="2:28" x14ac:dyDescent="0.35">
      <c r="B173" s="23">
        <v>168</v>
      </c>
      <c r="C173" s="23">
        <f t="shared" si="18"/>
        <v>42</v>
      </c>
      <c r="D173" s="23"/>
      <c r="E173" s="23">
        <v>1</v>
      </c>
      <c r="F173" s="23"/>
      <c r="G173" s="23">
        <v>1</v>
      </c>
      <c r="H173" s="23"/>
      <c r="I173" s="23"/>
      <c r="J173" s="23">
        <v>1</v>
      </c>
      <c r="K173" s="23"/>
      <c r="L173" s="23"/>
      <c r="M173" s="23"/>
      <c r="N173" s="23">
        <v>1</v>
      </c>
      <c r="O173" s="23"/>
      <c r="P173" s="23"/>
      <c r="Q173" s="23"/>
      <c r="R173" s="23">
        <v>1</v>
      </c>
      <c r="S173" s="23">
        <f t="shared" si="14"/>
        <v>17482</v>
      </c>
      <c r="T173" s="23">
        <f>SUMPRODUCT(D173:R173,Data!$D$4:$R$4)</f>
        <v>8.5</v>
      </c>
      <c r="U173" s="23">
        <f>SUMPRODUCT(D173:R173,Data!$D$5:$R$5)</f>
        <v>6.4</v>
      </c>
      <c r="V173" s="49">
        <f t="shared" si="15"/>
        <v>0.14529914529914531</v>
      </c>
      <c r="W173" s="49">
        <f t="shared" si="16"/>
        <v>6.0150375939849621E-2</v>
      </c>
      <c r="X173" s="31">
        <v>1000</v>
      </c>
      <c r="Y173" s="31">
        <v>1600</v>
      </c>
      <c r="Z173" s="23">
        <f t="shared" si="19"/>
        <v>2500</v>
      </c>
      <c r="AA173" s="23">
        <f>250+SUMPRODUCT(D173:R173,Data!$D$6:$R$6)</f>
        <v>480</v>
      </c>
      <c r="AB173" s="56">
        <f t="shared" si="17"/>
        <v>487910.28854186751</v>
      </c>
    </row>
    <row r="174" spans="2:28" x14ac:dyDescent="0.35">
      <c r="B174" s="23">
        <v>169</v>
      </c>
      <c r="C174" s="23">
        <f t="shared" si="18"/>
        <v>43</v>
      </c>
      <c r="D174" s="23"/>
      <c r="E174" s="23">
        <v>1</v>
      </c>
      <c r="F174" s="23"/>
      <c r="G174" s="23">
        <v>1</v>
      </c>
      <c r="H174" s="23"/>
      <c r="I174" s="23"/>
      <c r="J174" s="23"/>
      <c r="K174" s="23">
        <v>1</v>
      </c>
      <c r="L174" s="23">
        <v>1</v>
      </c>
      <c r="M174" s="23"/>
      <c r="N174" s="23"/>
      <c r="O174" s="23">
        <v>1</v>
      </c>
      <c r="P174" s="23"/>
      <c r="Q174" s="23"/>
      <c r="R174" s="23"/>
      <c r="S174" s="23">
        <f t="shared" si="14"/>
        <v>2442</v>
      </c>
      <c r="T174" s="23">
        <f>SUMPRODUCT(D174:R174,Data!$D$4:$R$4)</f>
        <v>6.8</v>
      </c>
      <c r="U174" s="23">
        <f>SUMPRODUCT(D174:R174,Data!$D$5:$R$5)</f>
        <v>9.9</v>
      </c>
      <c r="V174" s="49">
        <f t="shared" si="15"/>
        <v>0.11971830985915494</v>
      </c>
      <c r="W174" s="49">
        <f t="shared" si="16"/>
        <v>9.0081892629663332E-2</v>
      </c>
      <c r="X174" s="31">
        <v>1000</v>
      </c>
      <c r="Y174" s="31">
        <v>1600</v>
      </c>
      <c r="Z174" s="23">
        <f t="shared" si="19"/>
        <v>1000</v>
      </c>
      <c r="AA174" s="23">
        <f>250+SUMPRODUCT(D174:R174,Data!$D$6:$R$6)</f>
        <v>450</v>
      </c>
      <c r="AB174" s="56">
        <f t="shared" si="17"/>
        <v>145117.13593663892</v>
      </c>
    </row>
    <row r="175" spans="2:28" x14ac:dyDescent="0.35">
      <c r="B175" s="23">
        <v>170</v>
      </c>
      <c r="C175" s="23">
        <f t="shared" si="18"/>
        <v>43</v>
      </c>
      <c r="D175" s="23"/>
      <c r="E175" s="23">
        <v>1</v>
      </c>
      <c r="F175" s="23"/>
      <c r="G175" s="23">
        <v>1</v>
      </c>
      <c r="H175" s="23"/>
      <c r="I175" s="23"/>
      <c r="J175" s="23"/>
      <c r="K175" s="23">
        <v>1</v>
      </c>
      <c r="L175" s="23">
        <v>1</v>
      </c>
      <c r="M175" s="23"/>
      <c r="N175" s="23"/>
      <c r="O175" s="23"/>
      <c r="P175" s="23">
        <v>1</v>
      </c>
      <c r="Q175" s="23"/>
      <c r="R175" s="23"/>
      <c r="S175" s="23">
        <f t="shared" si="14"/>
        <v>4490</v>
      </c>
      <c r="T175" s="23">
        <f>SUMPRODUCT(D175:R175,Data!$D$4:$R$4)</f>
        <v>4.8</v>
      </c>
      <c r="U175" s="23">
        <f>SUMPRODUCT(D175:R175,Data!$D$5:$R$5)</f>
        <v>7.9</v>
      </c>
      <c r="V175" s="49">
        <f t="shared" si="15"/>
        <v>8.7591240875912413E-2</v>
      </c>
      <c r="W175" s="49">
        <f t="shared" si="16"/>
        <v>7.3215940685820199E-2</v>
      </c>
      <c r="X175" s="31">
        <v>1000</v>
      </c>
      <c r="Y175" s="31">
        <v>1600</v>
      </c>
      <c r="Z175" s="23">
        <f t="shared" si="19"/>
        <v>1500</v>
      </c>
      <c r="AA175" s="23">
        <f>250+SUMPRODUCT(D175:R175,Data!$D$6:$R$6)</f>
        <v>450</v>
      </c>
      <c r="AB175" s="56">
        <f t="shared" si="17"/>
        <v>214973.58327188596</v>
      </c>
    </row>
    <row r="176" spans="2:28" x14ac:dyDescent="0.35">
      <c r="B176" s="23">
        <v>171</v>
      </c>
      <c r="C176" s="23">
        <f t="shared" si="18"/>
        <v>43</v>
      </c>
      <c r="D176" s="23"/>
      <c r="E176" s="23">
        <v>1</v>
      </c>
      <c r="F176" s="23"/>
      <c r="G176" s="23">
        <v>1</v>
      </c>
      <c r="H176" s="23"/>
      <c r="I176" s="23"/>
      <c r="J176" s="23"/>
      <c r="K176" s="23">
        <v>1</v>
      </c>
      <c r="L176" s="23">
        <v>1</v>
      </c>
      <c r="M176" s="23"/>
      <c r="N176" s="23"/>
      <c r="O176" s="23"/>
      <c r="P176" s="23"/>
      <c r="Q176" s="23">
        <v>1</v>
      </c>
      <c r="R176" s="23"/>
      <c r="S176" s="23">
        <f t="shared" si="14"/>
        <v>8586</v>
      </c>
      <c r="T176" s="23">
        <f>SUMPRODUCT(D176:R176,Data!$D$4:$R$4)</f>
        <v>3.8</v>
      </c>
      <c r="U176" s="23">
        <f>SUMPRODUCT(D176:R176,Data!$D$5:$R$5)</f>
        <v>5.9</v>
      </c>
      <c r="V176" s="49">
        <f t="shared" si="15"/>
        <v>7.0631970260223054E-2</v>
      </c>
      <c r="W176" s="49">
        <f t="shared" si="16"/>
        <v>5.5712936732766762E-2</v>
      </c>
      <c r="X176" s="31">
        <v>1000</v>
      </c>
      <c r="Y176" s="31">
        <v>1600</v>
      </c>
      <c r="Z176" s="23">
        <f t="shared" si="19"/>
        <v>2000</v>
      </c>
      <c r="AA176" s="23">
        <f>250+SUMPRODUCT(D176:R176,Data!$D$6:$R$6)</f>
        <v>450</v>
      </c>
      <c r="AB176" s="56">
        <f t="shared" si="17"/>
        <v>247647.63700060733</v>
      </c>
    </row>
    <row r="177" spans="2:28" x14ac:dyDescent="0.35">
      <c r="B177" s="23">
        <v>172</v>
      </c>
      <c r="C177" s="23">
        <f t="shared" si="18"/>
        <v>43</v>
      </c>
      <c r="D177" s="23"/>
      <c r="E177" s="23">
        <v>1</v>
      </c>
      <c r="F177" s="23"/>
      <c r="G177" s="23">
        <v>1</v>
      </c>
      <c r="H177" s="23"/>
      <c r="I177" s="23"/>
      <c r="J177" s="23"/>
      <c r="K177" s="23">
        <v>1</v>
      </c>
      <c r="L177" s="23">
        <v>1</v>
      </c>
      <c r="M177" s="23"/>
      <c r="N177" s="23"/>
      <c r="O177" s="23"/>
      <c r="P177" s="23"/>
      <c r="Q177" s="23"/>
      <c r="R177" s="23">
        <v>1</v>
      </c>
      <c r="S177" s="23">
        <f t="shared" si="14"/>
        <v>16778</v>
      </c>
      <c r="T177" s="23">
        <f>SUMPRODUCT(D177:R177,Data!$D$4:$R$4)</f>
        <v>2.8</v>
      </c>
      <c r="U177" s="23">
        <f>SUMPRODUCT(D177:R177,Data!$D$5:$R$5)</f>
        <v>4.9000000000000004</v>
      </c>
      <c r="V177" s="49">
        <f t="shared" si="15"/>
        <v>5.3030303030303032E-2</v>
      </c>
      <c r="W177" s="49">
        <f t="shared" si="16"/>
        <v>4.6711153479504289E-2</v>
      </c>
      <c r="X177" s="31">
        <v>1000</v>
      </c>
      <c r="Y177" s="31">
        <v>1600</v>
      </c>
      <c r="Z177" s="23">
        <f t="shared" si="19"/>
        <v>2500</v>
      </c>
      <c r="AA177" s="23">
        <f>250+SUMPRODUCT(D177:R177,Data!$D$6:$R$6)</f>
        <v>450</v>
      </c>
      <c r="AB177" s="56">
        <f t="shared" si="17"/>
        <v>261924.70462489527</v>
      </c>
    </row>
    <row r="178" spans="2:28" x14ac:dyDescent="0.35">
      <c r="B178" s="23">
        <v>173</v>
      </c>
      <c r="C178" s="23">
        <f t="shared" si="18"/>
        <v>44</v>
      </c>
      <c r="D178" s="23"/>
      <c r="E178" s="23">
        <v>1</v>
      </c>
      <c r="F178" s="23"/>
      <c r="G178" s="23">
        <v>1</v>
      </c>
      <c r="H178" s="23"/>
      <c r="I178" s="23"/>
      <c r="J178" s="23"/>
      <c r="K178" s="23">
        <v>1</v>
      </c>
      <c r="L178" s="23"/>
      <c r="M178" s="23">
        <v>1</v>
      </c>
      <c r="N178" s="23"/>
      <c r="O178" s="23">
        <v>1</v>
      </c>
      <c r="P178" s="23"/>
      <c r="Q178" s="23"/>
      <c r="R178" s="23"/>
      <c r="S178" s="23">
        <f t="shared" si="14"/>
        <v>2698</v>
      </c>
      <c r="T178" s="23">
        <f>SUMPRODUCT(D178:R178,Data!$D$4:$R$4)</f>
        <v>8.8000000000000007</v>
      </c>
      <c r="U178" s="23">
        <f>SUMPRODUCT(D178:R178,Data!$D$5:$R$5)</f>
        <v>11.9</v>
      </c>
      <c r="V178" s="49">
        <f t="shared" si="15"/>
        <v>0.14965986394557826</v>
      </c>
      <c r="W178" s="49">
        <f t="shared" si="16"/>
        <v>0.10634495084897229</v>
      </c>
      <c r="X178" s="31">
        <v>1000</v>
      </c>
      <c r="Y178" s="31">
        <v>1600</v>
      </c>
      <c r="Z178" s="23">
        <f t="shared" si="19"/>
        <v>1000</v>
      </c>
      <c r="AA178" s="23">
        <f>250+SUMPRODUCT(D178:R178,Data!$D$6:$R$6)</f>
        <v>490</v>
      </c>
      <c r="AB178" s="56">
        <f t="shared" si="17"/>
        <v>163104.0105050063</v>
      </c>
    </row>
    <row r="179" spans="2:28" x14ac:dyDescent="0.35">
      <c r="B179" s="23">
        <v>174</v>
      </c>
      <c r="C179" s="23">
        <f t="shared" si="18"/>
        <v>44</v>
      </c>
      <c r="D179" s="23"/>
      <c r="E179" s="23">
        <v>1</v>
      </c>
      <c r="F179" s="23"/>
      <c r="G179" s="23">
        <v>1</v>
      </c>
      <c r="H179" s="23"/>
      <c r="I179" s="23"/>
      <c r="J179" s="23"/>
      <c r="K179" s="23">
        <v>1</v>
      </c>
      <c r="L179" s="23"/>
      <c r="M179" s="23">
        <v>1</v>
      </c>
      <c r="N179" s="23"/>
      <c r="O179" s="23"/>
      <c r="P179" s="23">
        <v>1</v>
      </c>
      <c r="Q179" s="23"/>
      <c r="R179" s="23"/>
      <c r="S179" s="23">
        <f t="shared" si="14"/>
        <v>4746</v>
      </c>
      <c r="T179" s="23">
        <f>SUMPRODUCT(D179:R179,Data!$D$4:$R$4)</f>
        <v>6.8</v>
      </c>
      <c r="U179" s="23">
        <f>SUMPRODUCT(D179:R179,Data!$D$5:$R$5)</f>
        <v>9.9</v>
      </c>
      <c r="V179" s="49">
        <f t="shared" si="15"/>
        <v>0.11971830985915494</v>
      </c>
      <c r="W179" s="49">
        <f t="shared" si="16"/>
        <v>9.0081892629663332E-2</v>
      </c>
      <c r="X179" s="31">
        <v>1000</v>
      </c>
      <c r="Y179" s="31">
        <v>1600</v>
      </c>
      <c r="Z179" s="23">
        <f t="shared" si="19"/>
        <v>1500</v>
      </c>
      <c r="AA179" s="23">
        <f>250+SUMPRODUCT(D179:R179,Data!$D$6:$R$6)</f>
        <v>490</v>
      </c>
      <c r="AB179" s="56">
        <f t="shared" si="17"/>
        <v>266487.8314472824</v>
      </c>
    </row>
    <row r="180" spans="2:28" x14ac:dyDescent="0.35">
      <c r="B180" s="23">
        <v>175</v>
      </c>
      <c r="C180" s="23">
        <f t="shared" si="18"/>
        <v>44</v>
      </c>
      <c r="D180" s="23"/>
      <c r="E180" s="23">
        <v>1</v>
      </c>
      <c r="F180" s="23"/>
      <c r="G180" s="23">
        <v>1</v>
      </c>
      <c r="H180" s="23"/>
      <c r="I180" s="23"/>
      <c r="J180" s="23"/>
      <c r="K180" s="23">
        <v>1</v>
      </c>
      <c r="L180" s="23"/>
      <c r="M180" s="23">
        <v>1</v>
      </c>
      <c r="N180" s="23"/>
      <c r="O180" s="23"/>
      <c r="P180" s="23"/>
      <c r="Q180" s="23">
        <v>1</v>
      </c>
      <c r="R180" s="23"/>
      <c r="S180" s="23">
        <f t="shared" si="14"/>
        <v>8842</v>
      </c>
      <c r="T180" s="23">
        <f>SUMPRODUCT(D180:R180,Data!$D$4:$R$4)</f>
        <v>5.8</v>
      </c>
      <c r="U180" s="23">
        <f>SUMPRODUCT(D180:R180,Data!$D$5:$R$5)</f>
        <v>7.9</v>
      </c>
      <c r="V180" s="49">
        <f t="shared" si="15"/>
        <v>0.1039426523297491</v>
      </c>
      <c r="W180" s="49">
        <f t="shared" si="16"/>
        <v>7.3215940685820199E-2</v>
      </c>
      <c r="X180" s="31">
        <v>1000</v>
      </c>
      <c r="Y180" s="31">
        <v>1600</v>
      </c>
      <c r="Z180" s="23">
        <f t="shared" si="19"/>
        <v>2000</v>
      </c>
      <c r="AA180" s="23">
        <f>250+SUMPRODUCT(D180:R180,Data!$D$6:$R$6)</f>
        <v>490</v>
      </c>
      <c r="AB180" s="56">
        <f t="shared" si="17"/>
        <v>333843.11771486275</v>
      </c>
    </row>
    <row r="181" spans="2:28" x14ac:dyDescent="0.35">
      <c r="B181" s="23">
        <v>176</v>
      </c>
      <c r="C181" s="23">
        <f t="shared" si="18"/>
        <v>44</v>
      </c>
      <c r="D181" s="23"/>
      <c r="E181" s="23">
        <v>1</v>
      </c>
      <c r="F181" s="23"/>
      <c r="G181" s="23">
        <v>1</v>
      </c>
      <c r="H181" s="23"/>
      <c r="I181" s="23"/>
      <c r="J181" s="23"/>
      <c r="K181" s="23">
        <v>1</v>
      </c>
      <c r="L181" s="23"/>
      <c r="M181" s="23">
        <v>1</v>
      </c>
      <c r="N181" s="23"/>
      <c r="O181" s="23"/>
      <c r="P181" s="23"/>
      <c r="Q181" s="23"/>
      <c r="R181" s="23">
        <v>1</v>
      </c>
      <c r="S181" s="23">
        <f t="shared" si="14"/>
        <v>17034</v>
      </c>
      <c r="T181" s="23">
        <f>SUMPRODUCT(D181:R181,Data!$D$4:$R$4)</f>
        <v>4.8</v>
      </c>
      <c r="U181" s="23">
        <f>SUMPRODUCT(D181:R181,Data!$D$5:$R$5)</f>
        <v>6.9</v>
      </c>
      <c r="V181" s="49">
        <f t="shared" si="15"/>
        <v>8.7591240875912413E-2</v>
      </c>
      <c r="W181" s="49">
        <f t="shared" si="16"/>
        <v>6.4546304957904588E-2</v>
      </c>
      <c r="X181" s="31">
        <v>1000</v>
      </c>
      <c r="Y181" s="31">
        <v>1600</v>
      </c>
      <c r="Z181" s="23">
        <f t="shared" si="19"/>
        <v>2500</v>
      </c>
      <c r="AA181" s="23">
        <f>250+SUMPRODUCT(D181:R181,Data!$D$6:$R$6)</f>
        <v>490</v>
      </c>
      <c r="AB181" s="56">
        <f t="shared" si="17"/>
        <v>383639.31090520509</v>
      </c>
    </row>
    <row r="182" spans="2:28" x14ac:dyDescent="0.35">
      <c r="B182" s="23">
        <v>177</v>
      </c>
      <c r="C182" s="23">
        <f t="shared" si="18"/>
        <v>45</v>
      </c>
      <c r="D182" s="23"/>
      <c r="E182" s="23">
        <v>1</v>
      </c>
      <c r="F182" s="23"/>
      <c r="G182" s="23">
        <v>1</v>
      </c>
      <c r="H182" s="23"/>
      <c r="I182" s="23"/>
      <c r="J182" s="23"/>
      <c r="K182" s="23">
        <v>1</v>
      </c>
      <c r="L182" s="23"/>
      <c r="M182" s="23"/>
      <c r="N182" s="23">
        <v>1</v>
      </c>
      <c r="O182" s="23">
        <v>1</v>
      </c>
      <c r="P182" s="23"/>
      <c r="Q182" s="23"/>
      <c r="R182" s="23"/>
      <c r="S182" s="23">
        <f t="shared" si="14"/>
        <v>3210</v>
      </c>
      <c r="T182" s="23">
        <f>SUMPRODUCT(D182:R182,Data!$D$4:$R$4)</f>
        <v>11.3</v>
      </c>
      <c r="U182" s="23">
        <f>SUMPRODUCT(D182:R182,Data!$D$5:$R$5)</f>
        <v>12.4</v>
      </c>
      <c r="V182" s="49">
        <f t="shared" si="15"/>
        <v>0.1843393148450245</v>
      </c>
      <c r="W182" s="49">
        <f t="shared" si="16"/>
        <v>0.11032028469750889</v>
      </c>
      <c r="X182" s="31">
        <v>1000</v>
      </c>
      <c r="Y182" s="31">
        <v>1600</v>
      </c>
      <c r="Z182" s="23">
        <f t="shared" si="19"/>
        <v>1000</v>
      </c>
      <c r="AA182" s="23">
        <f>250+SUMPRODUCT(D182:R182,Data!$D$6:$R$6)</f>
        <v>530</v>
      </c>
      <c r="AB182" s="56">
        <f t="shared" si="17"/>
        <v>169600.33206968819</v>
      </c>
    </row>
    <row r="183" spans="2:28" x14ac:dyDescent="0.35">
      <c r="B183" s="23">
        <v>178</v>
      </c>
      <c r="C183" s="23">
        <f t="shared" si="18"/>
        <v>45</v>
      </c>
      <c r="D183" s="23"/>
      <c r="E183" s="23">
        <v>1</v>
      </c>
      <c r="F183" s="23"/>
      <c r="G183" s="23">
        <v>1</v>
      </c>
      <c r="H183" s="23"/>
      <c r="I183" s="23"/>
      <c r="J183" s="23"/>
      <c r="K183" s="23">
        <v>1</v>
      </c>
      <c r="L183" s="23"/>
      <c r="M183" s="23"/>
      <c r="N183" s="23">
        <v>1</v>
      </c>
      <c r="O183" s="23"/>
      <c r="P183" s="23">
        <v>1</v>
      </c>
      <c r="Q183" s="23"/>
      <c r="R183" s="23"/>
      <c r="S183" s="23">
        <f t="shared" si="14"/>
        <v>5258</v>
      </c>
      <c r="T183" s="23">
        <f>SUMPRODUCT(D183:R183,Data!$D$4:$R$4)</f>
        <v>9.3000000000000007</v>
      </c>
      <c r="U183" s="23">
        <f>SUMPRODUCT(D183:R183,Data!$D$5:$R$5)</f>
        <v>10.4</v>
      </c>
      <c r="V183" s="49">
        <f t="shared" si="15"/>
        <v>0.15682967959527827</v>
      </c>
      <c r="W183" s="49">
        <f t="shared" si="16"/>
        <v>9.420289855072464E-2</v>
      </c>
      <c r="X183" s="31">
        <v>1000</v>
      </c>
      <c r="Y183" s="31">
        <v>1600</v>
      </c>
      <c r="Z183" s="23">
        <f t="shared" si="19"/>
        <v>1500</v>
      </c>
      <c r="AA183" s="23">
        <f>250+SUMPRODUCT(D183:R183,Data!$D$6:$R$6)</f>
        <v>530</v>
      </c>
      <c r="AB183" s="56">
        <f t="shared" si="17"/>
        <v>298327.68775814457</v>
      </c>
    </row>
    <row r="184" spans="2:28" x14ac:dyDescent="0.35">
      <c r="B184" s="23">
        <v>179</v>
      </c>
      <c r="C184" s="23">
        <f t="shared" si="18"/>
        <v>45</v>
      </c>
      <c r="D184" s="23"/>
      <c r="E184" s="23">
        <v>1</v>
      </c>
      <c r="F184" s="23"/>
      <c r="G184" s="23">
        <v>1</v>
      </c>
      <c r="H184" s="23"/>
      <c r="I184" s="23"/>
      <c r="J184" s="23"/>
      <c r="K184" s="23">
        <v>1</v>
      </c>
      <c r="L184" s="23"/>
      <c r="M184" s="23"/>
      <c r="N184" s="23">
        <v>1</v>
      </c>
      <c r="O184" s="23"/>
      <c r="P184" s="23"/>
      <c r="Q184" s="23">
        <v>1</v>
      </c>
      <c r="R184" s="23"/>
      <c r="S184" s="23">
        <f t="shared" si="14"/>
        <v>9354</v>
      </c>
      <c r="T184" s="23">
        <f>SUMPRODUCT(D184:R184,Data!$D$4:$R$4)</f>
        <v>8.3000000000000007</v>
      </c>
      <c r="U184" s="23">
        <f>SUMPRODUCT(D184:R184,Data!$D$5:$R$5)</f>
        <v>8.4</v>
      </c>
      <c r="V184" s="49">
        <f t="shared" si="15"/>
        <v>0.14236706689536879</v>
      </c>
      <c r="W184" s="49">
        <f t="shared" si="16"/>
        <v>7.7490774907749083E-2</v>
      </c>
      <c r="X184" s="31">
        <v>1000</v>
      </c>
      <c r="Y184" s="31">
        <v>1600</v>
      </c>
      <c r="Z184" s="23">
        <f t="shared" si="19"/>
        <v>2000</v>
      </c>
      <c r="AA184" s="23">
        <f>250+SUMPRODUCT(D184:R184,Data!$D$6:$R$6)</f>
        <v>530</v>
      </c>
      <c r="AB184" s="56">
        <f t="shared" si="17"/>
        <v>391537.89091921796</v>
      </c>
    </row>
    <row r="185" spans="2:28" x14ac:dyDescent="0.35">
      <c r="B185" s="23">
        <v>180</v>
      </c>
      <c r="C185" s="23">
        <f t="shared" si="18"/>
        <v>45</v>
      </c>
      <c r="D185" s="23"/>
      <c r="E185" s="23">
        <v>1</v>
      </c>
      <c r="F185" s="23"/>
      <c r="G185" s="23">
        <v>1</v>
      </c>
      <c r="H185" s="23"/>
      <c r="I185" s="23"/>
      <c r="J185" s="23"/>
      <c r="K185" s="23">
        <v>1</v>
      </c>
      <c r="L185" s="23"/>
      <c r="M185" s="23"/>
      <c r="N185" s="23">
        <v>1</v>
      </c>
      <c r="O185" s="23"/>
      <c r="P185" s="23"/>
      <c r="Q185" s="23"/>
      <c r="R185" s="23">
        <v>1</v>
      </c>
      <c r="S185" s="23">
        <f t="shared" si="14"/>
        <v>17546</v>
      </c>
      <c r="T185" s="23">
        <f>SUMPRODUCT(D185:R185,Data!$D$4:$R$4)</f>
        <v>7.3</v>
      </c>
      <c r="U185" s="23">
        <f>SUMPRODUCT(D185:R185,Data!$D$5:$R$5)</f>
        <v>7.4</v>
      </c>
      <c r="V185" s="49">
        <f t="shared" si="15"/>
        <v>0.12739965095986039</v>
      </c>
      <c r="W185" s="49">
        <f t="shared" si="16"/>
        <v>6.8901303538175043E-2</v>
      </c>
      <c r="X185" s="31">
        <v>1000</v>
      </c>
      <c r="Y185" s="31">
        <v>1600</v>
      </c>
      <c r="Z185" s="23">
        <f t="shared" si="19"/>
        <v>2500</v>
      </c>
      <c r="AA185" s="23">
        <f>250+SUMPRODUCT(D185:R185,Data!$D$6:$R$6)</f>
        <v>530</v>
      </c>
      <c r="AB185" s="56">
        <f t="shared" si="17"/>
        <v>468154.22114325268</v>
      </c>
    </row>
    <row r="186" spans="2:28" x14ac:dyDescent="0.35">
      <c r="B186" s="23">
        <v>181</v>
      </c>
      <c r="C186" s="23">
        <f t="shared" si="18"/>
        <v>46</v>
      </c>
      <c r="D186" s="23"/>
      <c r="E186" s="23">
        <v>1</v>
      </c>
      <c r="F186" s="23"/>
      <c r="G186" s="23"/>
      <c r="H186" s="23">
        <v>1</v>
      </c>
      <c r="I186" s="23">
        <v>1</v>
      </c>
      <c r="J186" s="23"/>
      <c r="K186" s="23"/>
      <c r="L186" s="23">
        <v>1</v>
      </c>
      <c r="M186" s="23"/>
      <c r="N186" s="23"/>
      <c r="O186" s="23">
        <v>1</v>
      </c>
      <c r="P186" s="23"/>
      <c r="Q186" s="23"/>
      <c r="R186" s="23"/>
      <c r="S186" s="23">
        <f t="shared" si="14"/>
        <v>2354</v>
      </c>
      <c r="T186" s="23">
        <f>SUMPRODUCT(D186:R186,Data!$D$4:$R$4)</f>
        <v>8.5</v>
      </c>
      <c r="U186" s="23">
        <f>SUMPRODUCT(D186:R186,Data!$D$5:$R$5)</f>
        <v>8</v>
      </c>
      <c r="V186" s="49">
        <f t="shared" si="15"/>
        <v>0.14529914529914531</v>
      </c>
      <c r="W186" s="49">
        <f t="shared" si="16"/>
        <v>7.407407407407407E-2</v>
      </c>
      <c r="X186" s="31">
        <v>1000</v>
      </c>
      <c r="Y186" s="31">
        <v>1600</v>
      </c>
      <c r="Z186" s="23">
        <f t="shared" si="19"/>
        <v>1000</v>
      </c>
      <c r="AA186" s="23">
        <f>250+SUMPRODUCT(D186:R186,Data!$D$6:$R$6)</f>
        <v>450</v>
      </c>
      <c r="AB186" s="56">
        <f t="shared" si="17"/>
        <v>145099.7150997151</v>
      </c>
    </row>
    <row r="187" spans="2:28" x14ac:dyDescent="0.35">
      <c r="B187" s="23">
        <v>182</v>
      </c>
      <c r="C187" s="23">
        <f t="shared" si="18"/>
        <v>46</v>
      </c>
      <c r="D187" s="23"/>
      <c r="E187" s="23">
        <v>1</v>
      </c>
      <c r="F187" s="23"/>
      <c r="G187" s="23"/>
      <c r="H187" s="23">
        <v>1</v>
      </c>
      <c r="I187" s="23">
        <v>1</v>
      </c>
      <c r="J187" s="23"/>
      <c r="K187" s="23"/>
      <c r="L187" s="23">
        <v>1</v>
      </c>
      <c r="M187" s="23"/>
      <c r="N187" s="23"/>
      <c r="O187" s="23"/>
      <c r="P187" s="23">
        <v>1</v>
      </c>
      <c r="Q187" s="23"/>
      <c r="R187" s="23"/>
      <c r="S187" s="23">
        <f t="shared" si="14"/>
        <v>4402</v>
      </c>
      <c r="T187" s="23">
        <f>SUMPRODUCT(D187:R187,Data!$D$4:$R$4)</f>
        <v>6.5</v>
      </c>
      <c r="U187" s="23">
        <f>SUMPRODUCT(D187:R187,Data!$D$5:$R$5)</f>
        <v>6</v>
      </c>
      <c r="V187" s="49">
        <f t="shared" si="15"/>
        <v>0.11504424778761062</v>
      </c>
      <c r="W187" s="49">
        <f t="shared" si="16"/>
        <v>5.6603773584905662E-2</v>
      </c>
      <c r="X187" s="31">
        <v>1000</v>
      </c>
      <c r="Y187" s="31">
        <v>1600</v>
      </c>
      <c r="Z187" s="23">
        <f t="shared" si="19"/>
        <v>1500</v>
      </c>
      <c r="AA187" s="23">
        <f>250+SUMPRODUCT(D187:R187,Data!$D$6:$R$6)</f>
        <v>450</v>
      </c>
      <c r="AB187" s="56">
        <f t="shared" si="17"/>
        <v>215890.79979963266</v>
      </c>
    </row>
    <row r="188" spans="2:28" x14ac:dyDescent="0.35">
      <c r="B188" s="23">
        <v>183</v>
      </c>
      <c r="C188" s="23">
        <f t="shared" si="18"/>
        <v>46</v>
      </c>
      <c r="D188" s="23"/>
      <c r="E188" s="23">
        <v>1</v>
      </c>
      <c r="F188" s="23"/>
      <c r="G188" s="23"/>
      <c r="H188" s="23">
        <v>1</v>
      </c>
      <c r="I188" s="23">
        <v>1</v>
      </c>
      <c r="J188" s="23"/>
      <c r="K188" s="23"/>
      <c r="L188" s="23">
        <v>1</v>
      </c>
      <c r="M188" s="23"/>
      <c r="N188" s="23"/>
      <c r="O188" s="23"/>
      <c r="P188" s="23"/>
      <c r="Q188" s="23">
        <v>1</v>
      </c>
      <c r="R188" s="23"/>
      <c r="S188" s="23">
        <f t="shared" si="14"/>
        <v>8498</v>
      </c>
      <c r="T188" s="23">
        <f>SUMPRODUCT(D188:R188,Data!$D$4:$R$4)</f>
        <v>5.5</v>
      </c>
      <c r="U188" s="23">
        <f>SUMPRODUCT(D188:R188,Data!$D$5:$R$5)</f>
        <v>4</v>
      </c>
      <c r="V188" s="49">
        <f t="shared" si="15"/>
        <v>9.90990990990991E-2</v>
      </c>
      <c r="W188" s="49">
        <f t="shared" si="16"/>
        <v>3.8461538461538464E-2</v>
      </c>
      <c r="X188" s="31">
        <v>1000</v>
      </c>
      <c r="Y188" s="31">
        <v>1600</v>
      </c>
      <c r="Z188" s="23">
        <f t="shared" si="19"/>
        <v>2000</v>
      </c>
      <c r="AA188" s="23">
        <f>250+SUMPRODUCT(D188:R188,Data!$D$6:$R$6)</f>
        <v>450</v>
      </c>
      <c r="AB188" s="56">
        <f t="shared" si="17"/>
        <v>248988.21898821899</v>
      </c>
    </row>
    <row r="189" spans="2:28" x14ac:dyDescent="0.35">
      <c r="B189" s="23">
        <v>184</v>
      </c>
      <c r="C189" s="23">
        <f t="shared" si="18"/>
        <v>46</v>
      </c>
      <c r="D189" s="23"/>
      <c r="E189" s="23">
        <v>1</v>
      </c>
      <c r="F189" s="23"/>
      <c r="G189" s="23"/>
      <c r="H189" s="23">
        <v>1</v>
      </c>
      <c r="I189" s="23">
        <v>1</v>
      </c>
      <c r="J189" s="23"/>
      <c r="K189" s="23"/>
      <c r="L189" s="23">
        <v>1</v>
      </c>
      <c r="M189" s="23"/>
      <c r="N189" s="23"/>
      <c r="O189" s="23"/>
      <c r="P189" s="23"/>
      <c r="Q189" s="23"/>
      <c r="R189" s="23">
        <v>1</v>
      </c>
      <c r="S189" s="23">
        <f t="shared" si="14"/>
        <v>16690</v>
      </c>
      <c r="T189" s="23">
        <f>SUMPRODUCT(D189:R189,Data!$D$4:$R$4)</f>
        <v>4.5</v>
      </c>
      <c r="U189" s="23">
        <f>SUMPRODUCT(D189:R189,Data!$D$5:$R$5)</f>
        <v>3</v>
      </c>
      <c r="V189" s="49">
        <f t="shared" si="15"/>
        <v>8.2568807339449546E-2</v>
      </c>
      <c r="W189" s="49">
        <f t="shared" si="16"/>
        <v>2.9126213592233011E-2</v>
      </c>
      <c r="X189" s="31">
        <v>1000</v>
      </c>
      <c r="Y189" s="31">
        <v>1600</v>
      </c>
      <c r="Z189" s="23">
        <f t="shared" si="19"/>
        <v>2500</v>
      </c>
      <c r="AA189" s="23">
        <f>250+SUMPRODUCT(D189:R189,Data!$D$6:$R$6)</f>
        <v>450</v>
      </c>
      <c r="AB189" s="56">
        <f t="shared" si="17"/>
        <v>264800.03562839585</v>
      </c>
    </row>
    <row r="190" spans="2:28" x14ac:dyDescent="0.35">
      <c r="B190" s="23">
        <v>185</v>
      </c>
      <c r="C190" s="23">
        <f t="shared" si="18"/>
        <v>47</v>
      </c>
      <c r="D190" s="23"/>
      <c r="E190" s="23">
        <v>1</v>
      </c>
      <c r="F190" s="23"/>
      <c r="G190" s="23"/>
      <c r="H190" s="23">
        <v>1</v>
      </c>
      <c r="I190" s="23">
        <v>1</v>
      </c>
      <c r="J190" s="23"/>
      <c r="K190" s="23"/>
      <c r="L190" s="23"/>
      <c r="M190" s="23">
        <v>1</v>
      </c>
      <c r="N190" s="23"/>
      <c r="O190" s="23">
        <v>1</v>
      </c>
      <c r="P190" s="23"/>
      <c r="Q190" s="23"/>
      <c r="R190" s="23"/>
      <c r="S190" s="23">
        <f t="shared" si="14"/>
        <v>2610</v>
      </c>
      <c r="T190" s="23">
        <f>SUMPRODUCT(D190:R190,Data!$D$4:$R$4)</f>
        <v>10.5</v>
      </c>
      <c r="U190" s="23">
        <f>SUMPRODUCT(D190:R190,Data!$D$5:$R$5)</f>
        <v>10</v>
      </c>
      <c r="V190" s="49">
        <f t="shared" si="15"/>
        <v>0.17355371900826447</v>
      </c>
      <c r="W190" s="49">
        <f t="shared" si="16"/>
        <v>9.0909090909090912E-2</v>
      </c>
      <c r="X190" s="31">
        <v>1000</v>
      </c>
      <c r="Y190" s="31">
        <v>1600</v>
      </c>
      <c r="Z190" s="23">
        <f t="shared" si="19"/>
        <v>1000</v>
      </c>
      <c r="AA190" s="23">
        <f>250+SUMPRODUCT(D190:R190,Data!$D$6:$R$6)</f>
        <v>490</v>
      </c>
      <c r="AB190" s="56">
        <f t="shared" si="17"/>
        <v>162694.21487603307</v>
      </c>
    </row>
    <row r="191" spans="2:28" x14ac:dyDescent="0.35">
      <c r="B191" s="23">
        <v>186</v>
      </c>
      <c r="C191" s="23">
        <f t="shared" si="18"/>
        <v>47</v>
      </c>
      <c r="D191" s="23"/>
      <c r="E191" s="23">
        <v>1</v>
      </c>
      <c r="F191" s="23"/>
      <c r="G191" s="23"/>
      <c r="H191" s="23">
        <v>1</v>
      </c>
      <c r="I191" s="23">
        <v>1</v>
      </c>
      <c r="J191" s="23"/>
      <c r="K191" s="23"/>
      <c r="L191" s="23"/>
      <c r="M191" s="23">
        <v>1</v>
      </c>
      <c r="N191" s="23"/>
      <c r="O191" s="23"/>
      <c r="P191" s="23">
        <v>1</v>
      </c>
      <c r="Q191" s="23"/>
      <c r="R191" s="23"/>
      <c r="S191" s="23">
        <f t="shared" si="14"/>
        <v>4658</v>
      </c>
      <c r="T191" s="23">
        <f>SUMPRODUCT(D191:R191,Data!$D$4:$R$4)</f>
        <v>8.5</v>
      </c>
      <c r="U191" s="23">
        <f>SUMPRODUCT(D191:R191,Data!$D$5:$R$5)</f>
        <v>8</v>
      </c>
      <c r="V191" s="49">
        <f t="shared" si="15"/>
        <v>0.14529914529914531</v>
      </c>
      <c r="W191" s="49">
        <f t="shared" si="16"/>
        <v>7.407407407407407E-2</v>
      </c>
      <c r="X191" s="31">
        <v>1000</v>
      </c>
      <c r="Y191" s="31">
        <v>1600</v>
      </c>
      <c r="Z191" s="23">
        <f t="shared" si="19"/>
        <v>1500</v>
      </c>
      <c r="AA191" s="23">
        <f>250+SUMPRODUCT(D191:R191,Data!$D$6:$R$6)</f>
        <v>490</v>
      </c>
      <c r="AB191" s="56">
        <f t="shared" si="17"/>
        <v>266455.84045584046</v>
      </c>
    </row>
    <row r="192" spans="2:28" x14ac:dyDescent="0.35">
      <c r="B192" s="23">
        <v>187</v>
      </c>
      <c r="C192" s="23">
        <f t="shared" si="18"/>
        <v>47</v>
      </c>
      <c r="D192" s="23"/>
      <c r="E192" s="23">
        <v>1</v>
      </c>
      <c r="F192" s="23"/>
      <c r="G192" s="23"/>
      <c r="H192" s="23">
        <v>1</v>
      </c>
      <c r="I192" s="23">
        <v>1</v>
      </c>
      <c r="J192" s="23"/>
      <c r="K192" s="23"/>
      <c r="L192" s="23"/>
      <c r="M192" s="23">
        <v>1</v>
      </c>
      <c r="N192" s="23"/>
      <c r="O192" s="23"/>
      <c r="P192" s="23"/>
      <c r="Q192" s="23">
        <v>1</v>
      </c>
      <c r="R192" s="23"/>
      <c r="S192" s="23">
        <f t="shared" si="14"/>
        <v>8754</v>
      </c>
      <c r="T192" s="23">
        <f>SUMPRODUCT(D192:R192,Data!$D$4:$R$4)</f>
        <v>7.5</v>
      </c>
      <c r="U192" s="23">
        <f>SUMPRODUCT(D192:R192,Data!$D$5:$R$5)</f>
        <v>6</v>
      </c>
      <c r="V192" s="49">
        <f t="shared" si="15"/>
        <v>0.13043478260869565</v>
      </c>
      <c r="W192" s="49">
        <f t="shared" si="16"/>
        <v>5.6603773584905662E-2</v>
      </c>
      <c r="X192" s="31">
        <v>1000</v>
      </c>
      <c r="Y192" s="31">
        <v>1600</v>
      </c>
      <c r="Z192" s="23">
        <f t="shared" si="19"/>
        <v>2000</v>
      </c>
      <c r="AA192" s="23">
        <f>250+SUMPRODUCT(D192:R192,Data!$D$6:$R$6)</f>
        <v>490</v>
      </c>
      <c r="AB192" s="56">
        <f t="shared" si="17"/>
        <v>333711.23872026254</v>
      </c>
    </row>
    <row r="193" spans="2:28" x14ac:dyDescent="0.35">
      <c r="B193" s="23">
        <v>188</v>
      </c>
      <c r="C193" s="23">
        <f t="shared" si="18"/>
        <v>47</v>
      </c>
      <c r="D193" s="23"/>
      <c r="E193" s="23">
        <v>1</v>
      </c>
      <c r="F193" s="23"/>
      <c r="G193" s="23"/>
      <c r="H193" s="23">
        <v>1</v>
      </c>
      <c r="I193" s="23">
        <v>1</v>
      </c>
      <c r="J193" s="23"/>
      <c r="K193" s="23"/>
      <c r="L193" s="23"/>
      <c r="M193" s="23">
        <v>1</v>
      </c>
      <c r="N193" s="23"/>
      <c r="O193" s="23"/>
      <c r="P193" s="23"/>
      <c r="Q193" s="23"/>
      <c r="R193" s="23">
        <v>1</v>
      </c>
      <c r="S193" s="23">
        <f t="shared" si="14"/>
        <v>16946</v>
      </c>
      <c r="T193" s="23">
        <f>SUMPRODUCT(D193:R193,Data!$D$4:$R$4)</f>
        <v>6.5</v>
      </c>
      <c r="U193" s="23">
        <f>SUMPRODUCT(D193:R193,Data!$D$5:$R$5)</f>
        <v>5</v>
      </c>
      <c r="V193" s="49">
        <f t="shared" si="15"/>
        <v>0.11504424778761062</v>
      </c>
      <c r="W193" s="49">
        <f t="shared" si="16"/>
        <v>4.7619047619047616E-2</v>
      </c>
      <c r="X193" s="31">
        <v>1000</v>
      </c>
      <c r="Y193" s="31">
        <v>1600</v>
      </c>
      <c r="Z193" s="23">
        <f t="shared" si="19"/>
        <v>2500</v>
      </c>
      <c r="AA193" s="23">
        <f>250+SUMPRODUCT(D193:R193,Data!$D$6:$R$6)</f>
        <v>490</v>
      </c>
      <c r="AB193" s="56">
        <f t="shared" si="17"/>
        <v>384381.7951959545</v>
      </c>
    </row>
    <row r="194" spans="2:28" x14ac:dyDescent="0.35">
      <c r="B194" s="23">
        <v>189</v>
      </c>
      <c r="C194" s="23">
        <f t="shared" si="18"/>
        <v>48</v>
      </c>
      <c r="D194" s="23"/>
      <c r="E194" s="23">
        <v>1</v>
      </c>
      <c r="F194" s="23"/>
      <c r="G194" s="23"/>
      <c r="H194" s="23">
        <v>1</v>
      </c>
      <c r="I194" s="23">
        <v>1</v>
      </c>
      <c r="J194" s="23"/>
      <c r="K194" s="23"/>
      <c r="L194" s="23"/>
      <c r="M194" s="23"/>
      <c r="N194" s="23">
        <v>1</v>
      </c>
      <c r="O194" s="23">
        <v>1</v>
      </c>
      <c r="P194" s="23"/>
      <c r="Q194" s="23"/>
      <c r="R194" s="23"/>
      <c r="S194" s="23">
        <f t="shared" si="14"/>
        <v>3122</v>
      </c>
      <c r="T194" s="23">
        <f>SUMPRODUCT(D194:R194,Data!$D$4:$R$4)</f>
        <v>13</v>
      </c>
      <c r="U194" s="23">
        <f>SUMPRODUCT(D194:R194,Data!$D$5:$R$5)</f>
        <v>10.5</v>
      </c>
      <c r="V194" s="49">
        <f t="shared" si="15"/>
        <v>0.20634920634920634</v>
      </c>
      <c r="W194" s="49">
        <f t="shared" si="16"/>
        <v>9.5022624434389136E-2</v>
      </c>
      <c r="X194" s="31">
        <v>1000</v>
      </c>
      <c r="Y194" s="31">
        <v>1600</v>
      </c>
      <c r="Z194" s="23">
        <f t="shared" si="19"/>
        <v>1000</v>
      </c>
      <c r="AA194" s="23">
        <f>250+SUMPRODUCT(D194:R194,Data!$D$6:$R$6)</f>
        <v>530</v>
      </c>
      <c r="AB194" s="56">
        <f t="shared" si="17"/>
        <v>168441.14055878762</v>
      </c>
    </row>
    <row r="195" spans="2:28" x14ac:dyDescent="0.35">
      <c r="B195" s="23">
        <v>190</v>
      </c>
      <c r="C195" s="23">
        <f t="shared" si="18"/>
        <v>48</v>
      </c>
      <c r="D195" s="23"/>
      <c r="E195" s="23">
        <v>1</v>
      </c>
      <c r="F195" s="23"/>
      <c r="G195" s="23"/>
      <c r="H195" s="23">
        <v>1</v>
      </c>
      <c r="I195" s="23">
        <v>1</v>
      </c>
      <c r="J195" s="23"/>
      <c r="K195" s="23"/>
      <c r="L195" s="23"/>
      <c r="M195" s="23"/>
      <c r="N195" s="23">
        <v>1</v>
      </c>
      <c r="O195" s="23"/>
      <c r="P195" s="23">
        <v>1</v>
      </c>
      <c r="Q195" s="23"/>
      <c r="R195" s="23"/>
      <c r="S195" s="23">
        <f t="shared" si="14"/>
        <v>5170</v>
      </c>
      <c r="T195" s="23">
        <f>SUMPRODUCT(D195:R195,Data!$D$4:$R$4)</f>
        <v>11</v>
      </c>
      <c r="U195" s="23">
        <f>SUMPRODUCT(D195:R195,Data!$D$5:$R$5)</f>
        <v>8.5</v>
      </c>
      <c r="V195" s="49">
        <f t="shared" si="15"/>
        <v>0.18032786885245902</v>
      </c>
      <c r="W195" s="49">
        <f t="shared" si="16"/>
        <v>7.8341013824884786E-2</v>
      </c>
      <c r="X195" s="31">
        <v>1000</v>
      </c>
      <c r="Y195" s="31">
        <v>1600</v>
      </c>
      <c r="Z195" s="23">
        <f t="shared" si="19"/>
        <v>1500</v>
      </c>
      <c r="AA195" s="23">
        <f>250+SUMPRODUCT(D195:R195,Data!$D$6:$R$6)</f>
        <v>530</v>
      </c>
      <c r="AB195" s="56">
        <f t="shared" si="17"/>
        <v>296503.28624310647</v>
      </c>
    </row>
    <row r="196" spans="2:28" x14ac:dyDescent="0.35">
      <c r="B196" s="23">
        <v>191</v>
      </c>
      <c r="C196" s="23">
        <f t="shared" si="18"/>
        <v>48</v>
      </c>
      <c r="D196" s="23"/>
      <c r="E196" s="23">
        <v>1</v>
      </c>
      <c r="F196" s="23"/>
      <c r="G196" s="23"/>
      <c r="H196" s="23">
        <v>1</v>
      </c>
      <c r="I196" s="23">
        <v>1</v>
      </c>
      <c r="J196" s="23"/>
      <c r="K196" s="23"/>
      <c r="L196" s="23"/>
      <c r="M196" s="23"/>
      <c r="N196" s="23">
        <v>1</v>
      </c>
      <c r="O196" s="23"/>
      <c r="P196" s="23"/>
      <c r="Q196" s="23">
        <v>1</v>
      </c>
      <c r="R196" s="23"/>
      <c r="S196" s="23">
        <f t="shared" si="14"/>
        <v>9266</v>
      </c>
      <c r="T196" s="23">
        <f>SUMPRODUCT(D196:R196,Data!$D$4:$R$4)</f>
        <v>10</v>
      </c>
      <c r="U196" s="23">
        <f>SUMPRODUCT(D196:R196,Data!$D$5:$R$5)</f>
        <v>6.5</v>
      </c>
      <c r="V196" s="49">
        <f t="shared" si="15"/>
        <v>0.16666666666666666</v>
      </c>
      <c r="W196" s="49">
        <f t="shared" si="16"/>
        <v>6.1032863849765258E-2</v>
      </c>
      <c r="X196" s="31">
        <v>1000</v>
      </c>
      <c r="Y196" s="31">
        <v>1600</v>
      </c>
      <c r="Z196" s="23">
        <f t="shared" si="19"/>
        <v>2000</v>
      </c>
      <c r="AA196" s="23">
        <f>250+SUMPRODUCT(D196:R196,Data!$D$6:$R$6)</f>
        <v>530</v>
      </c>
      <c r="AB196" s="56">
        <f t="shared" si="17"/>
        <v>388549.29577464785</v>
      </c>
    </row>
    <row r="197" spans="2:28" x14ac:dyDescent="0.35">
      <c r="B197" s="23">
        <v>192</v>
      </c>
      <c r="C197" s="23">
        <f t="shared" si="18"/>
        <v>48</v>
      </c>
      <c r="D197" s="23"/>
      <c r="E197" s="23">
        <v>1</v>
      </c>
      <c r="F197" s="23"/>
      <c r="G197" s="23"/>
      <c r="H197" s="23">
        <v>1</v>
      </c>
      <c r="I197" s="23">
        <v>1</v>
      </c>
      <c r="J197" s="23"/>
      <c r="K197" s="23"/>
      <c r="L197" s="23"/>
      <c r="M197" s="23"/>
      <c r="N197" s="23">
        <v>1</v>
      </c>
      <c r="O197" s="23"/>
      <c r="P197" s="23"/>
      <c r="Q197" s="23"/>
      <c r="R197" s="23">
        <v>1</v>
      </c>
      <c r="S197" s="23">
        <f t="shared" si="14"/>
        <v>17458</v>
      </c>
      <c r="T197" s="23">
        <f>SUMPRODUCT(D197:R197,Data!$D$4:$R$4)</f>
        <v>9</v>
      </c>
      <c r="U197" s="23">
        <f>SUMPRODUCT(D197:R197,Data!$D$5:$R$5)</f>
        <v>5.5</v>
      </c>
      <c r="V197" s="49">
        <f t="shared" si="15"/>
        <v>0.15254237288135594</v>
      </c>
      <c r="W197" s="49">
        <f t="shared" si="16"/>
        <v>5.2132701421800945E-2</v>
      </c>
      <c r="X197" s="31">
        <v>1000</v>
      </c>
      <c r="Y197" s="31">
        <v>1600</v>
      </c>
      <c r="Z197" s="23">
        <f t="shared" si="19"/>
        <v>2500</v>
      </c>
      <c r="AA197" s="23">
        <f>250+SUMPRODUCT(D197:R197,Data!$D$6:$R$6)</f>
        <v>530</v>
      </c>
      <c r="AB197" s="56">
        <f t="shared" si="17"/>
        <v>464830.74945778778</v>
      </c>
    </row>
    <row r="198" spans="2:28" x14ac:dyDescent="0.35">
      <c r="B198" s="23">
        <v>193</v>
      </c>
      <c r="C198" s="23">
        <f t="shared" si="18"/>
        <v>49</v>
      </c>
      <c r="D198" s="23"/>
      <c r="E198" s="23">
        <v>1</v>
      </c>
      <c r="F198" s="23"/>
      <c r="G198" s="23"/>
      <c r="H198" s="23">
        <v>1</v>
      </c>
      <c r="I198" s="23"/>
      <c r="J198" s="23">
        <v>1</v>
      </c>
      <c r="K198" s="23"/>
      <c r="L198" s="23">
        <v>1</v>
      </c>
      <c r="M198" s="23"/>
      <c r="N198" s="23"/>
      <c r="O198" s="23">
        <v>1</v>
      </c>
      <c r="P198" s="23"/>
      <c r="Q198" s="23"/>
      <c r="R198" s="23"/>
      <c r="S198" s="23">
        <f t="shared" si="14"/>
        <v>2386</v>
      </c>
      <c r="T198" s="23">
        <f>SUMPRODUCT(D198:R198,Data!$D$4:$R$4)</f>
        <v>10.5</v>
      </c>
      <c r="U198" s="23">
        <f>SUMPRODUCT(D198:R198,Data!$D$5:$R$5)</f>
        <v>9.5</v>
      </c>
      <c r="V198" s="49">
        <f t="shared" si="15"/>
        <v>0.17355371900826447</v>
      </c>
      <c r="W198" s="49">
        <f t="shared" si="16"/>
        <v>8.6757990867579904E-2</v>
      </c>
      <c r="X198" s="31">
        <v>1000</v>
      </c>
      <c r="Y198" s="31">
        <v>1600</v>
      </c>
      <c r="Z198" s="23">
        <f t="shared" si="19"/>
        <v>1000</v>
      </c>
      <c r="AA198" s="23">
        <f>250+SUMPRODUCT(D198:R198,Data!$D$6:$R$6)</f>
        <v>500</v>
      </c>
      <c r="AB198" s="56">
        <f t="shared" si="17"/>
        <v>156183.25219819616</v>
      </c>
    </row>
    <row r="199" spans="2:28" x14ac:dyDescent="0.35">
      <c r="B199" s="23">
        <v>194</v>
      </c>
      <c r="C199" s="23">
        <f t="shared" si="18"/>
        <v>49</v>
      </c>
      <c r="D199" s="23"/>
      <c r="E199" s="23">
        <v>1</v>
      </c>
      <c r="F199" s="23"/>
      <c r="G199" s="23"/>
      <c r="H199" s="23">
        <v>1</v>
      </c>
      <c r="I199" s="23"/>
      <c r="J199" s="23">
        <v>1</v>
      </c>
      <c r="K199" s="23"/>
      <c r="L199" s="23">
        <v>1</v>
      </c>
      <c r="M199" s="23"/>
      <c r="N199" s="23"/>
      <c r="O199" s="23"/>
      <c r="P199" s="23">
        <v>1</v>
      </c>
      <c r="Q199" s="23"/>
      <c r="R199" s="23"/>
      <c r="S199" s="23">
        <f t="shared" ref="S199:S221" si="20">SUMPRODUCT(D199:R199,$D$2:$R$2)</f>
        <v>4434</v>
      </c>
      <c r="T199" s="23">
        <f>SUMPRODUCT(D199:R199,Data!$D$4:$R$4)</f>
        <v>8.5</v>
      </c>
      <c r="U199" s="23">
        <f>SUMPRODUCT(D199:R199,Data!$D$5:$R$5)</f>
        <v>7.5</v>
      </c>
      <c r="V199" s="49">
        <f t="shared" ref="V199:V221" si="21">T199/(T199+50)</f>
        <v>0.14529914529914531</v>
      </c>
      <c r="W199" s="49">
        <f t="shared" ref="W199:W221" si="22">U199/(U199+100)</f>
        <v>6.9767441860465115E-2</v>
      </c>
      <c r="X199" s="31">
        <v>1000</v>
      </c>
      <c r="Y199" s="31">
        <v>1600</v>
      </c>
      <c r="Z199" s="23">
        <f t="shared" si="19"/>
        <v>1500</v>
      </c>
      <c r="AA199" s="23">
        <f>250+SUMPRODUCT(D199:R199,Data!$D$6:$R$6)</f>
        <v>500</v>
      </c>
      <c r="AB199" s="56">
        <f t="shared" ref="AB199:AB221" si="23">SUM((Z199-AA199)*X199*V199,(Z199-AA199)*Y199*W199)</f>
        <v>256927.05227588949</v>
      </c>
    </row>
    <row r="200" spans="2:28" x14ac:dyDescent="0.35">
      <c r="B200" s="23">
        <v>195</v>
      </c>
      <c r="C200" s="23">
        <f t="shared" si="18"/>
        <v>49</v>
      </c>
      <c r="D200" s="23"/>
      <c r="E200" s="23">
        <v>1</v>
      </c>
      <c r="F200" s="23"/>
      <c r="G200" s="23"/>
      <c r="H200" s="23">
        <v>1</v>
      </c>
      <c r="I200" s="23"/>
      <c r="J200" s="23">
        <v>1</v>
      </c>
      <c r="K200" s="23"/>
      <c r="L200" s="23">
        <v>1</v>
      </c>
      <c r="M200" s="23"/>
      <c r="N200" s="23"/>
      <c r="O200" s="23"/>
      <c r="P200" s="23"/>
      <c r="Q200" s="23">
        <v>1</v>
      </c>
      <c r="R200" s="23"/>
      <c r="S200" s="23">
        <f t="shared" si="20"/>
        <v>8530</v>
      </c>
      <c r="T200" s="23">
        <f>SUMPRODUCT(D200:R200,Data!$D$4:$R$4)</f>
        <v>7.5</v>
      </c>
      <c r="U200" s="23">
        <f>SUMPRODUCT(D200:R200,Data!$D$5:$R$5)</f>
        <v>5.5</v>
      </c>
      <c r="V200" s="49">
        <f t="shared" si="21"/>
        <v>0.13043478260869565</v>
      </c>
      <c r="W200" s="49">
        <f t="shared" si="22"/>
        <v>5.2132701421800945E-2</v>
      </c>
      <c r="X200" s="31">
        <v>1000</v>
      </c>
      <c r="Y200" s="31">
        <v>1600</v>
      </c>
      <c r="Z200" s="23">
        <f t="shared" si="19"/>
        <v>2000</v>
      </c>
      <c r="AA200" s="23">
        <f>250+SUMPRODUCT(D200:R200,Data!$D$6:$R$6)</f>
        <v>500</v>
      </c>
      <c r="AB200" s="56">
        <f t="shared" si="23"/>
        <v>320770.65732536576</v>
      </c>
    </row>
    <row r="201" spans="2:28" x14ac:dyDescent="0.35">
      <c r="B201" s="23">
        <v>196</v>
      </c>
      <c r="C201" s="23">
        <f t="shared" si="18"/>
        <v>49</v>
      </c>
      <c r="D201" s="23"/>
      <c r="E201" s="23">
        <v>1</v>
      </c>
      <c r="F201" s="23"/>
      <c r="G201" s="23"/>
      <c r="H201" s="23">
        <v>1</v>
      </c>
      <c r="I201" s="23"/>
      <c r="J201" s="23">
        <v>1</v>
      </c>
      <c r="K201" s="23"/>
      <c r="L201" s="23">
        <v>1</v>
      </c>
      <c r="M201" s="23"/>
      <c r="N201" s="23"/>
      <c r="O201" s="23"/>
      <c r="P201" s="23"/>
      <c r="Q201" s="23"/>
      <c r="R201" s="23">
        <v>1</v>
      </c>
      <c r="S201" s="23">
        <f t="shared" si="20"/>
        <v>16722</v>
      </c>
      <c r="T201" s="23">
        <f>SUMPRODUCT(D201:R201,Data!$D$4:$R$4)</f>
        <v>6.5</v>
      </c>
      <c r="U201" s="23">
        <f>SUMPRODUCT(D201:R201,Data!$D$5:$R$5)</f>
        <v>4.5</v>
      </c>
      <c r="V201" s="49">
        <f t="shared" si="21"/>
        <v>0.11504424778761062</v>
      </c>
      <c r="W201" s="49">
        <f t="shared" si="22"/>
        <v>4.3062200956937802E-2</v>
      </c>
      <c r="X201" s="31">
        <v>1000</v>
      </c>
      <c r="Y201" s="31">
        <v>1600</v>
      </c>
      <c r="Z201" s="23">
        <f t="shared" si="19"/>
        <v>2500</v>
      </c>
      <c r="AA201" s="23">
        <f>250+SUMPRODUCT(D201:R201,Data!$D$6:$R$6)</f>
        <v>500</v>
      </c>
      <c r="AB201" s="56">
        <f t="shared" si="23"/>
        <v>367887.5386374222</v>
      </c>
    </row>
    <row r="202" spans="2:28" x14ac:dyDescent="0.35">
      <c r="B202" s="23">
        <v>197</v>
      </c>
      <c r="C202" s="23">
        <f t="shared" si="18"/>
        <v>50</v>
      </c>
      <c r="D202" s="23"/>
      <c r="E202" s="23">
        <v>1</v>
      </c>
      <c r="F202" s="23"/>
      <c r="G202" s="23"/>
      <c r="H202" s="23">
        <v>1</v>
      </c>
      <c r="I202" s="23"/>
      <c r="J202" s="23">
        <v>1</v>
      </c>
      <c r="K202" s="23"/>
      <c r="L202" s="23"/>
      <c r="M202" s="23">
        <v>1</v>
      </c>
      <c r="N202" s="23"/>
      <c r="O202" s="23">
        <v>1</v>
      </c>
      <c r="P202" s="23"/>
      <c r="Q202" s="23"/>
      <c r="R202" s="23"/>
      <c r="S202" s="23">
        <f t="shared" si="20"/>
        <v>2642</v>
      </c>
      <c r="T202" s="23">
        <f>SUMPRODUCT(D202:R202,Data!$D$4:$R$4)</f>
        <v>12.5</v>
      </c>
      <c r="U202" s="23">
        <f>SUMPRODUCT(D202:R202,Data!$D$5:$R$5)</f>
        <v>11.5</v>
      </c>
      <c r="V202" s="49">
        <f t="shared" si="21"/>
        <v>0.2</v>
      </c>
      <c r="W202" s="49">
        <f t="shared" si="22"/>
        <v>0.1031390134529148</v>
      </c>
      <c r="X202" s="31">
        <v>1000</v>
      </c>
      <c r="Y202" s="31">
        <v>1600</v>
      </c>
      <c r="Z202" s="23">
        <f t="shared" si="19"/>
        <v>1000</v>
      </c>
      <c r="AA202" s="23">
        <f>250+SUMPRODUCT(D202:R202,Data!$D$6:$R$6)</f>
        <v>540</v>
      </c>
      <c r="AB202" s="56">
        <f t="shared" si="23"/>
        <v>167910.3139013453</v>
      </c>
    </row>
    <row r="203" spans="2:28" x14ac:dyDescent="0.35">
      <c r="B203" s="23">
        <v>198</v>
      </c>
      <c r="C203" s="23">
        <f t="shared" ref="C203:C221" si="24">IF(C199=C202,C202+1,C202)</f>
        <v>50</v>
      </c>
      <c r="D203" s="23"/>
      <c r="E203" s="23">
        <v>1</v>
      </c>
      <c r="F203" s="23"/>
      <c r="G203" s="23"/>
      <c r="H203" s="23">
        <v>1</v>
      </c>
      <c r="I203" s="23"/>
      <c r="J203" s="23">
        <v>1</v>
      </c>
      <c r="K203" s="23"/>
      <c r="L203" s="23"/>
      <c r="M203" s="23">
        <v>1</v>
      </c>
      <c r="N203" s="23"/>
      <c r="O203" s="23"/>
      <c r="P203" s="23">
        <v>1</v>
      </c>
      <c r="Q203" s="23"/>
      <c r="R203" s="23"/>
      <c r="S203" s="23">
        <f t="shared" si="20"/>
        <v>4690</v>
      </c>
      <c r="T203" s="23">
        <f>SUMPRODUCT(D203:R203,Data!$D$4:$R$4)</f>
        <v>10.5</v>
      </c>
      <c r="U203" s="23">
        <f>SUMPRODUCT(D203:R203,Data!$D$5:$R$5)</f>
        <v>9.5</v>
      </c>
      <c r="V203" s="49">
        <f t="shared" si="21"/>
        <v>0.17355371900826447</v>
      </c>
      <c r="W203" s="49">
        <f t="shared" si="22"/>
        <v>8.6757990867579904E-2</v>
      </c>
      <c r="X203" s="31">
        <v>1000</v>
      </c>
      <c r="Y203" s="31">
        <v>1600</v>
      </c>
      <c r="Z203" s="23">
        <f t="shared" ref="Z203:Z221" si="25">Z199</f>
        <v>1500</v>
      </c>
      <c r="AA203" s="23">
        <f>250+SUMPRODUCT(D203:R203,Data!$D$6:$R$6)</f>
        <v>540</v>
      </c>
      <c r="AB203" s="56">
        <f t="shared" si="23"/>
        <v>299871.84422053664</v>
      </c>
    </row>
    <row r="204" spans="2:28" x14ac:dyDescent="0.35">
      <c r="B204" s="23">
        <v>199</v>
      </c>
      <c r="C204" s="23">
        <f t="shared" si="24"/>
        <v>50</v>
      </c>
      <c r="D204" s="23"/>
      <c r="E204" s="23">
        <v>1</v>
      </c>
      <c r="F204" s="23"/>
      <c r="G204" s="23"/>
      <c r="H204" s="23">
        <v>1</v>
      </c>
      <c r="I204" s="23"/>
      <c r="J204" s="23">
        <v>1</v>
      </c>
      <c r="K204" s="23"/>
      <c r="L204" s="23"/>
      <c r="M204" s="23">
        <v>1</v>
      </c>
      <c r="N204" s="23"/>
      <c r="O204" s="23"/>
      <c r="P204" s="23"/>
      <c r="Q204" s="23">
        <v>1</v>
      </c>
      <c r="R204" s="23"/>
      <c r="S204" s="23">
        <f t="shared" si="20"/>
        <v>8786</v>
      </c>
      <c r="T204" s="23">
        <f>SUMPRODUCT(D204:R204,Data!$D$4:$R$4)</f>
        <v>9.5</v>
      </c>
      <c r="U204" s="23">
        <f>SUMPRODUCT(D204:R204,Data!$D$5:$R$5)</f>
        <v>7.5</v>
      </c>
      <c r="V204" s="49">
        <f t="shared" si="21"/>
        <v>0.15966386554621848</v>
      </c>
      <c r="W204" s="49">
        <f t="shared" si="22"/>
        <v>6.9767441860465115E-2</v>
      </c>
      <c r="X204" s="31">
        <v>1000</v>
      </c>
      <c r="Y204" s="31">
        <v>1600</v>
      </c>
      <c r="Z204" s="23">
        <f t="shared" si="25"/>
        <v>2000</v>
      </c>
      <c r="AA204" s="23">
        <f>250+SUMPRODUCT(D204:R204,Data!$D$6:$R$6)</f>
        <v>540</v>
      </c>
      <c r="AB204" s="56">
        <f t="shared" si="23"/>
        <v>396085.98788352543</v>
      </c>
    </row>
    <row r="205" spans="2:28" x14ac:dyDescent="0.35">
      <c r="B205" s="23">
        <v>200</v>
      </c>
      <c r="C205" s="23">
        <f t="shared" si="24"/>
        <v>50</v>
      </c>
      <c r="D205" s="23"/>
      <c r="E205" s="23">
        <v>1</v>
      </c>
      <c r="F205" s="23"/>
      <c r="G205" s="23"/>
      <c r="H205" s="23">
        <v>1</v>
      </c>
      <c r="I205" s="23"/>
      <c r="J205" s="23">
        <v>1</v>
      </c>
      <c r="K205" s="23"/>
      <c r="L205" s="23"/>
      <c r="M205" s="23">
        <v>1</v>
      </c>
      <c r="N205" s="23"/>
      <c r="O205" s="23"/>
      <c r="P205" s="23"/>
      <c r="Q205" s="23"/>
      <c r="R205" s="23">
        <v>1</v>
      </c>
      <c r="S205" s="23">
        <f t="shared" si="20"/>
        <v>16978</v>
      </c>
      <c r="T205" s="23">
        <f>SUMPRODUCT(D205:R205,Data!$D$4:$R$4)</f>
        <v>8.5</v>
      </c>
      <c r="U205" s="23">
        <f>SUMPRODUCT(D205:R205,Data!$D$5:$R$5)</f>
        <v>6.5</v>
      </c>
      <c r="V205" s="49">
        <f t="shared" si="21"/>
        <v>0.14529914529914531</v>
      </c>
      <c r="W205" s="49">
        <f t="shared" si="22"/>
        <v>6.1032863849765258E-2</v>
      </c>
      <c r="X205" s="31">
        <v>1000</v>
      </c>
      <c r="Y205" s="31">
        <v>1600</v>
      </c>
      <c r="Z205" s="23">
        <f t="shared" si="25"/>
        <v>2500</v>
      </c>
      <c r="AA205" s="23">
        <f>250+SUMPRODUCT(D205:R205,Data!$D$6:$R$6)</f>
        <v>540</v>
      </c>
      <c r="AB205" s="56">
        <f t="shared" si="23"/>
        <v>476185.38581918867</v>
      </c>
    </row>
    <row r="206" spans="2:28" x14ac:dyDescent="0.35">
      <c r="B206" s="23">
        <v>201</v>
      </c>
      <c r="C206" s="23">
        <f t="shared" si="24"/>
        <v>51</v>
      </c>
      <c r="D206" s="23"/>
      <c r="E206" s="23">
        <v>1</v>
      </c>
      <c r="F206" s="23"/>
      <c r="G206" s="23"/>
      <c r="H206" s="23">
        <v>1</v>
      </c>
      <c r="I206" s="23"/>
      <c r="J206" s="23">
        <v>1</v>
      </c>
      <c r="K206" s="23"/>
      <c r="L206" s="23"/>
      <c r="M206" s="23"/>
      <c r="N206" s="23">
        <v>1</v>
      </c>
      <c r="O206" s="23">
        <v>1</v>
      </c>
      <c r="P206" s="23"/>
      <c r="Q206" s="23"/>
      <c r="R206" s="23"/>
      <c r="S206" s="23">
        <f t="shared" si="20"/>
        <v>3154</v>
      </c>
      <c r="T206" s="23">
        <f>SUMPRODUCT(D206:R206,Data!$D$4:$R$4)</f>
        <v>15</v>
      </c>
      <c r="U206" s="23">
        <f>SUMPRODUCT(D206:R206,Data!$D$5:$R$5)</f>
        <v>12</v>
      </c>
      <c r="V206" s="49">
        <f t="shared" si="21"/>
        <v>0.23076923076923078</v>
      </c>
      <c r="W206" s="49">
        <f t="shared" si="22"/>
        <v>0.10714285714285714</v>
      </c>
      <c r="X206" s="31">
        <v>1000</v>
      </c>
      <c r="Y206" s="31">
        <v>1600</v>
      </c>
      <c r="Z206" s="23">
        <f t="shared" si="25"/>
        <v>1000</v>
      </c>
      <c r="AA206" s="23">
        <f>250+SUMPRODUCT(D206:R206,Data!$D$6:$R$6)</f>
        <v>580</v>
      </c>
      <c r="AB206" s="56">
        <f t="shared" si="23"/>
        <v>168923.07692307694</v>
      </c>
    </row>
    <row r="207" spans="2:28" x14ac:dyDescent="0.35">
      <c r="B207" s="23">
        <v>202</v>
      </c>
      <c r="C207" s="23">
        <f t="shared" si="24"/>
        <v>51</v>
      </c>
      <c r="D207" s="23"/>
      <c r="E207" s="23">
        <v>1</v>
      </c>
      <c r="F207" s="23"/>
      <c r="G207" s="23"/>
      <c r="H207" s="23">
        <v>1</v>
      </c>
      <c r="I207" s="23"/>
      <c r="J207" s="23">
        <v>1</v>
      </c>
      <c r="K207" s="23"/>
      <c r="L207" s="23"/>
      <c r="M207" s="23"/>
      <c r="N207" s="23">
        <v>1</v>
      </c>
      <c r="O207" s="23"/>
      <c r="P207" s="23">
        <v>1</v>
      </c>
      <c r="Q207" s="23"/>
      <c r="R207" s="23"/>
      <c r="S207" s="23">
        <f t="shared" si="20"/>
        <v>5202</v>
      </c>
      <c r="T207" s="23">
        <f>SUMPRODUCT(D207:R207,Data!$D$4:$R$4)</f>
        <v>13</v>
      </c>
      <c r="U207" s="23">
        <f>SUMPRODUCT(D207:R207,Data!$D$5:$R$5)</f>
        <v>10</v>
      </c>
      <c r="V207" s="49">
        <f t="shared" si="21"/>
        <v>0.20634920634920634</v>
      </c>
      <c r="W207" s="49">
        <f t="shared" si="22"/>
        <v>9.0909090909090912E-2</v>
      </c>
      <c r="X207" s="31">
        <v>1000</v>
      </c>
      <c r="Y207" s="31">
        <v>1600</v>
      </c>
      <c r="Z207" s="23">
        <f t="shared" si="25"/>
        <v>1500</v>
      </c>
      <c r="AA207" s="23">
        <f>250+SUMPRODUCT(D207:R207,Data!$D$6:$R$6)</f>
        <v>580</v>
      </c>
      <c r="AB207" s="56">
        <f t="shared" si="23"/>
        <v>323659.45165945165</v>
      </c>
    </row>
    <row r="208" spans="2:28" x14ac:dyDescent="0.35">
      <c r="B208" s="23">
        <v>203</v>
      </c>
      <c r="C208" s="23">
        <f t="shared" si="24"/>
        <v>51</v>
      </c>
      <c r="D208" s="23"/>
      <c r="E208" s="23">
        <v>1</v>
      </c>
      <c r="F208" s="23"/>
      <c r="G208" s="23"/>
      <c r="H208" s="23">
        <v>1</v>
      </c>
      <c r="I208" s="23"/>
      <c r="J208" s="23">
        <v>1</v>
      </c>
      <c r="K208" s="23"/>
      <c r="L208" s="23"/>
      <c r="M208" s="23"/>
      <c r="N208" s="23">
        <v>1</v>
      </c>
      <c r="O208" s="23"/>
      <c r="P208" s="23"/>
      <c r="Q208" s="23">
        <v>1</v>
      </c>
      <c r="R208" s="23"/>
      <c r="S208" s="23">
        <f t="shared" si="20"/>
        <v>9298</v>
      </c>
      <c r="T208" s="23">
        <f>SUMPRODUCT(D208:R208,Data!$D$4:$R$4)</f>
        <v>12</v>
      </c>
      <c r="U208" s="23">
        <f>SUMPRODUCT(D208:R208,Data!$D$5:$R$5)</f>
        <v>8</v>
      </c>
      <c r="V208" s="49">
        <f t="shared" si="21"/>
        <v>0.19354838709677419</v>
      </c>
      <c r="W208" s="49">
        <f t="shared" si="22"/>
        <v>7.407407407407407E-2</v>
      </c>
      <c r="X208" s="31">
        <v>1000</v>
      </c>
      <c r="Y208" s="31">
        <v>1600</v>
      </c>
      <c r="Z208" s="23">
        <f t="shared" si="25"/>
        <v>2000</v>
      </c>
      <c r="AA208" s="23">
        <f>250+SUMPRODUCT(D208:R208,Data!$D$6:$R$6)</f>
        <v>580</v>
      </c>
      <c r="AB208" s="56">
        <f t="shared" si="23"/>
        <v>443135.00597371563</v>
      </c>
    </row>
    <row r="209" spans="2:28" x14ac:dyDescent="0.35">
      <c r="B209" s="23">
        <v>204</v>
      </c>
      <c r="C209" s="23">
        <f t="shared" si="24"/>
        <v>51</v>
      </c>
      <c r="D209" s="23"/>
      <c r="E209" s="23">
        <v>1</v>
      </c>
      <c r="F209" s="23"/>
      <c r="G209" s="23"/>
      <c r="H209" s="23">
        <v>1</v>
      </c>
      <c r="I209" s="23"/>
      <c r="J209" s="23">
        <v>1</v>
      </c>
      <c r="K209" s="23"/>
      <c r="L209" s="23"/>
      <c r="M209" s="23"/>
      <c r="N209" s="23">
        <v>1</v>
      </c>
      <c r="O209" s="23"/>
      <c r="P209" s="23"/>
      <c r="Q209" s="23"/>
      <c r="R209" s="23">
        <v>1</v>
      </c>
      <c r="S209" s="23">
        <f t="shared" si="20"/>
        <v>17490</v>
      </c>
      <c r="T209" s="23">
        <f>SUMPRODUCT(D209:R209,Data!$D$4:$R$4)</f>
        <v>11</v>
      </c>
      <c r="U209" s="23">
        <f>SUMPRODUCT(D209:R209,Data!$D$5:$R$5)</f>
        <v>7</v>
      </c>
      <c r="V209" s="49">
        <f t="shared" si="21"/>
        <v>0.18032786885245902</v>
      </c>
      <c r="W209" s="49">
        <f t="shared" si="22"/>
        <v>6.5420560747663545E-2</v>
      </c>
      <c r="X209" s="31">
        <v>1000</v>
      </c>
      <c r="Y209" s="31">
        <v>1600</v>
      </c>
      <c r="Z209" s="23">
        <f t="shared" si="25"/>
        <v>2500</v>
      </c>
      <c r="AA209" s="23">
        <f>250+SUMPRODUCT(D209:R209,Data!$D$6:$R$6)</f>
        <v>580</v>
      </c>
      <c r="AB209" s="56">
        <f t="shared" si="23"/>
        <v>547201.47081354377</v>
      </c>
    </row>
    <row r="210" spans="2:28" x14ac:dyDescent="0.35">
      <c r="B210" s="23">
        <v>205</v>
      </c>
      <c r="C210" s="23">
        <f t="shared" si="24"/>
        <v>52</v>
      </c>
      <c r="D210" s="23"/>
      <c r="E210" s="23">
        <v>1</v>
      </c>
      <c r="F210" s="23"/>
      <c r="G210" s="23"/>
      <c r="H210" s="23">
        <v>1</v>
      </c>
      <c r="I210" s="23"/>
      <c r="J210" s="23"/>
      <c r="K210" s="23">
        <v>1</v>
      </c>
      <c r="L210" s="23">
        <v>1</v>
      </c>
      <c r="M210" s="23"/>
      <c r="N210" s="23"/>
      <c r="O210" s="23">
        <v>1</v>
      </c>
      <c r="P210" s="23"/>
      <c r="Q210" s="23"/>
      <c r="R210" s="23"/>
      <c r="S210" s="23">
        <f t="shared" si="20"/>
        <v>2450</v>
      </c>
      <c r="T210" s="23">
        <f>SUMPRODUCT(D210:R210,Data!$D$4:$R$4)</f>
        <v>9.3000000000000007</v>
      </c>
      <c r="U210" s="23">
        <f>SUMPRODUCT(D210:R210,Data!$D$5:$R$5)</f>
        <v>10.5</v>
      </c>
      <c r="V210" s="49">
        <f t="shared" si="21"/>
        <v>0.15682967959527827</v>
      </c>
      <c r="W210" s="49">
        <f t="shared" si="22"/>
        <v>9.5022624434389136E-2</v>
      </c>
      <c r="X210" s="31">
        <v>1000</v>
      </c>
      <c r="Y210" s="31">
        <v>1600</v>
      </c>
      <c r="Z210" s="23">
        <f t="shared" si="25"/>
        <v>1000</v>
      </c>
      <c r="AA210" s="23">
        <f>250+SUMPRODUCT(D210:R210,Data!$D$6:$R$6)</f>
        <v>550</v>
      </c>
      <c r="AB210" s="56">
        <f t="shared" si="23"/>
        <v>138989.64541063539</v>
      </c>
    </row>
    <row r="211" spans="2:28" x14ac:dyDescent="0.35">
      <c r="B211" s="23">
        <v>206</v>
      </c>
      <c r="C211" s="23">
        <f t="shared" si="24"/>
        <v>52</v>
      </c>
      <c r="D211" s="23"/>
      <c r="E211" s="23">
        <v>1</v>
      </c>
      <c r="F211" s="23"/>
      <c r="G211" s="23"/>
      <c r="H211" s="23">
        <v>1</v>
      </c>
      <c r="I211" s="23"/>
      <c r="J211" s="23"/>
      <c r="K211" s="23">
        <v>1</v>
      </c>
      <c r="L211" s="23">
        <v>1</v>
      </c>
      <c r="M211" s="23"/>
      <c r="N211" s="23"/>
      <c r="O211" s="23"/>
      <c r="P211" s="23">
        <v>1</v>
      </c>
      <c r="Q211" s="23"/>
      <c r="R211" s="23"/>
      <c r="S211" s="23">
        <f t="shared" si="20"/>
        <v>4498</v>
      </c>
      <c r="T211" s="23">
        <f>SUMPRODUCT(D211:R211,Data!$D$4:$R$4)</f>
        <v>7.3</v>
      </c>
      <c r="U211" s="23">
        <f>SUMPRODUCT(D211:R211,Data!$D$5:$R$5)</f>
        <v>8.5</v>
      </c>
      <c r="V211" s="49">
        <f t="shared" si="21"/>
        <v>0.12739965095986039</v>
      </c>
      <c r="W211" s="49">
        <f t="shared" si="22"/>
        <v>7.8341013824884786E-2</v>
      </c>
      <c r="X211" s="31">
        <v>1000</v>
      </c>
      <c r="Y211" s="31">
        <v>1600</v>
      </c>
      <c r="Z211" s="23">
        <f t="shared" si="25"/>
        <v>1500</v>
      </c>
      <c r="AA211" s="23">
        <f>250+SUMPRODUCT(D211:R211,Data!$D$6:$R$6)</f>
        <v>550</v>
      </c>
      <c r="AB211" s="56">
        <f t="shared" si="23"/>
        <v>240108.00942569226</v>
      </c>
    </row>
    <row r="212" spans="2:28" x14ac:dyDescent="0.35">
      <c r="B212" s="23">
        <v>207</v>
      </c>
      <c r="C212" s="23">
        <f t="shared" si="24"/>
        <v>52</v>
      </c>
      <c r="D212" s="23"/>
      <c r="E212" s="23">
        <v>1</v>
      </c>
      <c r="F212" s="23"/>
      <c r="G212" s="23"/>
      <c r="H212" s="23">
        <v>1</v>
      </c>
      <c r="I212" s="23"/>
      <c r="J212" s="23"/>
      <c r="K212" s="23">
        <v>1</v>
      </c>
      <c r="L212" s="23">
        <v>1</v>
      </c>
      <c r="M212" s="23"/>
      <c r="N212" s="23"/>
      <c r="O212" s="23"/>
      <c r="P212" s="23"/>
      <c r="Q212" s="23">
        <v>1</v>
      </c>
      <c r="R212" s="23"/>
      <c r="S212" s="23">
        <f t="shared" si="20"/>
        <v>8594</v>
      </c>
      <c r="T212" s="23">
        <f>SUMPRODUCT(D212:R212,Data!$D$4:$R$4)</f>
        <v>6.3</v>
      </c>
      <c r="U212" s="23">
        <f>SUMPRODUCT(D212:R212,Data!$D$5:$R$5)</f>
        <v>6.5</v>
      </c>
      <c r="V212" s="49">
        <f t="shared" si="21"/>
        <v>0.11190053285968028</v>
      </c>
      <c r="W212" s="49">
        <f t="shared" si="22"/>
        <v>6.1032863849765258E-2</v>
      </c>
      <c r="X212" s="31">
        <v>1000</v>
      </c>
      <c r="Y212" s="31">
        <v>1600</v>
      </c>
      <c r="Z212" s="23">
        <f t="shared" si="25"/>
        <v>2000</v>
      </c>
      <c r="AA212" s="23">
        <f>250+SUMPRODUCT(D212:R212,Data!$D$6:$R$6)</f>
        <v>550</v>
      </c>
      <c r="AB212" s="56">
        <f t="shared" si="23"/>
        <v>303852.01677799178</v>
      </c>
    </row>
    <row r="213" spans="2:28" x14ac:dyDescent="0.35">
      <c r="B213" s="23">
        <v>208</v>
      </c>
      <c r="C213" s="23">
        <f t="shared" si="24"/>
        <v>52</v>
      </c>
      <c r="D213" s="23"/>
      <c r="E213" s="23">
        <v>1</v>
      </c>
      <c r="F213" s="23"/>
      <c r="G213" s="23"/>
      <c r="H213" s="23">
        <v>1</v>
      </c>
      <c r="I213" s="23"/>
      <c r="J213" s="23"/>
      <c r="K213" s="23">
        <v>1</v>
      </c>
      <c r="L213" s="23">
        <v>1</v>
      </c>
      <c r="M213" s="23"/>
      <c r="N213" s="23"/>
      <c r="O213" s="23"/>
      <c r="P213" s="23"/>
      <c r="Q213" s="23"/>
      <c r="R213" s="23">
        <v>1</v>
      </c>
      <c r="S213" s="23">
        <f t="shared" si="20"/>
        <v>16786</v>
      </c>
      <c r="T213" s="23">
        <f>SUMPRODUCT(D213:R213,Data!$D$4:$R$4)</f>
        <v>5.3</v>
      </c>
      <c r="U213" s="23">
        <f>SUMPRODUCT(D213:R213,Data!$D$5:$R$5)</f>
        <v>5.5</v>
      </c>
      <c r="V213" s="49">
        <f t="shared" si="21"/>
        <v>9.5840867992766726E-2</v>
      </c>
      <c r="W213" s="49">
        <f t="shared" si="22"/>
        <v>5.2132701421800945E-2</v>
      </c>
      <c r="X213" s="31">
        <v>1000</v>
      </c>
      <c r="Y213" s="31">
        <v>1600</v>
      </c>
      <c r="Z213" s="23">
        <f t="shared" si="25"/>
        <v>2500</v>
      </c>
      <c r="AA213" s="23">
        <f>250+SUMPRODUCT(D213:R213,Data!$D$6:$R$6)</f>
        <v>550</v>
      </c>
      <c r="AB213" s="56">
        <f t="shared" si="23"/>
        <v>349543.72102191404</v>
      </c>
    </row>
    <row r="214" spans="2:28" x14ac:dyDescent="0.35">
      <c r="B214" s="23">
        <v>209</v>
      </c>
      <c r="C214" s="23">
        <f t="shared" si="24"/>
        <v>53</v>
      </c>
      <c r="D214" s="23"/>
      <c r="E214" s="23">
        <v>1</v>
      </c>
      <c r="F214" s="23"/>
      <c r="G214" s="23"/>
      <c r="H214" s="23">
        <v>1</v>
      </c>
      <c r="I214" s="23"/>
      <c r="J214" s="23"/>
      <c r="K214" s="23">
        <v>1</v>
      </c>
      <c r="L214" s="23"/>
      <c r="M214" s="23">
        <v>1</v>
      </c>
      <c r="N214" s="23"/>
      <c r="O214" s="23">
        <v>1</v>
      </c>
      <c r="P214" s="23"/>
      <c r="Q214" s="23"/>
      <c r="R214" s="23"/>
      <c r="S214" s="23">
        <f t="shared" si="20"/>
        <v>2706</v>
      </c>
      <c r="T214" s="23">
        <f>SUMPRODUCT(D214:R214,Data!$D$4:$R$4)</f>
        <v>11.3</v>
      </c>
      <c r="U214" s="23">
        <f>SUMPRODUCT(D214:R214,Data!$D$5:$R$5)</f>
        <v>12.5</v>
      </c>
      <c r="V214" s="49">
        <f t="shared" si="21"/>
        <v>0.1843393148450245</v>
      </c>
      <c r="W214" s="49">
        <f t="shared" si="22"/>
        <v>0.1111111111111111</v>
      </c>
      <c r="X214" s="31">
        <v>1000</v>
      </c>
      <c r="Y214" s="31">
        <v>1600</v>
      </c>
      <c r="Z214" s="23">
        <f t="shared" si="25"/>
        <v>1000</v>
      </c>
      <c r="AA214" s="23">
        <f>250+SUMPRODUCT(D214:R214,Data!$D$6:$R$6)</f>
        <v>590</v>
      </c>
      <c r="AB214" s="56">
        <f t="shared" si="23"/>
        <v>148468.00797534894</v>
      </c>
    </row>
    <row r="215" spans="2:28" x14ac:dyDescent="0.35">
      <c r="B215" s="23">
        <v>210</v>
      </c>
      <c r="C215" s="23">
        <f t="shared" si="24"/>
        <v>53</v>
      </c>
      <c r="D215" s="23"/>
      <c r="E215" s="23">
        <v>1</v>
      </c>
      <c r="F215" s="23"/>
      <c r="G215" s="23"/>
      <c r="H215" s="23">
        <v>1</v>
      </c>
      <c r="I215" s="23"/>
      <c r="J215" s="23"/>
      <c r="K215" s="23">
        <v>1</v>
      </c>
      <c r="L215" s="23"/>
      <c r="M215" s="23">
        <v>1</v>
      </c>
      <c r="N215" s="23"/>
      <c r="O215" s="23"/>
      <c r="P215" s="23">
        <v>1</v>
      </c>
      <c r="Q215" s="23"/>
      <c r="R215" s="23"/>
      <c r="S215" s="23">
        <f t="shared" si="20"/>
        <v>4754</v>
      </c>
      <c r="T215" s="23">
        <f>SUMPRODUCT(D215:R215,Data!$D$4:$R$4)</f>
        <v>9.3000000000000007</v>
      </c>
      <c r="U215" s="23">
        <f>SUMPRODUCT(D215:R215,Data!$D$5:$R$5)</f>
        <v>10.5</v>
      </c>
      <c r="V215" s="49">
        <f t="shared" si="21"/>
        <v>0.15682967959527827</v>
      </c>
      <c r="W215" s="49">
        <f t="shared" si="22"/>
        <v>9.5022624434389136E-2</v>
      </c>
      <c r="X215" s="31">
        <v>1000</v>
      </c>
      <c r="Y215" s="31">
        <v>1600</v>
      </c>
      <c r="Z215" s="23">
        <f t="shared" si="25"/>
        <v>1500</v>
      </c>
      <c r="AA215" s="23">
        <f>250+SUMPRODUCT(D215:R215,Data!$D$6:$R$6)</f>
        <v>590</v>
      </c>
      <c r="AB215" s="56">
        <f t="shared" si="23"/>
        <v>281067.9496081738</v>
      </c>
    </row>
    <row r="216" spans="2:28" x14ac:dyDescent="0.35">
      <c r="B216" s="23">
        <v>211</v>
      </c>
      <c r="C216" s="23">
        <f t="shared" si="24"/>
        <v>53</v>
      </c>
      <c r="D216" s="23"/>
      <c r="E216" s="23">
        <v>1</v>
      </c>
      <c r="F216" s="23"/>
      <c r="G216" s="23"/>
      <c r="H216" s="23">
        <v>1</v>
      </c>
      <c r="I216" s="23"/>
      <c r="J216" s="23"/>
      <c r="K216" s="23">
        <v>1</v>
      </c>
      <c r="L216" s="23"/>
      <c r="M216" s="23">
        <v>1</v>
      </c>
      <c r="N216" s="23"/>
      <c r="O216" s="23"/>
      <c r="P216" s="23"/>
      <c r="Q216" s="23">
        <v>1</v>
      </c>
      <c r="R216" s="23"/>
      <c r="S216" s="23">
        <f t="shared" si="20"/>
        <v>8850</v>
      </c>
      <c r="T216" s="23">
        <f>SUMPRODUCT(D216:R216,Data!$D$4:$R$4)</f>
        <v>8.3000000000000007</v>
      </c>
      <c r="U216" s="23">
        <f>SUMPRODUCT(D216:R216,Data!$D$5:$R$5)</f>
        <v>8.5</v>
      </c>
      <c r="V216" s="49">
        <f t="shared" si="21"/>
        <v>0.14236706689536879</v>
      </c>
      <c r="W216" s="49">
        <f t="shared" si="22"/>
        <v>7.8341013824884786E-2</v>
      </c>
      <c r="X216" s="31">
        <v>1000</v>
      </c>
      <c r="Y216" s="31">
        <v>1600</v>
      </c>
      <c r="Z216" s="23">
        <f t="shared" si="25"/>
        <v>2000</v>
      </c>
      <c r="AA216" s="23">
        <f>250+SUMPRODUCT(D216:R216,Data!$D$6:$R$6)</f>
        <v>590</v>
      </c>
      <c r="AB216" s="56">
        <f t="shared" si="23"/>
        <v>377474.89151141007</v>
      </c>
    </row>
    <row r="217" spans="2:28" x14ac:dyDescent="0.35">
      <c r="B217" s="23">
        <v>212</v>
      </c>
      <c r="C217" s="23">
        <f t="shared" si="24"/>
        <v>53</v>
      </c>
      <c r="D217" s="23"/>
      <c r="E217" s="23">
        <v>1</v>
      </c>
      <c r="F217" s="23"/>
      <c r="G217" s="23"/>
      <c r="H217" s="23">
        <v>1</v>
      </c>
      <c r="I217" s="23"/>
      <c r="J217" s="23"/>
      <c r="K217" s="23">
        <v>1</v>
      </c>
      <c r="L217" s="23"/>
      <c r="M217" s="23">
        <v>1</v>
      </c>
      <c r="N217" s="23"/>
      <c r="O217" s="23"/>
      <c r="P217" s="23"/>
      <c r="Q217" s="23"/>
      <c r="R217" s="23">
        <v>1</v>
      </c>
      <c r="S217" s="23">
        <f t="shared" si="20"/>
        <v>17042</v>
      </c>
      <c r="T217" s="23">
        <f>SUMPRODUCT(D217:R217,Data!$D$4:$R$4)</f>
        <v>7.3</v>
      </c>
      <c r="U217" s="23">
        <f>SUMPRODUCT(D217:R217,Data!$D$5:$R$5)</f>
        <v>7.5</v>
      </c>
      <c r="V217" s="49">
        <f t="shared" si="21"/>
        <v>0.12739965095986039</v>
      </c>
      <c r="W217" s="49">
        <f t="shared" si="22"/>
        <v>6.9767441860465115E-2</v>
      </c>
      <c r="X217" s="31">
        <v>1000</v>
      </c>
      <c r="Y217" s="31">
        <v>1600</v>
      </c>
      <c r="Z217" s="23">
        <f t="shared" si="25"/>
        <v>2500</v>
      </c>
      <c r="AA217" s="23">
        <f>250+SUMPRODUCT(D217:R217,Data!$D$6:$R$6)</f>
        <v>590</v>
      </c>
      <c r="AB217" s="56">
        <f t="shared" si="23"/>
        <v>456542.63565891475</v>
      </c>
    </row>
    <row r="218" spans="2:28" x14ac:dyDescent="0.35">
      <c r="B218" s="23">
        <v>213</v>
      </c>
      <c r="C218" s="23">
        <f t="shared" si="24"/>
        <v>54</v>
      </c>
      <c r="D218" s="23"/>
      <c r="E218" s="23">
        <v>1</v>
      </c>
      <c r="F218" s="23"/>
      <c r="G218" s="23"/>
      <c r="H218" s="23">
        <v>1</v>
      </c>
      <c r="I218" s="23"/>
      <c r="J218" s="23"/>
      <c r="K218" s="23">
        <v>1</v>
      </c>
      <c r="L218" s="23"/>
      <c r="M218" s="23"/>
      <c r="N218" s="23">
        <v>1</v>
      </c>
      <c r="O218" s="23">
        <v>1</v>
      </c>
      <c r="P218" s="23"/>
      <c r="Q218" s="23"/>
      <c r="R218" s="23"/>
      <c r="S218" s="23">
        <f t="shared" si="20"/>
        <v>3218</v>
      </c>
      <c r="T218" s="23">
        <f>SUMPRODUCT(D218:R218,Data!$D$4:$R$4)</f>
        <v>13.8</v>
      </c>
      <c r="U218" s="23">
        <f>SUMPRODUCT(D218:R218,Data!$D$5:$R$5)</f>
        <v>13</v>
      </c>
      <c r="V218" s="49">
        <f t="shared" si="21"/>
        <v>0.21630094043887149</v>
      </c>
      <c r="W218" s="49">
        <f t="shared" si="22"/>
        <v>0.11504424778761062</v>
      </c>
      <c r="X218" s="31">
        <v>1000</v>
      </c>
      <c r="Y218" s="31">
        <v>1600</v>
      </c>
      <c r="Z218" s="23">
        <f t="shared" si="25"/>
        <v>1000</v>
      </c>
      <c r="AA218" s="23">
        <f>250+SUMPRODUCT(D218:R218,Data!$D$6:$R$6)</f>
        <v>630</v>
      </c>
      <c r="AB218" s="56">
        <f t="shared" si="23"/>
        <v>148137.54265264794</v>
      </c>
    </row>
    <row r="219" spans="2:28" x14ac:dyDescent="0.35">
      <c r="B219" s="23">
        <v>214</v>
      </c>
      <c r="C219" s="23">
        <f t="shared" si="24"/>
        <v>54</v>
      </c>
      <c r="D219" s="23"/>
      <c r="E219" s="23">
        <v>1</v>
      </c>
      <c r="F219" s="23"/>
      <c r="G219" s="23"/>
      <c r="H219" s="23">
        <v>1</v>
      </c>
      <c r="I219" s="23"/>
      <c r="J219" s="23"/>
      <c r="K219" s="23">
        <v>1</v>
      </c>
      <c r="L219" s="23"/>
      <c r="M219" s="23"/>
      <c r="N219" s="23">
        <v>1</v>
      </c>
      <c r="O219" s="23"/>
      <c r="P219" s="23">
        <v>1</v>
      </c>
      <c r="Q219" s="23"/>
      <c r="R219" s="23"/>
      <c r="S219" s="23">
        <f t="shared" si="20"/>
        <v>5266</v>
      </c>
      <c r="T219" s="23">
        <f>SUMPRODUCT(D219:R219,Data!$D$4:$R$4)</f>
        <v>11.8</v>
      </c>
      <c r="U219" s="23">
        <f>SUMPRODUCT(D219:R219,Data!$D$5:$R$5)</f>
        <v>11</v>
      </c>
      <c r="V219" s="49">
        <f t="shared" si="21"/>
        <v>0.19093851132686085</v>
      </c>
      <c r="W219" s="49">
        <f t="shared" si="22"/>
        <v>9.90990990990991E-2</v>
      </c>
      <c r="X219" s="31">
        <v>1000</v>
      </c>
      <c r="Y219" s="31">
        <v>1600</v>
      </c>
      <c r="Z219" s="23">
        <f t="shared" si="25"/>
        <v>1500</v>
      </c>
      <c r="AA219" s="23">
        <f>250+SUMPRODUCT(D219:R219,Data!$D$6:$R$6)</f>
        <v>630</v>
      </c>
      <c r="AB219" s="56">
        <f t="shared" si="23"/>
        <v>304062.45080031489</v>
      </c>
    </row>
    <row r="220" spans="2:28" x14ac:dyDescent="0.35">
      <c r="B220" s="23">
        <v>215</v>
      </c>
      <c r="C220" s="23">
        <f t="shared" si="24"/>
        <v>54</v>
      </c>
      <c r="D220" s="23"/>
      <c r="E220" s="23">
        <v>1</v>
      </c>
      <c r="F220" s="23"/>
      <c r="G220" s="23"/>
      <c r="H220" s="23">
        <v>1</v>
      </c>
      <c r="I220" s="23"/>
      <c r="J220" s="23"/>
      <c r="K220" s="23">
        <v>1</v>
      </c>
      <c r="L220" s="23"/>
      <c r="M220" s="23"/>
      <c r="N220" s="23">
        <v>1</v>
      </c>
      <c r="O220" s="23"/>
      <c r="P220" s="23"/>
      <c r="Q220" s="23">
        <v>1</v>
      </c>
      <c r="R220" s="23"/>
      <c r="S220" s="23">
        <f t="shared" si="20"/>
        <v>9362</v>
      </c>
      <c r="T220" s="23">
        <f>SUMPRODUCT(D220:R220,Data!$D$4:$R$4)</f>
        <v>10.8</v>
      </c>
      <c r="U220" s="23">
        <f>SUMPRODUCT(D220:R220,Data!$D$5:$R$5)</f>
        <v>9</v>
      </c>
      <c r="V220" s="49">
        <f t="shared" si="21"/>
        <v>0.17763157894736845</v>
      </c>
      <c r="W220" s="49">
        <f t="shared" si="22"/>
        <v>8.2568807339449546E-2</v>
      </c>
      <c r="X220" s="31">
        <v>1000</v>
      </c>
      <c r="Y220" s="31">
        <v>1600</v>
      </c>
      <c r="Z220" s="23">
        <f t="shared" si="25"/>
        <v>2000</v>
      </c>
      <c r="AA220" s="23">
        <f>250+SUMPRODUCT(D220:R220,Data!$D$6:$R$6)</f>
        <v>630</v>
      </c>
      <c r="AB220" s="56">
        <f t="shared" si="23"/>
        <v>424346.08884596819</v>
      </c>
    </row>
    <row r="221" spans="2:28" x14ac:dyDescent="0.35">
      <c r="B221" s="23">
        <v>216</v>
      </c>
      <c r="C221" s="23">
        <f t="shared" si="24"/>
        <v>54</v>
      </c>
      <c r="D221" s="23"/>
      <c r="E221" s="23">
        <v>1</v>
      </c>
      <c r="F221" s="23"/>
      <c r="G221" s="23"/>
      <c r="H221" s="23">
        <v>1</v>
      </c>
      <c r="I221" s="23"/>
      <c r="J221" s="23"/>
      <c r="K221" s="23">
        <v>1</v>
      </c>
      <c r="L221" s="23"/>
      <c r="M221" s="23"/>
      <c r="N221" s="23">
        <v>1</v>
      </c>
      <c r="O221" s="23"/>
      <c r="P221" s="23"/>
      <c r="Q221" s="23"/>
      <c r="R221" s="23">
        <v>1</v>
      </c>
      <c r="S221" s="23">
        <f t="shared" si="20"/>
        <v>17554</v>
      </c>
      <c r="T221" s="23">
        <f>SUMPRODUCT(D221:R221,Data!$D$4:$R$4)</f>
        <v>9.8000000000000007</v>
      </c>
      <c r="U221" s="23">
        <f>SUMPRODUCT(D221:R221,Data!$D$5:$R$5)</f>
        <v>8</v>
      </c>
      <c r="V221" s="49">
        <f t="shared" si="21"/>
        <v>0.16387959866220739</v>
      </c>
      <c r="W221" s="49">
        <f t="shared" si="22"/>
        <v>7.407407407407407E-2</v>
      </c>
      <c r="X221" s="31">
        <v>1000</v>
      </c>
      <c r="Y221" s="31">
        <v>1600</v>
      </c>
      <c r="Z221" s="23">
        <f t="shared" si="25"/>
        <v>2500</v>
      </c>
      <c r="AA221" s="23">
        <f>250+SUMPRODUCT(D221:R221,Data!$D$6:$R$6)</f>
        <v>630</v>
      </c>
      <c r="AB221" s="56">
        <f t="shared" si="23"/>
        <v>528084.47912795749</v>
      </c>
    </row>
    <row r="222" spans="2:28" x14ac:dyDescent="0.35">
      <c r="C222" s="4"/>
    </row>
    <row r="223" spans="2:28" x14ac:dyDescent="0.35">
      <c r="C223" s="4"/>
      <c r="T223" s="5"/>
      <c r="U223" s="5"/>
    </row>
    <row r="224" spans="2:28" x14ac:dyDescent="0.35">
      <c r="C224" s="4"/>
    </row>
  </sheetData>
  <mergeCells count="9">
    <mergeCell ref="T4:U4"/>
    <mergeCell ref="V3:W4"/>
    <mergeCell ref="X4:Y4"/>
    <mergeCell ref="AF2:AG2"/>
    <mergeCell ref="D4:E4"/>
    <mergeCell ref="F4:H4"/>
    <mergeCell ref="I4:K4"/>
    <mergeCell ref="L4:N4"/>
    <mergeCell ref="O4:R4"/>
  </mergeCells>
  <conditionalFormatting sqref="C226:C279">
    <cfRule type="containsText" dxfId="262" priority="11" operator="containsText" text="FALSE">
      <formula>NOT(ISERROR(SEARCH("FALSE",C226)))</formula>
    </cfRule>
  </conditionalFormatting>
  <conditionalFormatting sqref="AB6:AB221">
    <cfRule type="top10" dxfId="261" priority="2" rank="1"/>
  </conditionalFormatting>
  <conditionalFormatting sqref="S6:S221">
    <cfRule type="duplicateValues" dxfId="260" priority="1"/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B4D9D-4FFA-4966-AE31-1DA904815C9A}">
  <dimension ref="B1:AY173"/>
  <sheetViews>
    <sheetView showGridLines="0" zoomScale="85" zoomScaleNormal="85" workbookViewId="0">
      <pane xSplit="4" ySplit="5" topLeftCell="E134" activePane="bottomRight" state="frozen"/>
      <selection pane="topRight" activeCell="E1" sqref="E1"/>
      <selection pane="bottomLeft" activeCell="A6" sqref="A6"/>
      <selection pane="bottomRight" activeCell="B174" sqref="B174"/>
    </sheetView>
  </sheetViews>
  <sheetFormatPr defaultRowHeight="14.5" x14ac:dyDescent="0.35"/>
  <cols>
    <col min="1" max="1" width="2.1796875" customWidth="1"/>
    <col min="2" max="2" width="3.36328125" customWidth="1"/>
    <col min="3" max="3" width="14.26953125" bestFit="1" customWidth="1"/>
    <col min="4" max="4" width="2.7265625" customWidth="1"/>
    <col min="6" max="7" width="4.7265625" customWidth="1"/>
    <col min="8" max="10" width="4.81640625" customWidth="1"/>
    <col min="11" max="13" width="4.6328125" customWidth="1"/>
    <col min="14" max="16" width="4.81640625" customWidth="1"/>
    <col min="17" max="20" width="5.7265625" customWidth="1"/>
    <col min="21" max="21" width="7.453125" bestFit="1" customWidth="1"/>
    <col min="22" max="25" width="9.54296875" bestFit="1" customWidth="1"/>
    <col min="28" max="30" width="10.08984375" bestFit="1" customWidth="1"/>
    <col min="31" max="31" width="9.54296875" bestFit="1" customWidth="1"/>
    <col min="32" max="32" width="5.26953125" customWidth="1"/>
    <col min="33" max="33" width="4.36328125" customWidth="1"/>
    <col min="34" max="34" width="8.36328125" bestFit="1" customWidth="1"/>
  </cols>
  <sheetData>
    <row r="1" spans="2:51" x14ac:dyDescent="0.35">
      <c r="F1" s="48">
        <f>2^F2</f>
        <v>1</v>
      </c>
      <c r="G1" s="48">
        <f t="shared" ref="G1:T1" si="0">2^G2</f>
        <v>2</v>
      </c>
      <c r="H1" s="48">
        <f t="shared" si="0"/>
        <v>4</v>
      </c>
      <c r="I1" s="48">
        <f t="shared" si="0"/>
        <v>8</v>
      </c>
      <c r="J1" s="48">
        <f t="shared" si="0"/>
        <v>16</v>
      </c>
      <c r="K1" s="48">
        <f t="shared" si="0"/>
        <v>32</v>
      </c>
      <c r="L1" s="48">
        <f t="shared" si="0"/>
        <v>64</v>
      </c>
      <c r="M1" s="48">
        <f t="shared" si="0"/>
        <v>128</v>
      </c>
      <c r="N1" s="48">
        <f t="shared" si="0"/>
        <v>256</v>
      </c>
      <c r="O1" s="48">
        <f t="shared" si="0"/>
        <v>512</v>
      </c>
      <c r="P1" s="48">
        <f t="shared" si="0"/>
        <v>1024</v>
      </c>
      <c r="Q1" s="48">
        <f t="shared" si="0"/>
        <v>2048</v>
      </c>
      <c r="R1" s="48">
        <f t="shared" si="0"/>
        <v>4096</v>
      </c>
      <c r="S1" s="48">
        <f t="shared" si="0"/>
        <v>8192</v>
      </c>
      <c r="T1" s="48">
        <f t="shared" si="0"/>
        <v>16384</v>
      </c>
    </row>
    <row r="2" spans="2:51" x14ac:dyDescent="0.35">
      <c r="F2" s="48">
        <v>0</v>
      </c>
      <c r="G2" s="48">
        <f>F2+1</f>
        <v>1</v>
      </c>
      <c r="H2" s="48">
        <f t="shared" ref="H2:T2" si="1">G2+1</f>
        <v>2</v>
      </c>
      <c r="I2" s="48">
        <f t="shared" si="1"/>
        <v>3</v>
      </c>
      <c r="J2" s="48">
        <f t="shared" si="1"/>
        <v>4</v>
      </c>
      <c r="K2" s="48">
        <f t="shared" si="1"/>
        <v>5</v>
      </c>
      <c r="L2" s="48">
        <f t="shared" si="1"/>
        <v>6</v>
      </c>
      <c r="M2" s="48">
        <f t="shared" si="1"/>
        <v>7</v>
      </c>
      <c r="N2" s="48">
        <f t="shared" si="1"/>
        <v>8</v>
      </c>
      <c r="O2" s="48">
        <f t="shared" si="1"/>
        <v>9</v>
      </c>
      <c r="P2" s="48">
        <f t="shared" si="1"/>
        <v>10</v>
      </c>
      <c r="Q2" s="48">
        <f t="shared" si="1"/>
        <v>11</v>
      </c>
      <c r="R2" s="48">
        <f t="shared" si="1"/>
        <v>12</v>
      </c>
      <c r="S2" s="48">
        <f t="shared" si="1"/>
        <v>13</v>
      </c>
      <c r="T2" s="48">
        <f t="shared" si="1"/>
        <v>14</v>
      </c>
    </row>
    <row r="3" spans="2:51" x14ac:dyDescent="0.35">
      <c r="D3" s="48" t="s">
        <v>64</v>
      </c>
      <c r="F3" s="48">
        <v>3</v>
      </c>
      <c r="G3" s="48">
        <f>F3+1</f>
        <v>4</v>
      </c>
      <c r="H3" s="48">
        <f t="shared" ref="H3:T3" si="2">G3+1</f>
        <v>5</v>
      </c>
      <c r="I3" s="48">
        <f t="shared" si="2"/>
        <v>6</v>
      </c>
      <c r="J3" s="48">
        <f t="shared" si="2"/>
        <v>7</v>
      </c>
      <c r="K3" s="48">
        <f t="shared" si="2"/>
        <v>8</v>
      </c>
      <c r="L3" s="48">
        <f t="shared" si="2"/>
        <v>9</v>
      </c>
      <c r="M3" s="48">
        <f t="shared" si="2"/>
        <v>10</v>
      </c>
      <c r="N3" s="48">
        <f t="shared" si="2"/>
        <v>11</v>
      </c>
      <c r="O3" s="48">
        <f t="shared" si="2"/>
        <v>12</v>
      </c>
      <c r="P3" s="48">
        <f t="shared" si="2"/>
        <v>13</v>
      </c>
      <c r="Q3" s="48">
        <f t="shared" si="2"/>
        <v>14</v>
      </c>
      <c r="R3" s="48">
        <f t="shared" si="2"/>
        <v>15</v>
      </c>
      <c r="S3" s="48">
        <f t="shared" si="2"/>
        <v>16</v>
      </c>
      <c r="T3" s="48">
        <f t="shared" si="2"/>
        <v>17</v>
      </c>
      <c r="AI3" s="42" t="s">
        <v>67</v>
      </c>
    </row>
    <row r="4" spans="2:51" x14ac:dyDescent="0.35">
      <c r="E4" s="42" t="s">
        <v>24</v>
      </c>
      <c r="F4" s="106" t="s">
        <v>1</v>
      </c>
      <c r="G4" s="106"/>
      <c r="H4" s="107" t="s">
        <v>2</v>
      </c>
      <c r="I4" s="108"/>
      <c r="J4" s="108"/>
      <c r="K4" s="106" t="s">
        <v>3</v>
      </c>
      <c r="L4" s="106"/>
      <c r="M4" s="106"/>
      <c r="N4" s="106" t="s">
        <v>4</v>
      </c>
      <c r="O4" s="106"/>
      <c r="P4" s="106"/>
      <c r="Q4" s="107" t="s">
        <v>5</v>
      </c>
      <c r="R4" s="108"/>
      <c r="S4" s="108"/>
      <c r="T4" s="110"/>
      <c r="U4" s="22" t="s">
        <v>24</v>
      </c>
      <c r="V4" s="120" t="s">
        <v>19</v>
      </c>
      <c r="W4" s="120"/>
      <c r="X4" s="120" t="s">
        <v>70</v>
      </c>
      <c r="Y4" s="120"/>
      <c r="Z4" s="22" t="s">
        <v>71</v>
      </c>
      <c r="AA4" s="22" t="s">
        <v>71</v>
      </c>
      <c r="AB4" s="120" t="s">
        <v>72</v>
      </c>
      <c r="AC4" s="120"/>
      <c r="AD4" s="22" t="s">
        <v>38</v>
      </c>
      <c r="AE4" s="22" t="s">
        <v>74</v>
      </c>
      <c r="AF4" s="40"/>
      <c r="AG4" s="40"/>
      <c r="AI4" s="106" t="s">
        <v>1</v>
      </c>
      <c r="AJ4" s="106"/>
      <c r="AK4" s="107" t="s">
        <v>2</v>
      </c>
      <c r="AL4" s="108"/>
      <c r="AM4" s="108"/>
      <c r="AN4" s="106" t="s">
        <v>3</v>
      </c>
      <c r="AO4" s="106"/>
      <c r="AP4" s="106"/>
      <c r="AQ4" s="106" t="s">
        <v>4</v>
      </c>
      <c r="AR4" s="106"/>
      <c r="AS4" s="106"/>
      <c r="AT4" s="107" t="s">
        <v>5</v>
      </c>
      <c r="AU4" s="108"/>
      <c r="AV4" s="108"/>
      <c r="AW4" s="110"/>
      <c r="AX4" s="22" t="s">
        <v>24</v>
      </c>
      <c r="AY4" s="53" t="s">
        <v>24</v>
      </c>
    </row>
    <row r="5" spans="2:51" ht="15" thickBot="1" x14ac:dyDescent="0.4">
      <c r="C5" s="27" t="s">
        <v>76</v>
      </c>
      <c r="E5" s="27" t="s">
        <v>66</v>
      </c>
      <c r="F5" s="27" t="s">
        <v>7</v>
      </c>
      <c r="G5" s="27" t="s">
        <v>8</v>
      </c>
      <c r="H5" s="27" t="s">
        <v>9</v>
      </c>
      <c r="I5" s="27" t="s">
        <v>10</v>
      </c>
      <c r="J5" s="27" t="s">
        <v>11</v>
      </c>
      <c r="K5" s="27" t="s">
        <v>12</v>
      </c>
      <c r="L5" s="27" t="s">
        <v>13</v>
      </c>
      <c r="M5" s="27" t="s">
        <v>14</v>
      </c>
      <c r="N5" s="27">
        <v>16</v>
      </c>
      <c r="O5" s="27">
        <v>32</v>
      </c>
      <c r="P5" s="27">
        <v>64</v>
      </c>
      <c r="Q5" s="27">
        <v>1000</v>
      </c>
      <c r="R5" s="27">
        <v>1500</v>
      </c>
      <c r="S5" s="27">
        <v>2000</v>
      </c>
      <c r="T5" s="27">
        <v>2500</v>
      </c>
      <c r="U5" s="44" t="s">
        <v>65</v>
      </c>
      <c r="V5" s="27" t="s">
        <v>15</v>
      </c>
      <c r="W5" s="27" t="s">
        <v>16</v>
      </c>
      <c r="X5" s="27" t="s">
        <v>15</v>
      </c>
      <c r="Y5" s="27" t="s">
        <v>16</v>
      </c>
      <c r="Z5" s="44" t="s">
        <v>5</v>
      </c>
      <c r="AA5" s="44" t="s">
        <v>17</v>
      </c>
      <c r="AB5" s="27" t="s">
        <v>15</v>
      </c>
      <c r="AC5" s="27" t="s">
        <v>16</v>
      </c>
      <c r="AD5" s="44" t="s">
        <v>41</v>
      </c>
      <c r="AE5" s="44" t="s">
        <v>75</v>
      </c>
      <c r="AF5" s="40"/>
      <c r="AG5" s="40"/>
      <c r="AH5" s="27" t="s">
        <v>77</v>
      </c>
      <c r="AI5" s="27" t="s">
        <v>7</v>
      </c>
      <c r="AJ5" s="27" t="s">
        <v>8</v>
      </c>
      <c r="AK5" s="27" t="s">
        <v>9</v>
      </c>
      <c r="AL5" s="27" t="s">
        <v>10</v>
      </c>
      <c r="AM5" s="27" t="s">
        <v>11</v>
      </c>
      <c r="AN5" s="27" t="s">
        <v>12</v>
      </c>
      <c r="AO5" s="27" t="s">
        <v>13</v>
      </c>
      <c r="AP5" s="27" t="s">
        <v>14</v>
      </c>
      <c r="AQ5" s="27">
        <v>16</v>
      </c>
      <c r="AR5" s="27">
        <v>32</v>
      </c>
      <c r="AS5" s="27">
        <v>64</v>
      </c>
      <c r="AT5" s="27">
        <v>1000</v>
      </c>
      <c r="AU5" s="27">
        <v>1500</v>
      </c>
      <c r="AV5" s="27">
        <v>2000</v>
      </c>
      <c r="AW5" s="27">
        <v>2500</v>
      </c>
      <c r="AX5" s="44" t="s">
        <v>65</v>
      </c>
      <c r="AY5" s="44" t="s">
        <v>23</v>
      </c>
    </row>
    <row r="6" spans="2:51" ht="15" thickTop="1" x14ac:dyDescent="0.35">
      <c r="B6" s="4" t="s">
        <v>69</v>
      </c>
      <c r="E6" s="45">
        <f ca="1">RANDBETWEEN(1,216)</f>
        <v>3</v>
      </c>
      <c r="F6">
        <f ca="1">VLOOKUP($E6,'Brute Force Search'!$B$6:$R$221,F$3,0)</f>
        <v>1</v>
      </c>
      <c r="G6">
        <f ca="1">VLOOKUP($E6,'Brute Force Search'!$B$6:$R$221,G$3,0)</f>
        <v>0</v>
      </c>
      <c r="H6">
        <f ca="1">VLOOKUP($E6,'Brute Force Search'!$B$6:$R$221,H$3,0)</f>
        <v>1</v>
      </c>
      <c r="I6">
        <f ca="1">VLOOKUP($E6,'Brute Force Search'!$B$6:$R$221,I$3,0)</f>
        <v>0</v>
      </c>
      <c r="J6">
        <f ca="1">VLOOKUP($E6,'Brute Force Search'!$B$6:$R$221,J$3,0)</f>
        <v>0</v>
      </c>
      <c r="K6">
        <f ca="1">VLOOKUP($E6,'Brute Force Search'!$B$6:$R$221,K$3,0)</f>
        <v>1</v>
      </c>
      <c r="L6">
        <f ca="1">VLOOKUP($E6,'Brute Force Search'!$B$6:$R$221,L$3,0)</f>
        <v>0</v>
      </c>
      <c r="M6">
        <f ca="1">VLOOKUP($E6,'Brute Force Search'!$B$6:$R$221,M$3,0)</f>
        <v>0</v>
      </c>
      <c r="N6">
        <f ca="1">VLOOKUP($E6,'Brute Force Search'!$B$6:$R$221,N$3,0)</f>
        <v>1</v>
      </c>
      <c r="O6">
        <f ca="1">VLOOKUP($E6,'Brute Force Search'!$B$6:$R$221,O$3,0)</f>
        <v>0</v>
      </c>
      <c r="P6">
        <f ca="1">VLOOKUP($E6,'Brute Force Search'!$B$6:$R$221,P$3,0)</f>
        <v>0</v>
      </c>
      <c r="Q6">
        <f ca="1">VLOOKUP($E6,'Brute Force Search'!$B$6:$R$221,Q$3,0)</f>
        <v>0</v>
      </c>
      <c r="R6">
        <f ca="1">VLOOKUP($E6,'Brute Force Search'!$B$6:$R$221,R$3,0)</f>
        <v>0</v>
      </c>
      <c r="S6">
        <f ca="1">VLOOKUP($E6,'Brute Force Search'!$B$6:$R$221,S$3,0)</f>
        <v>1</v>
      </c>
      <c r="T6">
        <f ca="1">VLOOKUP($E6,'Brute Force Search'!$B$6:$R$221,T$3,0)</f>
        <v>0</v>
      </c>
      <c r="U6">
        <f ca="1">SUMPRODUCT($F$1:$T$1,F6:T6)</f>
        <v>8485</v>
      </c>
    </row>
    <row r="7" spans="2:51" ht="6" customHeight="1" x14ac:dyDescent="0.35"/>
    <row r="8" spans="2:51" x14ac:dyDescent="0.35">
      <c r="B8" s="4" t="s">
        <v>81</v>
      </c>
    </row>
    <row r="9" spans="2:51" x14ac:dyDescent="0.35">
      <c r="C9" t="s">
        <v>1</v>
      </c>
      <c r="D9">
        <v>1</v>
      </c>
      <c r="F9">
        <f ca="1">IF(F6,0,1)</f>
        <v>0</v>
      </c>
      <c r="G9">
        <f ca="1">1-F9</f>
        <v>1</v>
      </c>
      <c r="H9">
        <f ca="1">H6</f>
        <v>1</v>
      </c>
      <c r="I9">
        <f t="shared" ref="I9:T9" ca="1" si="3">I6</f>
        <v>0</v>
      </c>
      <c r="J9">
        <f t="shared" ca="1" si="3"/>
        <v>0</v>
      </c>
      <c r="K9">
        <f t="shared" ca="1" si="3"/>
        <v>1</v>
      </c>
      <c r="L9">
        <f t="shared" ca="1" si="3"/>
        <v>0</v>
      </c>
      <c r="M9">
        <f t="shared" ca="1" si="3"/>
        <v>0</v>
      </c>
      <c r="N9">
        <f t="shared" ca="1" si="3"/>
        <v>1</v>
      </c>
      <c r="O9">
        <f t="shared" ca="1" si="3"/>
        <v>0</v>
      </c>
      <c r="P9">
        <f t="shared" ca="1" si="3"/>
        <v>0</v>
      </c>
      <c r="Q9">
        <f t="shared" ca="1" si="3"/>
        <v>0</v>
      </c>
      <c r="R9">
        <f t="shared" ca="1" si="3"/>
        <v>0</v>
      </c>
      <c r="S9">
        <f t="shared" ca="1" si="3"/>
        <v>1</v>
      </c>
      <c r="T9">
        <f t="shared" ca="1" si="3"/>
        <v>0</v>
      </c>
      <c r="U9">
        <f t="shared" ref="U9:U18" ca="1" si="4">SUMPRODUCT($F$1:$T$1,F9:T9)</f>
        <v>8486</v>
      </c>
      <c r="V9">
        <f ca="1">SUMPRODUCT(F9:T9,Data!$D$4:$R$4)</f>
        <v>1</v>
      </c>
      <c r="W9">
        <f ca="1">SUMPRODUCT(F9:T9,Data!$D$5:$R$5)</f>
        <v>1</v>
      </c>
      <c r="X9" s="3">
        <f t="shared" ref="X9:X18" ca="1" si="5">V9/(50+V9)</f>
        <v>1.9607843137254902E-2</v>
      </c>
      <c r="Y9" s="3">
        <f t="shared" ref="Y9:Y18" ca="1" si="6">W9/(100+W9)</f>
        <v>9.9009900990099011E-3</v>
      </c>
      <c r="Z9">
        <f ca="1">IF(Q9=1,$Q$5,IF(R9=1,$R$5,IF(S9=1,$S$5,IF(T9=1,$T$5))))</f>
        <v>2000</v>
      </c>
      <c r="AA9">
        <f ca="1">250+SUMPRODUCT(F9:T9,Data!$D$6:$R$6)</f>
        <v>250</v>
      </c>
      <c r="AB9" s="2">
        <f ca="1">($Z9-$AA9)*X9*1000</f>
        <v>34313.725490196077</v>
      </c>
      <c r="AC9" s="2">
        <f ca="1">($Z9-$AA9)*Y9*1600</f>
        <v>27722.772277227723</v>
      </c>
      <c r="AD9" s="2">
        <f ca="1">SUM(AB9:AC9)</f>
        <v>62036.497767423803</v>
      </c>
      <c r="AH9" s="24">
        <v>1</v>
      </c>
      <c r="AI9" s="23">
        <f t="array" aca="1" ref="AI9:AW9" ca="1">INDEX(F9:AD18,MATCH(MAX(AD9:AD18),AD9:AD18,0),)</f>
        <v>1</v>
      </c>
      <c r="AJ9" s="23">
        <f ca="1"/>
        <v>0</v>
      </c>
      <c r="AK9" s="23">
        <f ca="1"/>
        <v>1</v>
      </c>
      <c r="AL9" s="23">
        <f ca="1"/>
        <v>0</v>
      </c>
      <c r="AM9" s="23">
        <f ca="1"/>
        <v>0</v>
      </c>
      <c r="AN9" s="23">
        <f ca="1"/>
        <v>1</v>
      </c>
      <c r="AO9" s="23">
        <f ca="1"/>
        <v>0</v>
      </c>
      <c r="AP9" s="23">
        <f ca="1"/>
        <v>0</v>
      </c>
      <c r="AQ9" s="23">
        <f ca="1"/>
        <v>0</v>
      </c>
      <c r="AR9" s="23">
        <f ca="1"/>
        <v>0</v>
      </c>
      <c r="AS9" s="23">
        <f ca="1"/>
        <v>1</v>
      </c>
      <c r="AT9" s="23">
        <f ca="1"/>
        <v>0</v>
      </c>
      <c r="AU9" s="23">
        <f ca="1"/>
        <v>0</v>
      </c>
      <c r="AV9" s="23">
        <f ca="1"/>
        <v>1</v>
      </c>
      <c r="AW9" s="23">
        <f ca="1"/>
        <v>0</v>
      </c>
      <c r="AX9" s="23">
        <f ca="1">SUMPRODUCT($F$1:$T$1,AI9:AW9)</f>
        <v>9253</v>
      </c>
      <c r="AY9" s="23">
        <f ca="1">INDEX('Brute Force Search'!$B$6:$S$221,MATCH('Tabu Search_Run 1'!AX9,'Brute Force Search'!$S$6:$S$221,0),1)</f>
        <v>11</v>
      </c>
    </row>
    <row r="10" spans="2:51" x14ac:dyDescent="0.35">
      <c r="C10" t="s">
        <v>2</v>
      </c>
      <c r="D10">
        <v>2</v>
      </c>
      <c r="F10">
        <f ca="1">F6</f>
        <v>1</v>
      </c>
      <c r="G10">
        <f ca="1">G6</f>
        <v>0</v>
      </c>
      <c r="H10">
        <f ca="1">IF(H6,0,1)</f>
        <v>0</v>
      </c>
      <c r="I10">
        <f ca="1">IF(H10=1,0,1)</f>
        <v>1</v>
      </c>
      <c r="J10">
        <f ca="1">IF(AND(OR(H10=1,H10=0),OR(H10=1,I10=0)),0,0)</f>
        <v>0</v>
      </c>
      <c r="K10">
        <f ca="1">K6</f>
        <v>1</v>
      </c>
      <c r="L10">
        <f t="shared" ref="L10:T10" ca="1" si="7">L6</f>
        <v>0</v>
      </c>
      <c r="M10">
        <f t="shared" ca="1" si="7"/>
        <v>0</v>
      </c>
      <c r="N10">
        <f t="shared" ca="1" si="7"/>
        <v>1</v>
      </c>
      <c r="O10">
        <f t="shared" ca="1" si="7"/>
        <v>0</v>
      </c>
      <c r="P10">
        <f t="shared" ca="1" si="7"/>
        <v>0</v>
      </c>
      <c r="Q10">
        <f t="shared" ca="1" si="7"/>
        <v>0</v>
      </c>
      <c r="R10">
        <f t="shared" ca="1" si="7"/>
        <v>0</v>
      </c>
      <c r="S10">
        <f t="shared" ca="1" si="7"/>
        <v>1</v>
      </c>
      <c r="T10">
        <f t="shared" ca="1" si="7"/>
        <v>0</v>
      </c>
      <c r="U10">
        <f t="shared" ca="1" si="4"/>
        <v>8489</v>
      </c>
      <c r="V10">
        <f ca="1">SUMPRODUCT(F10:T10,Data!$D$4:$R$4)</f>
        <v>4</v>
      </c>
      <c r="W10">
        <f ca="1">SUMPRODUCT(F10:T10,Data!$D$5:$R$5)</f>
        <v>6.4</v>
      </c>
      <c r="X10" s="3">
        <f t="shared" ca="1" si="5"/>
        <v>7.407407407407407E-2</v>
      </c>
      <c r="Y10" s="3">
        <f t="shared" ca="1" si="6"/>
        <v>6.0150375939849621E-2</v>
      </c>
      <c r="Z10">
        <f t="shared" ref="Z10:Z18" ca="1" si="8">IF(Q10=1,$Q$5,IF(R10=1,$R$5,IF(S10=1,$S$5,IF(T10=1,$T$5))))</f>
        <v>2000</v>
      </c>
      <c r="AA10">
        <f ca="1">250+SUMPRODUCT(F10:T10,Data!$D$6:$R$6)</f>
        <v>550</v>
      </c>
      <c r="AB10" s="2">
        <f t="shared" ref="AB10:AB18" ca="1" si="9">($Z10-$AA10)*X10*1000</f>
        <v>107407.4074074074</v>
      </c>
      <c r="AC10" s="2">
        <f t="shared" ref="AC10:AC18" ca="1" si="10">($Z10-$AA10)*Y10*1600</f>
        <v>139548.87218045112</v>
      </c>
      <c r="AD10" s="2">
        <f t="shared" ref="AD10:AD18" ca="1" si="11">SUM(AB10:AC10)</f>
        <v>246956.27958785853</v>
      </c>
      <c r="AH10" s="24">
        <v>2</v>
      </c>
      <c r="AI10" s="23">
        <f t="array" aca="1" ref="AI10:AW10" ca="1">INDEX(F25:AD34,MATCH(MAX(AD25:AD34),AD25:AD34,0),)</f>
        <v>1</v>
      </c>
      <c r="AJ10" s="23">
        <f ca="1"/>
        <v>0</v>
      </c>
      <c r="AK10" s="23">
        <f ca="1"/>
        <v>0</v>
      </c>
      <c r="AL10" s="23">
        <f ca="1"/>
        <v>0</v>
      </c>
      <c r="AM10" s="23">
        <f ca="1"/>
        <v>1</v>
      </c>
      <c r="AN10" s="23">
        <f ca="1"/>
        <v>1</v>
      </c>
      <c r="AO10" s="23">
        <f ca="1"/>
        <v>0</v>
      </c>
      <c r="AP10" s="23">
        <f ca="1"/>
        <v>0</v>
      </c>
      <c r="AQ10" s="23">
        <f ca="1"/>
        <v>0</v>
      </c>
      <c r="AR10" s="23">
        <f ca="1"/>
        <v>0</v>
      </c>
      <c r="AS10" s="23">
        <f ca="1"/>
        <v>1</v>
      </c>
      <c r="AT10" s="23">
        <f ca="1"/>
        <v>0</v>
      </c>
      <c r="AU10" s="23">
        <f ca="1"/>
        <v>0</v>
      </c>
      <c r="AV10" s="23">
        <f ca="1"/>
        <v>1</v>
      </c>
      <c r="AW10" s="23">
        <f ca="1"/>
        <v>0</v>
      </c>
      <c r="AX10" s="23">
        <f ca="1">SUMPRODUCT($F$1:$T$1,AI10:AW10)</f>
        <v>9265</v>
      </c>
      <c r="AY10" s="23">
        <f ca="1">INDEX('Brute Force Search'!$B$6:$S$221,MATCH('Tabu Search_Run 1'!AX10,'Brute Force Search'!$S$6:$S$221,0),1)</f>
        <v>83</v>
      </c>
    </row>
    <row r="11" spans="2:51" x14ac:dyDescent="0.35">
      <c r="C11" t="s">
        <v>2</v>
      </c>
      <c r="D11">
        <v>3</v>
      </c>
      <c r="F11">
        <f ca="1">F6</f>
        <v>1</v>
      </c>
      <c r="G11">
        <f ca="1">G6</f>
        <v>0</v>
      </c>
      <c r="H11">
        <f ca="1">IF(AND(H6=1,H10=0),0,0)</f>
        <v>0</v>
      </c>
      <c r="I11">
        <f ca="1">IF(OR(AND(I6=1,I10=0),AND(I6=0,I10=1)),0,1)</f>
        <v>0</v>
      </c>
      <c r="J11">
        <f ca="1">IF(AND(H11=0,I11=0),1,0)</f>
        <v>1</v>
      </c>
      <c r="K11">
        <f ca="1">K6</f>
        <v>1</v>
      </c>
      <c r="L11">
        <f t="shared" ref="L11:T11" ca="1" si="12">L6</f>
        <v>0</v>
      </c>
      <c r="M11">
        <f t="shared" ca="1" si="12"/>
        <v>0</v>
      </c>
      <c r="N11">
        <f t="shared" ca="1" si="12"/>
        <v>1</v>
      </c>
      <c r="O11">
        <f t="shared" ca="1" si="12"/>
        <v>0</v>
      </c>
      <c r="P11">
        <f t="shared" ca="1" si="12"/>
        <v>0</v>
      </c>
      <c r="Q11">
        <f t="shared" ca="1" si="12"/>
        <v>0</v>
      </c>
      <c r="R11">
        <f t="shared" ca="1" si="12"/>
        <v>0</v>
      </c>
      <c r="S11">
        <f t="shared" ca="1" si="12"/>
        <v>1</v>
      </c>
      <c r="T11">
        <f t="shared" ca="1" si="12"/>
        <v>0</v>
      </c>
      <c r="U11">
        <f t="shared" ca="1" si="4"/>
        <v>8497</v>
      </c>
      <c r="V11">
        <f ca="1">SUMPRODUCT(F11:T11,Data!$D$4:$R$4)</f>
        <v>6.5</v>
      </c>
      <c r="W11">
        <f ca="1">SUMPRODUCT(F11:T11,Data!$D$5:$R$5)</f>
        <v>7</v>
      </c>
      <c r="X11" s="3">
        <f t="shared" ca="1" si="5"/>
        <v>0.11504424778761062</v>
      </c>
      <c r="Y11" s="3">
        <f t="shared" ca="1" si="6"/>
        <v>6.5420560747663545E-2</v>
      </c>
      <c r="Z11">
        <f t="shared" ca="1" si="8"/>
        <v>2000</v>
      </c>
      <c r="AA11">
        <f ca="1">250+SUMPRODUCT(F11:T11,Data!$D$6:$R$6)</f>
        <v>650</v>
      </c>
      <c r="AB11" s="2">
        <f t="shared" ca="1" si="9"/>
        <v>155309.73451327434</v>
      </c>
      <c r="AC11" s="2">
        <f t="shared" ca="1" si="10"/>
        <v>141308.41121495326</v>
      </c>
      <c r="AD11" s="2">
        <f t="shared" ca="1" si="11"/>
        <v>296618.14572822757</v>
      </c>
      <c r="AH11" s="24">
        <v>3</v>
      </c>
      <c r="AI11" s="23">
        <f t="array" aca="1" ref="AI11:AW11" ca="1">INDEX(F41:AD50,MATCH(MAX(AD41:AD50),AD41:AD50,0),)</f>
        <v>1</v>
      </c>
      <c r="AJ11" s="23">
        <f ca="1"/>
        <v>0</v>
      </c>
      <c r="AK11" s="23">
        <f ca="1"/>
        <v>0</v>
      </c>
      <c r="AL11" s="23">
        <f ca="1"/>
        <v>0</v>
      </c>
      <c r="AM11" s="23">
        <f ca="1"/>
        <v>1</v>
      </c>
      <c r="AN11" s="23">
        <f ca="1"/>
        <v>1</v>
      </c>
      <c r="AO11" s="23">
        <f ca="1"/>
        <v>0</v>
      </c>
      <c r="AP11" s="23">
        <f ca="1"/>
        <v>0</v>
      </c>
      <c r="AQ11" s="23">
        <f ca="1"/>
        <v>0</v>
      </c>
      <c r="AR11" s="23">
        <f ca="1"/>
        <v>0</v>
      </c>
      <c r="AS11" s="23">
        <f ca="1"/>
        <v>1</v>
      </c>
      <c r="AT11" s="23">
        <f ca="1"/>
        <v>0</v>
      </c>
      <c r="AU11" s="23">
        <f ca="1"/>
        <v>0</v>
      </c>
      <c r="AV11" s="23">
        <f ca="1"/>
        <v>0</v>
      </c>
      <c r="AW11" s="23">
        <f ca="1"/>
        <v>1</v>
      </c>
      <c r="AX11" s="23">
        <f ca="1">SUMPRODUCT($F$1:$T$1,AI11:AW11)</f>
        <v>17457</v>
      </c>
      <c r="AY11" s="23">
        <f ca="1">INDEX('Brute Force Search'!$B$6:$S$221,MATCH('Tabu Search_Run 1'!AX11,'Brute Force Search'!$S$6:$S$221,0),1)</f>
        <v>84</v>
      </c>
    </row>
    <row r="12" spans="2:51" x14ac:dyDescent="0.35">
      <c r="C12" t="s">
        <v>3</v>
      </c>
      <c r="D12">
        <v>4</v>
      </c>
      <c r="F12">
        <f ca="1">F6</f>
        <v>1</v>
      </c>
      <c r="G12">
        <f ca="1">G6</f>
        <v>0</v>
      </c>
      <c r="H12">
        <f ca="1">H6</f>
        <v>1</v>
      </c>
      <c r="I12">
        <f t="shared" ref="I12:J12" ca="1" si="13">I6</f>
        <v>0</v>
      </c>
      <c r="J12">
        <f t="shared" ca="1" si="13"/>
        <v>0</v>
      </c>
      <c r="K12">
        <f ca="1">IF(K6,0,1)</f>
        <v>0</v>
      </c>
      <c r="L12">
        <f ca="1">IF(K12=1,0,1)</f>
        <v>1</v>
      </c>
      <c r="M12">
        <f ca="1">IF(AND(OR(K12=1,K12=0),OR(L12=1,L12=0)),0,0)</f>
        <v>0</v>
      </c>
      <c r="N12">
        <f ca="1">N6</f>
        <v>1</v>
      </c>
      <c r="O12">
        <f t="shared" ref="O12:T12" ca="1" si="14">O6</f>
        <v>0</v>
      </c>
      <c r="P12">
        <f t="shared" ca="1" si="14"/>
        <v>0</v>
      </c>
      <c r="Q12">
        <f t="shared" ca="1" si="14"/>
        <v>0</v>
      </c>
      <c r="R12">
        <f t="shared" ca="1" si="14"/>
        <v>0</v>
      </c>
      <c r="S12">
        <f t="shared" ca="1" si="14"/>
        <v>1</v>
      </c>
      <c r="T12">
        <f t="shared" ca="1" si="14"/>
        <v>0</v>
      </c>
      <c r="U12">
        <f t="shared" ca="1" si="4"/>
        <v>8517</v>
      </c>
      <c r="V12">
        <f ca="1">SUMPRODUCT(F12:T12,Data!$D$4:$R$4)</f>
        <v>4</v>
      </c>
      <c r="W12">
        <f ca="1">SUMPRODUCT(F12:T12,Data!$D$5:$R$5)</f>
        <v>5.5</v>
      </c>
      <c r="X12" s="3">
        <f t="shared" ca="1" si="5"/>
        <v>7.407407407407407E-2</v>
      </c>
      <c r="Y12" s="3">
        <f t="shared" ca="1" si="6"/>
        <v>5.2132701421800945E-2</v>
      </c>
      <c r="Z12">
        <f t="shared" ca="1" si="8"/>
        <v>2000</v>
      </c>
      <c r="AA12">
        <f ca="1">250+SUMPRODUCT(F12:T12,Data!$D$6:$R$6)</f>
        <v>500</v>
      </c>
      <c r="AB12" s="2">
        <f t="shared" ca="1" si="9"/>
        <v>111111.11111111109</v>
      </c>
      <c r="AC12" s="2">
        <f t="shared" ca="1" si="10"/>
        <v>125118.48341232225</v>
      </c>
      <c r="AD12" s="2">
        <f t="shared" ca="1" si="11"/>
        <v>236229.59452343336</v>
      </c>
      <c r="AH12" s="24">
        <v>4</v>
      </c>
      <c r="AI12" s="23">
        <f t="array" aca="1" ref="AI12:AW12" ca="1">INDEX(F57:AD66,MATCH(MAX(AD57:AD66),AD57:AD66,0),)</f>
        <v>1</v>
      </c>
      <c r="AJ12" s="23">
        <f ca="1"/>
        <v>0</v>
      </c>
      <c r="AK12" s="23">
        <f ca="1"/>
        <v>0</v>
      </c>
      <c r="AL12" s="23">
        <f ca="1"/>
        <v>0</v>
      </c>
      <c r="AM12" s="23">
        <f ca="1"/>
        <v>1</v>
      </c>
      <c r="AN12" s="23">
        <f ca="1"/>
        <v>0</v>
      </c>
      <c r="AO12" s="23">
        <f ca="1"/>
        <v>1</v>
      </c>
      <c r="AP12" s="23">
        <f ca="1"/>
        <v>0</v>
      </c>
      <c r="AQ12" s="23">
        <f ca="1"/>
        <v>0</v>
      </c>
      <c r="AR12" s="23">
        <f ca="1"/>
        <v>0</v>
      </c>
      <c r="AS12" s="23">
        <f ca="1"/>
        <v>1</v>
      </c>
      <c r="AT12" s="23">
        <f ca="1"/>
        <v>0</v>
      </c>
      <c r="AU12" s="23">
        <f ca="1"/>
        <v>0</v>
      </c>
      <c r="AV12" s="23">
        <f ca="1"/>
        <v>0</v>
      </c>
      <c r="AW12" s="23">
        <f ca="1"/>
        <v>1</v>
      </c>
      <c r="AX12" s="23">
        <f t="shared" ref="AX12:AX18" ca="1" si="15">SUMPRODUCT($F$1:$T$1,AI12:AW12)</f>
        <v>17489</v>
      </c>
      <c r="AY12" s="23">
        <f ca="1">INDEX('Brute Force Search'!$B$6:$S$221,MATCH('Tabu Search_Run 1'!AX12,'Brute Force Search'!$S$6:$S$221,0),1)</f>
        <v>96</v>
      </c>
    </row>
    <row r="13" spans="2:51" x14ac:dyDescent="0.35">
      <c r="C13" t="s">
        <v>3</v>
      </c>
      <c r="D13">
        <v>5</v>
      </c>
      <c r="F13">
        <f ca="1">F6</f>
        <v>1</v>
      </c>
      <c r="G13">
        <f ca="1">G6</f>
        <v>0</v>
      </c>
      <c r="H13">
        <f t="shared" ref="H13:J13" ca="1" si="16">H6</f>
        <v>1</v>
      </c>
      <c r="I13">
        <f t="shared" ca="1" si="16"/>
        <v>0</v>
      </c>
      <c r="J13">
        <f t="shared" ca="1" si="16"/>
        <v>0</v>
      </c>
      <c r="K13">
        <f ca="1">IF(AND(K6=1,K12=0),0,0)</f>
        <v>0</v>
      </c>
      <c r="L13">
        <f ca="1">IF(OR(AND(L6=1,L12=0),AND(L6=0,L12=1)),0,1)</f>
        <v>0</v>
      </c>
      <c r="M13">
        <f ca="1">IF(AND(K13=0,L13=0),1,0)</f>
        <v>1</v>
      </c>
      <c r="N13">
        <f ca="1">N6</f>
        <v>1</v>
      </c>
      <c r="O13">
        <f t="shared" ref="O13:T13" ca="1" si="17">O6</f>
        <v>0</v>
      </c>
      <c r="P13">
        <f t="shared" ca="1" si="17"/>
        <v>0</v>
      </c>
      <c r="Q13">
        <f t="shared" ca="1" si="17"/>
        <v>0</v>
      </c>
      <c r="R13">
        <f t="shared" ca="1" si="17"/>
        <v>0</v>
      </c>
      <c r="S13">
        <f t="shared" ca="1" si="17"/>
        <v>1</v>
      </c>
      <c r="T13">
        <f t="shared" ca="1" si="17"/>
        <v>0</v>
      </c>
      <c r="U13">
        <f t="shared" ca="1" si="4"/>
        <v>8581</v>
      </c>
      <c r="V13">
        <f ca="1">SUMPRODUCT(F13:T13,Data!$D$4:$R$4)</f>
        <v>2.8</v>
      </c>
      <c r="W13">
        <f ca="1">SUMPRODUCT(F13:T13,Data!$D$5:$R$5)</f>
        <v>6.5</v>
      </c>
      <c r="X13" s="3">
        <f t="shared" ca="1" si="5"/>
        <v>5.3030303030303032E-2</v>
      </c>
      <c r="Y13" s="3">
        <f t="shared" ca="1" si="6"/>
        <v>6.1032863849765258E-2</v>
      </c>
      <c r="Z13">
        <f t="shared" ca="1" si="8"/>
        <v>2000</v>
      </c>
      <c r="AA13">
        <f ca="1">250+SUMPRODUCT(F13:T13,Data!$D$6:$R$6)</f>
        <v>550</v>
      </c>
      <c r="AB13" s="2">
        <f t="shared" ca="1" si="9"/>
        <v>76893.939393939392</v>
      </c>
      <c r="AC13" s="2">
        <f t="shared" ca="1" si="10"/>
        <v>141596.24413145537</v>
      </c>
      <c r="AD13" s="2">
        <f t="shared" ca="1" si="11"/>
        <v>218490.18352539476</v>
      </c>
      <c r="AH13" s="24">
        <v>5</v>
      </c>
      <c r="AI13" s="23">
        <f t="array" aca="1" ref="AI13:AW13" ca="1">INDEX(F73:AD82,MATCH(MAX(AD73:AD82),AD73:AD82,0),)</f>
        <v>1</v>
      </c>
      <c r="AJ13" s="23">
        <f ca="1"/>
        <v>0</v>
      </c>
      <c r="AK13" s="23">
        <f ca="1"/>
        <v>0</v>
      </c>
      <c r="AL13" s="23">
        <f ca="1"/>
        <v>0</v>
      </c>
      <c r="AM13" s="23">
        <f ca="1"/>
        <v>1</v>
      </c>
      <c r="AN13" s="23">
        <f ca="1"/>
        <v>0</v>
      </c>
      <c r="AO13" s="23">
        <f ca="1"/>
        <v>0</v>
      </c>
      <c r="AP13" s="23">
        <f ca="1"/>
        <v>1</v>
      </c>
      <c r="AQ13" s="23">
        <f ca="1"/>
        <v>0</v>
      </c>
      <c r="AR13" s="23">
        <f ca="1"/>
        <v>0</v>
      </c>
      <c r="AS13" s="23">
        <f ca="1"/>
        <v>1</v>
      </c>
      <c r="AT13" s="23">
        <f ca="1"/>
        <v>0</v>
      </c>
      <c r="AU13" s="23">
        <f ca="1"/>
        <v>0</v>
      </c>
      <c r="AV13" s="23">
        <f ca="1"/>
        <v>0</v>
      </c>
      <c r="AW13" s="23">
        <f ca="1"/>
        <v>1</v>
      </c>
      <c r="AX13" s="23">
        <f t="shared" ca="1" si="15"/>
        <v>17553</v>
      </c>
      <c r="AY13" s="23">
        <f ca="1">INDEX('Brute Force Search'!$B$6:$S$221,MATCH('Tabu Search_Run 1'!AX13,'Brute Force Search'!$S$6:$S$221,0),1)</f>
        <v>108</v>
      </c>
    </row>
    <row r="14" spans="2:51" x14ac:dyDescent="0.35">
      <c r="C14" t="s">
        <v>4</v>
      </c>
      <c r="D14">
        <v>6</v>
      </c>
      <c r="F14">
        <f ca="1">F6</f>
        <v>1</v>
      </c>
      <c r="G14">
        <f t="shared" ref="G14:M14" ca="1" si="18">G6</f>
        <v>0</v>
      </c>
      <c r="H14">
        <f t="shared" ca="1" si="18"/>
        <v>1</v>
      </c>
      <c r="I14">
        <f t="shared" ca="1" si="18"/>
        <v>0</v>
      </c>
      <c r="J14">
        <f t="shared" ca="1" si="18"/>
        <v>0</v>
      </c>
      <c r="K14">
        <f t="shared" ca="1" si="18"/>
        <v>1</v>
      </c>
      <c r="L14">
        <f t="shared" ca="1" si="18"/>
        <v>0</v>
      </c>
      <c r="M14">
        <f t="shared" ca="1" si="18"/>
        <v>0</v>
      </c>
      <c r="N14">
        <f ca="1">IF(N6,0,1)</f>
        <v>0</v>
      </c>
      <c r="O14">
        <f ca="1">IF(N14=1,0,1)</f>
        <v>1</v>
      </c>
      <c r="P14">
        <f ca="1">IF(AND(OR(N14=1,O14=0),OR(N14=1,O14=0)),0,0)</f>
        <v>0</v>
      </c>
      <c r="Q14">
        <f ca="1">Q6</f>
        <v>0</v>
      </c>
      <c r="R14">
        <f t="shared" ref="R14:T14" ca="1" si="19">R6</f>
        <v>0</v>
      </c>
      <c r="S14">
        <f t="shared" ca="1" si="19"/>
        <v>1</v>
      </c>
      <c r="T14">
        <f t="shared" ca="1" si="19"/>
        <v>0</v>
      </c>
      <c r="U14">
        <f t="shared" ca="1" si="4"/>
        <v>8741</v>
      </c>
      <c r="V14">
        <f ca="1">SUMPRODUCT(F14:T14,Data!$D$4:$R$4)</f>
        <v>4</v>
      </c>
      <c r="W14">
        <f ca="1">SUMPRODUCT(F14:T14,Data!$D$5:$R$5)</f>
        <v>6</v>
      </c>
      <c r="X14" s="3">
        <f t="shared" ca="1" si="5"/>
        <v>7.407407407407407E-2</v>
      </c>
      <c r="Y14" s="3">
        <f t="shared" ca="1" si="6"/>
        <v>5.6603773584905662E-2</v>
      </c>
      <c r="Z14">
        <f t="shared" ca="1" si="8"/>
        <v>2000</v>
      </c>
      <c r="AA14">
        <f ca="1">250+SUMPRODUCT(F14:T14,Data!$D$6:$R$6)</f>
        <v>490</v>
      </c>
      <c r="AB14" s="2">
        <f t="shared" ca="1" si="9"/>
        <v>111851.85185185185</v>
      </c>
      <c r="AC14" s="2">
        <f t="shared" ca="1" si="10"/>
        <v>136754.71698113208</v>
      </c>
      <c r="AD14" s="2">
        <f t="shared" ca="1" si="11"/>
        <v>248606.56883298393</v>
      </c>
      <c r="AH14" s="24">
        <v>6</v>
      </c>
      <c r="AI14" s="23">
        <f t="array" aca="1" ref="AI14:AW14" ca="1">INDEX(F89:AD98,MATCH(MAX(AD89:AD98),AD89:AD98,0),)</f>
        <v>1</v>
      </c>
      <c r="AJ14" s="23">
        <f ca="1"/>
        <v>0</v>
      </c>
      <c r="AK14" s="23">
        <f ca="1"/>
        <v>0</v>
      </c>
      <c r="AL14" s="23">
        <f ca="1"/>
        <v>0</v>
      </c>
      <c r="AM14" s="23">
        <f ca="1"/>
        <v>1</v>
      </c>
      <c r="AN14" s="23">
        <f ca="1"/>
        <v>0</v>
      </c>
      <c r="AO14" s="23">
        <f ca="1"/>
        <v>1</v>
      </c>
      <c r="AP14" s="23">
        <f ca="1"/>
        <v>0</v>
      </c>
      <c r="AQ14" s="23">
        <f ca="1"/>
        <v>0</v>
      </c>
      <c r="AR14" s="23">
        <f ca="1"/>
        <v>0</v>
      </c>
      <c r="AS14" s="23">
        <f ca="1"/>
        <v>1</v>
      </c>
      <c r="AT14" s="23">
        <f ca="1"/>
        <v>0</v>
      </c>
      <c r="AU14" s="23">
        <f ca="1"/>
        <v>0</v>
      </c>
      <c r="AV14" s="23">
        <f ca="1"/>
        <v>0</v>
      </c>
      <c r="AW14" s="23">
        <f ca="1"/>
        <v>1</v>
      </c>
      <c r="AX14" s="23">
        <f t="shared" ca="1" si="15"/>
        <v>17489</v>
      </c>
      <c r="AY14" s="23">
        <f ca="1">INDEX('Brute Force Search'!$B$6:$S$221,MATCH('Tabu Search_Run 1'!AX14,'Brute Force Search'!$S$6:$S$221,0),1)</f>
        <v>96</v>
      </c>
    </row>
    <row r="15" spans="2:51" x14ac:dyDescent="0.35">
      <c r="C15" t="s">
        <v>4</v>
      </c>
      <c r="D15">
        <v>7</v>
      </c>
      <c r="F15">
        <f ca="1">F6</f>
        <v>1</v>
      </c>
      <c r="G15">
        <f t="shared" ref="G15:M15" ca="1" si="20">G6</f>
        <v>0</v>
      </c>
      <c r="H15">
        <f t="shared" ca="1" si="20"/>
        <v>1</v>
      </c>
      <c r="I15">
        <f t="shared" ca="1" si="20"/>
        <v>0</v>
      </c>
      <c r="J15">
        <f t="shared" ca="1" si="20"/>
        <v>0</v>
      </c>
      <c r="K15">
        <f t="shared" ca="1" si="20"/>
        <v>1</v>
      </c>
      <c r="L15">
        <f t="shared" ca="1" si="20"/>
        <v>0</v>
      </c>
      <c r="M15">
        <f t="shared" ca="1" si="20"/>
        <v>0</v>
      </c>
      <c r="N15">
        <f ca="1">IF(AND(N6=1,N14=0),0,0)</f>
        <v>0</v>
      </c>
      <c r="O15">
        <f ca="1">IF(OR(AND(O6=1,O14=0),AND(O6=0,O14=1)),0,1)</f>
        <v>0</v>
      </c>
      <c r="P15">
        <f ca="1">IF(AND(N15=0,O15=0),1,0)</f>
        <v>1</v>
      </c>
      <c r="Q15">
        <f ca="1">Q6</f>
        <v>0</v>
      </c>
      <c r="R15">
        <f t="shared" ref="R15:T15" ca="1" si="21">R6</f>
        <v>0</v>
      </c>
      <c r="S15">
        <f t="shared" ca="1" si="21"/>
        <v>1</v>
      </c>
      <c r="T15">
        <f t="shared" ca="1" si="21"/>
        <v>0</v>
      </c>
      <c r="U15">
        <f t="shared" ca="1" si="4"/>
        <v>9253</v>
      </c>
      <c r="V15">
        <f ca="1">SUMPRODUCT(F15:T15,Data!$D$4:$R$4)</f>
        <v>6.5</v>
      </c>
      <c r="W15">
        <f ca="1">SUMPRODUCT(F15:T15,Data!$D$5:$R$5)</f>
        <v>6.5</v>
      </c>
      <c r="X15" s="3">
        <f t="shared" ca="1" si="5"/>
        <v>0.11504424778761062</v>
      </c>
      <c r="Y15" s="3">
        <f t="shared" ca="1" si="6"/>
        <v>6.1032863849765258E-2</v>
      </c>
      <c r="Z15">
        <f t="shared" ca="1" si="8"/>
        <v>2000</v>
      </c>
      <c r="AA15">
        <f ca="1">250+SUMPRODUCT(F15:T15,Data!$D$6:$R$6)</f>
        <v>530</v>
      </c>
      <c r="AB15" s="2">
        <f t="shared" ca="1" si="9"/>
        <v>169115.04424778762</v>
      </c>
      <c r="AC15" s="2">
        <f t="shared" ca="1" si="10"/>
        <v>143549.29577464788</v>
      </c>
      <c r="AD15" s="2">
        <f t="shared" ca="1" si="11"/>
        <v>312664.34002243553</v>
      </c>
      <c r="AH15" s="24">
        <v>7</v>
      </c>
      <c r="AI15" s="23">
        <f t="array" aca="1" ref="AI15:AW15" ca="1">INDEX(F105:AD114,MATCH(MAX(AD105:AD114),AD105:AD114,0),)</f>
        <v>1</v>
      </c>
      <c r="AJ15" s="23">
        <f ca="1"/>
        <v>0</v>
      </c>
      <c r="AK15" s="23">
        <f ca="1"/>
        <v>0</v>
      </c>
      <c r="AL15" s="23">
        <f ca="1"/>
        <v>0</v>
      </c>
      <c r="AM15" s="23">
        <f ca="1"/>
        <v>1</v>
      </c>
      <c r="AN15" s="23">
        <f ca="1"/>
        <v>0</v>
      </c>
      <c r="AO15" s="23">
        <f ca="1"/>
        <v>0</v>
      </c>
      <c r="AP15" s="23">
        <f ca="1"/>
        <v>1</v>
      </c>
      <c r="AQ15" s="23">
        <f ca="1"/>
        <v>0</v>
      </c>
      <c r="AR15" s="23">
        <f ca="1"/>
        <v>0</v>
      </c>
      <c r="AS15" s="23">
        <f ca="1"/>
        <v>1</v>
      </c>
      <c r="AT15" s="23">
        <f ca="1"/>
        <v>0</v>
      </c>
      <c r="AU15" s="23">
        <f ca="1"/>
        <v>0</v>
      </c>
      <c r="AV15" s="23">
        <f ca="1"/>
        <v>0</v>
      </c>
      <c r="AW15" s="23">
        <f ca="1"/>
        <v>1</v>
      </c>
      <c r="AX15" s="23">
        <f t="shared" ca="1" si="15"/>
        <v>17553</v>
      </c>
      <c r="AY15" s="23">
        <f ca="1">INDEX('Brute Force Search'!$B$6:$S$221,MATCH('Tabu Search_Run 1'!AX15,'Brute Force Search'!$S$6:$S$221,0),1)</f>
        <v>108</v>
      </c>
    </row>
    <row r="16" spans="2:51" x14ac:dyDescent="0.35">
      <c r="C16" t="s">
        <v>5</v>
      </c>
      <c r="D16">
        <v>8</v>
      </c>
      <c r="F16">
        <f ca="1">F6</f>
        <v>1</v>
      </c>
      <c r="G16">
        <f t="shared" ref="G16:P16" ca="1" si="22">G6</f>
        <v>0</v>
      </c>
      <c r="H16">
        <f t="shared" ca="1" si="22"/>
        <v>1</v>
      </c>
      <c r="I16">
        <f t="shared" ca="1" si="22"/>
        <v>0</v>
      </c>
      <c r="J16">
        <f t="shared" ca="1" si="22"/>
        <v>0</v>
      </c>
      <c r="K16">
        <f t="shared" ca="1" si="22"/>
        <v>1</v>
      </c>
      <c r="L16">
        <f t="shared" ca="1" si="22"/>
        <v>0</v>
      </c>
      <c r="M16">
        <f t="shared" ca="1" si="22"/>
        <v>0</v>
      </c>
      <c r="N16">
        <f t="shared" ca="1" si="22"/>
        <v>1</v>
      </c>
      <c r="O16">
        <f t="shared" ca="1" si="22"/>
        <v>0</v>
      </c>
      <c r="P16">
        <f t="shared" ca="1" si="22"/>
        <v>0</v>
      </c>
      <c r="Q16">
        <f ca="1">IF(Q6,0,1)</f>
        <v>1</v>
      </c>
      <c r="R16">
        <f ca="1">IF(Q16=1,0,1)</f>
        <v>0</v>
      </c>
      <c r="S16">
        <f ca="1">IF(AND(OR(Q16=0,R16=1),OR(R16=0,R16=1)),0,0)</f>
        <v>0</v>
      </c>
      <c r="T16">
        <f ca="1">IF(S16,0,0)</f>
        <v>0</v>
      </c>
      <c r="U16">
        <f t="shared" ca="1" si="4"/>
        <v>2341</v>
      </c>
      <c r="V16">
        <f ca="1">SUMPRODUCT(F16:T16,Data!$D$4:$R$4)</f>
        <v>5</v>
      </c>
      <c r="W16">
        <f ca="1">SUMPRODUCT(F16:T16,Data!$D$5:$R$5)</f>
        <v>8</v>
      </c>
      <c r="X16" s="3">
        <f t="shared" ca="1" si="5"/>
        <v>9.0909090909090912E-2</v>
      </c>
      <c r="Y16" s="3">
        <f t="shared" ca="1" si="6"/>
        <v>7.407407407407407E-2</v>
      </c>
      <c r="Z16">
        <f t="shared" ca="1" si="8"/>
        <v>1000</v>
      </c>
      <c r="AA16">
        <f ca="1">250+SUMPRODUCT(F16:T16,Data!$D$6:$R$6)</f>
        <v>450</v>
      </c>
      <c r="AB16" s="2">
        <f t="shared" ca="1" si="9"/>
        <v>50000</v>
      </c>
      <c r="AC16" s="2">
        <f t="shared" ca="1" si="10"/>
        <v>65185.185185185182</v>
      </c>
      <c r="AD16" s="2">
        <f t="shared" ca="1" si="11"/>
        <v>115185.18518518518</v>
      </c>
      <c r="AH16" s="24">
        <v>8</v>
      </c>
      <c r="AI16" s="23">
        <f t="array" aca="1" ref="AI16:AW16" ca="1">INDEX(F121:AD130,MATCH(MAX(AD121:AD130),AD121:AD130,0),)</f>
        <v>1</v>
      </c>
      <c r="AJ16" s="23">
        <f ca="1"/>
        <v>0</v>
      </c>
      <c r="AK16" s="23">
        <f ca="1"/>
        <v>0</v>
      </c>
      <c r="AL16" s="23">
        <f ca="1"/>
        <v>0</v>
      </c>
      <c r="AM16" s="23">
        <f ca="1"/>
        <v>1</v>
      </c>
      <c r="AN16" s="23">
        <f ca="1"/>
        <v>0</v>
      </c>
      <c r="AO16" s="23">
        <f ca="1"/>
        <v>1</v>
      </c>
      <c r="AP16" s="23">
        <f ca="1"/>
        <v>0</v>
      </c>
      <c r="AQ16" s="23">
        <f ca="1"/>
        <v>0</v>
      </c>
      <c r="AR16" s="23">
        <f ca="1"/>
        <v>0</v>
      </c>
      <c r="AS16" s="23">
        <f ca="1"/>
        <v>1</v>
      </c>
      <c r="AT16" s="23">
        <f ca="1"/>
        <v>0</v>
      </c>
      <c r="AU16" s="23">
        <f ca="1"/>
        <v>0</v>
      </c>
      <c r="AV16" s="23">
        <f ca="1"/>
        <v>0</v>
      </c>
      <c r="AW16" s="23">
        <f ca="1"/>
        <v>1</v>
      </c>
      <c r="AX16" s="23">
        <f t="shared" ca="1" si="15"/>
        <v>17489</v>
      </c>
      <c r="AY16" s="23">
        <f ca="1">INDEX('Brute Force Search'!$B$6:$S$221,MATCH('Tabu Search_Run 1'!AX16,'Brute Force Search'!$S$6:$S$221,0),1)</f>
        <v>96</v>
      </c>
    </row>
    <row r="17" spans="2:51" x14ac:dyDescent="0.35">
      <c r="C17" t="s">
        <v>5</v>
      </c>
      <c r="D17">
        <v>9</v>
      </c>
      <c r="F17">
        <f ca="1">F6</f>
        <v>1</v>
      </c>
      <c r="G17">
        <f t="shared" ref="G17:P17" ca="1" si="23">G6</f>
        <v>0</v>
      </c>
      <c r="H17">
        <f t="shared" ca="1" si="23"/>
        <v>1</v>
      </c>
      <c r="I17">
        <f t="shared" ca="1" si="23"/>
        <v>0</v>
      </c>
      <c r="J17">
        <f t="shared" ca="1" si="23"/>
        <v>0</v>
      </c>
      <c r="K17">
        <f t="shared" ca="1" si="23"/>
        <v>1</v>
      </c>
      <c r="L17">
        <f t="shared" ca="1" si="23"/>
        <v>0</v>
      </c>
      <c r="M17">
        <f t="shared" ca="1" si="23"/>
        <v>0</v>
      </c>
      <c r="N17">
        <f t="shared" ca="1" si="23"/>
        <v>1</v>
      </c>
      <c r="O17">
        <f t="shared" ca="1" si="23"/>
        <v>0</v>
      </c>
      <c r="P17">
        <f t="shared" ca="1" si="23"/>
        <v>0</v>
      </c>
      <c r="Q17">
        <f ca="1">IF(AND(Q6=1,Q16=0),0,0)</f>
        <v>0</v>
      </c>
      <c r="R17">
        <f ca="1">IF(AND(R6=1,R16=0),0,0)</f>
        <v>0</v>
      </c>
      <c r="S17">
        <f ca="1">IF(AND(AND(OR(Q6=0,Q6=1),OR(R6=0,R6=1)),AND(OR(Q16=0,Q16=1),OR(R16=0,R16=1)),S6=1),0,1)</f>
        <v>0</v>
      </c>
      <c r="T17">
        <f ca="1">IF(AND(Q17=0,R17=0,S17=0),1,0)</f>
        <v>1</v>
      </c>
      <c r="U17">
        <f t="shared" ca="1" si="4"/>
        <v>16677</v>
      </c>
      <c r="V17">
        <f ca="1">SUMPRODUCT(F17:T17,Data!$D$4:$R$4)</f>
        <v>1</v>
      </c>
      <c r="W17">
        <f ca="1">SUMPRODUCT(F17:T17,Data!$D$5:$R$5)</f>
        <v>3</v>
      </c>
      <c r="X17" s="3">
        <f t="shared" ca="1" si="5"/>
        <v>1.9607843137254902E-2</v>
      </c>
      <c r="Y17" s="3">
        <f t="shared" ca="1" si="6"/>
        <v>2.9126213592233011E-2</v>
      </c>
      <c r="Z17">
        <f t="shared" ca="1" si="8"/>
        <v>2500</v>
      </c>
      <c r="AA17">
        <f ca="1">250+SUMPRODUCT(F17:T17,Data!$D$6:$R$6)</f>
        <v>450</v>
      </c>
      <c r="AB17" s="2">
        <f t="shared" ca="1" si="9"/>
        <v>40196.078431372545</v>
      </c>
      <c r="AC17" s="2">
        <f t="shared" ca="1" si="10"/>
        <v>95533.980582524266</v>
      </c>
      <c r="AD17" s="2">
        <f t="shared" ca="1" si="11"/>
        <v>135730.0590138968</v>
      </c>
      <c r="AH17" s="24">
        <v>9</v>
      </c>
      <c r="AI17" s="23">
        <f t="array" aca="1" ref="AI17:AW17" ca="1">INDEX(F137:AD146,MATCH(MAX(AD137:AD146),AD137:AD146,0),)</f>
        <v>1</v>
      </c>
      <c r="AJ17" s="23">
        <f ca="1"/>
        <v>0</v>
      </c>
      <c r="AK17" s="23">
        <f ca="1"/>
        <v>0</v>
      </c>
      <c r="AL17" s="23">
        <f ca="1"/>
        <v>0</v>
      </c>
      <c r="AM17" s="23">
        <f ca="1"/>
        <v>1</v>
      </c>
      <c r="AN17" s="23">
        <f ca="1"/>
        <v>0</v>
      </c>
      <c r="AO17" s="23">
        <f ca="1"/>
        <v>0</v>
      </c>
      <c r="AP17" s="23">
        <f ca="1"/>
        <v>1</v>
      </c>
      <c r="AQ17" s="23">
        <f ca="1"/>
        <v>0</v>
      </c>
      <c r="AR17" s="23">
        <f ca="1"/>
        <v>0</v>
      </c>
      <c r="AS17" s="23">
        <f ca="1"/>
        <v>1</v>
      </c>
      <c r="AT17" s="23">
        <f ca="1"/>
        <v>0</v>
      </c>
      <c r="AU17" s="23">
        <f ca="1"/>
        <v>0</v>
      </c>
      <c r="AV17" s="23">
        <f ca="1"/>
        <v>0</v>
      </c>
      <c r="AW17" s="23">
        <f ca="1"/>
        <v>1</v>
      </c>
      <c r="AX17" s="23">
        <f t="shared" ca="1" si="15"/>
        <v>17553</v>
      </c>
      <c r="AY17" s="23">
        <f ca="1">INDEX('Brute Force Search'!$B$6:$S$221,MATCH('Tabu Search_Run 1'!AX17,'Brute Force Search'!$S$6:$S$221,0),1)</f>
        <v>108</v>
      </c>
    </row>
    <row r="18" spans="2:51" x14ac:dyDescent="0.35">
      <c r="C18" t="s">
        <v>5</v>
      </c>
      <c r="D18">
        <v>10</v>
      </c>
      <c r="F18">
        <f ca="1">F6</f>
        <v>1</v>
      </c>
      <c r="G18">
        <f t="shared" ref="G18:P18" ca="1" si="24">G6</f>
        <v>0</v>
      </c>
      <c r="H18">
        <f t="shared" ca="1" si="24"/>
        <v>1</v>
      </c>
      <c r="I18">
        <f t="shared" ca="1" si="24"/>
        <v>0</v>
      </c>
      <c r="J18">
        <f t="shared" ca="1" si="24"/>
        <v>0</v>
      </c>
      <c r="K18">
        <f t="shared" ca="1" si="24"/>
        <v>1</v>
      </c>
      <c r="L18">
        <f t="shared" ca="1" si="24"/>
        <v>0</v>
      </c>
      <c r="M18">
        <f t="shared" ca="1" si="24"/>
        <v>0</v>
      </c>
      <c r="N18">
        <f t="shared" ca="1" si="24"/>
        <v>1</v>
      </c>
      <c r="O18">
        <f t="shared" ca="1" si="24"/>
        <v>0</v>
      </c>
      <c r="P18">
        <f t="shared" ca="1" si="24"/>
        <v>0</v>
      </c>
      <c r="Q18">
        <f ca="1">IF(OR(Q6=1,Q16=1,Q17=1),0,1)</f>
        <v>0</v>
      </c>
      <c r="R18">
        <f ca="1">IF(OR(R6=1,R16=1,R17=1),0,1)</f>
        <v>1</v>
      </c>
      <c r="S18">
        <f ca="1">IF(OR(S6=1,S16=1,S17=1),0,1)</f>
        <v>0</v>
      </c>
      <c r="T18">
        <f ca="1">IF(OR(T6=1,T16=1,T17=1),0,1)</f>
        <v>0</v>
      </c>
      <c r="U18">
        <f t="shared" ca="1" si="4"/>
        <v>4389</v>
      </c>
      <c r="V18">
        <f ca="1">SUMPRODUCT(F18:T18,Data!$D$4:$R$4)</f>
        <v>3</v>
      </c>
      <c r="W18">
        <f ca="1">SUMPRODUCT(F18:T18,Data!$D$5:$R$5)</f>
        <v>6</v>
      </c>
      <c r="X18" s="3">
        <f t="shared" ca="1" si="5"/>
        <v>5.6603773584905662E-2</v>
      </c>
      <c r="Y18" s="3">
        <f t="shared" ca="1" si="6"/>
        <v>5.6603773584905662E-2</v>
      </c>
      <c r="Z18">
        <f t="shared" ca="1" si="8"/>
        <v>1500</v>
      </c>
      <c r="AA18">
        <f ca="1">250+SUMPRODUCT(F18:T18,Data!$D$6:$R$6)</f>
        <v>450</v>
      </c>
      <c r="AB18" s="2">
        <f t="shared" ca="1" si="9"/>
        <v>59433.962264150941</v>
      </c>
      <c r="AC18" s="2">
        <f t="shared" ca="1" si="10"/>
        <v>95094.339622641506</v>
      </c>
      <c r="AD18" s="2">
        <f t="shared" ca="1" si="11"/>
        <v>154528.30188679244</v>
      </c>
      <c r="AH18" s="24">
        <v>10</v>
      </c>
      <c r="AI18" s="23">
        <f t="array" aca="1" ref="AI18:AW18" ca="1">INDEX(F153:AD162,MATCH(MAX(AD153:AD162),AD153:AD162,0),)</f>
        <v>1</v>
      </c>
      <c r="AJ18" s="23">
        <f ca="1"/>
        <v>0</v>
      </c>
      <c r="AK18" s="23">
        <f ca="1"/>
        <v>0</v>
      </c>
      <c r="AL18" s="23">
        <f ca="1"/>
        <v>0</v>
      </c>
      <c r="AM18" s="23">
        <f ca="1"/>
        <v>1</v>
      </c>
      <c r="AN18" s="23">
        <f ca="1"/>
        <v>0</v>
      </c>
      <c r="AO18" s="23">
        <f ca="1"/>
        <v>1</v>
      </c>
      <c r="AP18" s="23">
        <f ca="1"/>
        <v>0</v>
      </c>
      <c r="AQ18" s="23">
        <f ca="1"/>
        <v>0</v>
      </c>
      <c r="AR18" s="23">
        <f ca="1"/>
        <v>0</v>
      </c>
      <c r="AS18" s="23">
        <f ca="1"/>
        <v>1</v>
      </c>
      <c r="AT18" s="23">
        <f ca="1"/>
        <v>0</v>
      </c>
      <c r="AU18" s="23">
        <f ca="1"/>
        <v>0</v>
      </c>
      <c r="AV18" s="23">
        <f ca="1"/>
        <v>0</v>
      </c>
      <c r="AW18" s="23">
        <f ca="1"/>
        <v>1</v>
      </c>
      <c r="AX18" s="23">
        <f t="shared" ca="1" si="15"/>
        <v>17489</v>
      </c>
      <c r="AY18" s="23">
        <f ca="1">INDEX('Brute Force Search'!$B$6:$S$221,MATCH('Tabu Search_Run 1'!AX18,'Brute Force Search'!$S$6:$S$221,0),1)</f>
        <v>96</v>
      </c>
    </row>
    <row r="19" spans="2:51" x14ac:dyDescent="0.35">
      <c r="B19" s="4" t="s">
        <v>73</v>
      </c>
      <c r="AD19" s="43">
        <f ca="1">MAX(AD9:AD18)</f>
        <v>312664.34002243553</v>
      </c>
      <c r="AI19" s="46"/>
    </row>
    <row r="20" spans="2:51" x14ac:dyDescent="0.35">
      <c r="B20" s="4" t="s">
        <v>82</v>
      </c>
      <c r="F20">
        <f t="shared" ref="F20:T20" ca="1" si="25">AI9</f>
        <v>1</v>
      </c>
      <c r="G20">
        <f t="shared" ca="1" si="25"/>
        <v>0</v>
      </c>
      <c r="H20">
        <f t="shared" ca="1" si="25"/>
        <v>1</v>
      </c>
      <c r="I20">
        <f t="shared" ca="1" si="25"/>
        <v>0</v>
      </c>
      <c r="J20">
        <f t="shared" ca="1" si="25"/>
        <v>0</v>
      </c>
      <c r="K20">
        <f t="shared" ca="1" si="25"/>
        <v>1</v>
      </c>
      <c r="L20">
        <f t="shared" ca="1" si="25"/>
        <v>0</v>
      </c>
      <c r="M20">
        <f t="shared" ca="1" si="25"/>
        <v>0</v>
      </c>
      <c r="N20">
        <f t="shared" ca="1" si="25"/>
        <v>0</v>
      </c>
      <c r="O20">
        <f t="shared" ca="1" si="25"/>
        <v>0</v>
      </c>
      <c r="P20">
        <f t="shared" ca="1" si="25"/>
        <v>1</v>
      </c>
      <c r="Q20">
        <f t="shared" ca="1" si="25"/>
        <v>0</v>
      </c>
      <c r="R20">
        <f t="shared" ca="1" si="25"/>
        <v>0</v>
      </c>
      <c r="S20">
        <f t="shared" ca="1" si="25"/>
        <v>1</v>
      </c>
      <c r="T20">
        <f t="shared" ca="1" si="25"/>
        <v>0</v>
      </c>
      <c r="U20">
        <f ca="1">SUMPRODUCT($F$1:$T$1,F20:T20)</f>
        <v>9253</v>
      </c>
    </row>
    <row r="21" spans="2:51" x14ac:dyDescent="0.35"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</row>
    <row r="22" spans="2:51" x14ac:dyDescent="0.35">
      <c r="B22" s="4" t="s">
        <v>128</v>
      </c>
      <c r="E22" s="45">
        <f ca="1">AY9</f>
        <v>11</v>
      </c>
      <c r="F22">
        <f ca="1">VLOOKUP($E22,'Brute Force Search'!$B$6:$R$221,F$3,0)</f>
        <v>1</v>
      </c>
      <c r="G22">
        <f ca="1">VLOOKUP($E22,'Brute Force Search'!$B$6:$R$221,G$3,0)</f>
        <v>0</v>
      </c>
      <c r="H22">
        <f ca="1">VLOOKUP($E22,'Brute Force Search'!$B$6:$R$221,H$3,0)</f>
        <v>1</v>
      </c>
      <c r="I22">
        <f ca="1">VLOOKUP($E22,'Brute Force Search'!$B$6:$R$221,I$3,0)</f>
        <v>0</v>
      </c>
      <c r="J22">
        <f ca="1">VLOOKUP($E22,'Brute Force Search'!$B$6:$R$221,J$3,0)</f>
        <v>0</v>
      </c>
      <c r="K22">
        <f ca="1">VLOOKUP($E22,'Brute Force Search'!$B$6:$R$221,K$3,0)</f>
        <v>1</v>
      </c>
      <c r="L22">
        <f ca="1">VLOOKUP($E22,'Brute Force Search'!$B$6:$R$221,L$3,0)</f>
        <v>0</v>
      </c>
      <c r="M22">
        <f ca="1">VLOOKUP($E22,'Brute Force Search'!$B$6:$R$221,M$3,0)</f>
        <v>0</v>
      </c>
      <c r="N22">
        <f ca="1">VLOOKUP($E22,'Brute Force Search'!$B$6:$R$221,N$3,0)</f>
        <v>0</v>
      </c>
      <c r="O22">
        <f ca="1">VLOOKUP($E22,'Brute Force Search'!$B$6:$R$221,O$3,0)</f>
        <v>0</v>
      </c>
      <c r="P22">
        <f ca="1">VLOOKUP($E22,'Brute Force Search'!$B$6:$R$221,P$3,0)</f>
        <v>1</v>
      </c>
      <c r="Q22">
        <f ca="1">VLOOKUP($E22,'Brute Force Search'!$B$6:$R$221,Q$3,0)</f>
        <v>0</v>
      </c>
      <c r="R22">
        <f ca="1">VLOOKUP($E22,'Brute Force Search'!$B$6:$R$221,R$3,0)</f>
        <v>0</v>
      </c>
      <c r="S22">
        <f ca="1">VLOOKUP($E22,'Brute Force Search'!$B$6:$R$221,S$3,0)</f>
        <v>1</v>
      </c>
      <c r="T22">
        <f ca="1">VLOOKUP($E22,'Brute Force Search'!$B$6:$R$221,T$3,0)</f>
        <v>0</v>
      </c>
      <c r="U22">
        <f ca="1">SUMPRODUCT($F$1:$T$1,F22:T22)</f>
        <v>9253</v>
      </c>
      <c r="V22" s="34"/>
      <c r="W22" s="34"/>
      <c r="X22" s="34"/>
      <c r="Y22" s="34"/>
      <c r="Z22" s="34"/>
      <c r="AA22" s="34"/>
      <c r="AB22" s="34"/>
      <c r="AC22" s="34"/>
      <c r="AD22" s="34"/>
      <c r="AE22" s="34"/>
    </row>
    <row r="23" spans="2:51" x14ac:dyDescent="0.35"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</row>
    <row r="24" spans="2:51" x14ac:dyDescent="0.35">
      <c r="B24" s="4" t="s">
        <v>80</v>
      </c>
      <c r="AE24" t="s">
        <v>68</v>
      </c>
    </row>
    <row r="25" spans="2:51" x14ac:dyDescent="0.35">
      <c r="C25" t="str">
        <f t="shared" ref="C25:C34" si="26">C9</f>
        <v>Detachable</v>
      </c>
      <c r="D25">
        <v>1</v>
      </c>
      <c r="F25">
        <f ca="1">IF(F22,0,1)</f>
        <v>0</v>
      </c>
      <c r="G25">
        <f ca="1">1-F25</f>
        <v>1</v>
      </c>
      <c r="H25">
        <f ca="1">H22</f>
        <v>1</v>
      </c>
      <c r="I25">
        <f t="shared" ref="I25:T25" ca="1" si="27">I22</f>
        <v>0</v>
      </c>
      <c r="J25">
        <f t="shared" ca="1" si="27"/>
        <v>0</v>
      </c>
      <c r="K25">
        <f t="shared" ca="1" si="27"/>
        <v>1</v>
      </c>
      <c r="L25">
        <f t="shared" ca="1" si="27"/>
        <v>0</v>
      </c>
      <c r="M25">
        <f t="shared" ca="1" si="27"/>
        <v>0</v>
      </c>
      <c r="N25">
        <f t="shared" ca="1" si="27"/>
        <v>0</v>
      </c>
      <c r="O25">
        <f t="shared" ca="1" si="27"/>
        <v>0</v>
      </c>
      <c r="P25">
        <f t="shared" ca="1" si="27"/>
        <v>1</v>
      </c>
      <c r="Q25">
        <f t="shared" ca="1" si="27"/>
        <v>0</v>
      </c>
      <c r="R25">
        <f t="shared" ca="1" si="27"/>
        <v>0</v>
      </c>
      <c r="S25">
        <f t="shared" ca="1" si="27"/>
        <v>1</v>
      </c>
      <c r="T25">
        <f t="shared" ca="1" si="27"/>
        <v>0</v>
      </c>
      <c r="U25">
        <f t="shared" ref="U25:U36" ca="1" si="28">SUMPRODUCT($F$1:$T$1,F25:T25)</f>
        <v>9254</v>
      </c>
      <c r="V25">
        <f ca="1">SUMPRODUCT(F25:T25,Data!$D$4:$R$4)</f>
        <v>5.5</v>
      </c>
      <c r="W25">
        <f ca="1">SUMPRODUCT(F25:T25,Data!$D$5:$R$5)</f>
        <v>3.5</v>
      </c>
      <c r="X25" s="3">
        <f t="shared" ref="X25:X34" ca="1" si="29">V25/(50+V25)</f>
        <v>9.90990990990991E-2</v>
      </c>
      <c r="Y25" s="3">
        <f t="shared" ref="Y25:Y34" ca="1" si="30">W25/(100+W25)</f>
        <v>3.3816425120772944E-2</v>
      </c>
      <c r="Z25">
        <f ca="1">IF(Q25=1,$Q$5,IF(R25=1,$R$5,IF(S25=1,$S$5,IF(T25=1,$T$5))))</f>
        <v>2000</v>
      </c>
      <c r="AA25">
        <f ca="1">250+SUMPRODUCT(F25:T25,Data!$D$6:$R$6)</f>
        <v>330</v>
      </c>
      <c r="AB25" s="2">
        <f t="shared" ref="AB25:AB34" ca="1" si="31">($Z25-$AA25)*X25*1000</f>
        <v>165495.4954954955</v>
      </c>
      <c r="AC25" s="2">
        <f t="shared" ref="AC25:AC34" ca="1" si="32">($Z25-$AA25)*Y25*1600</f>
        <v>90357.487922705302</v>
      </c>
      <c r="AD25" s="2">
        <f t="shared" ref="AD25:AD34" ca="1" si="33">SUM(AB25:AC25)</f>
        <v>255852.98341820081</v>
      </c>
      <c r="AE25" t="str">
        <f ca="1">IFERROR(VLOOKUP(U25,AX$9,1,0),"No")</f>
        <v>No</v>
      </c>
    </row>
    <row r="26" spans="2:51" x14ac:dyDescent="0.35">
      <c r="C26" t="str">
        <f t="shared" si="26"/>
        <v>Processor</v>
      </c>
      <c r="D26">
        <v>2</v>
      </c>
      <c r="F26">
        <f ca="1">F22</f>
        <v>1</v>
      </c>
      <c r="G26">
        <f ca="1">G22</f>
        <v>0</v>
      </c>
      <c r="H26">
        <f ca="1">IF(H22,0,1)</f>
        <v>0</v>
      </c>
      <c r="I26">
        <f ca="1">IF(H26=1,0,1)</f>
        <v>1</v>
      </c>
      <c r="J26">
        <f ca="1">IF(AND(OR(H26=1,H26=0),OR(H26=1,I26=0)),0,0)</f>
        <v>0</v>
      </c>
      <c r="K26">
        <f ca="1">K22</f>
        <v>1</v>
      </c>
      <c r="L26">
        <f t="shared" ref="L26:T26" ca="1" si="34">L22</f>
        <v>0</v>
      </c>
      <c r="M26">
        <f t="shared" ca="1" si="34"/>
        <v>0</v>
      </c>
      <c r="N26">
        <f t="shared" ca="1" si="34"/>
        <v>0</v>
      </c>
      <c r="O26">
        <f t="shared" ca="1" si="34"/>
        <v>0</v>
      </c>
      <c r="P26">
        <f t="shared" ca="1" si="34"/>
        <v>1</v>
      </c>
      <c r="Q26">
        <f t="shared" ca="1" si="34"/>
        <v>0</v>
      </c>
      <c r="R26">
        <f t="shared" ca="1" si="34"/>
        <v>0</v>
      </c>
      <c r="S26">
        <f t="shared" ca="1" si="34"/>
        <v>1</v>
      </c>
      <c r="T26">
        <f t="shared" ca="1" si="34"/>
        <v>0</v>
      </c>
      <c r="U26">
        <f t="shared" ca="1" si="28"/>
        <v>9257</v>
      </c>
      <c r="V26">
        <f ca="1">SUMPRODUCT(F26:T26,Data!$D$4:$R$4)</f>
        <v>8.5</v>
      </c>
      <c r="W26">
        <f ca="1">SUMPRODUCT(F26:T26,Data!$D$5:$R$5)</f>
        <v>8.9</v>
      </c>
      <c r="X26" s="3">
        <f t="shared" ca="1" si="29"/>
        <v>0.14529914529914531</v>
      </c>
      <c r="Y26" s="3">
        <f t="shared" ca="1" si="30"/>
        <v>8.1726354453627179E-2</v>
      </c>
      <c r="Z26">
        <f t="shared" ref="Z26:Z34" ca="1" si="35">IF(Q26=1,$Q$5,IF(R26=1,$R$5,IF(S26=1,$S$5,IF(T26=1,$T$5))))</f>
        <v>2000</v>
      </c>
      <c r="AA26">
        <f ca="1">250+SUMPRODUCT(F26:T26,Data!$D$6:$R$6)</f>
        <v>630</v>
      </c>
      <c r="AB26" s="2">
        <f t="shared" ca="1" si="31"/>
        <v>199059.82905982906</v>
      </c>
      <c r="AC26" s="2">
        <f t="shared" ca="1" si="32"/>
        <v>179144.16896235078</v>
      </c>
      <c r="AD26" s="2">
        <f t="shared" ca="1" si="33"/>
        <v>378203.99802217982</v>
      </c>
      <c r="AE26" t="str">
        <f t="shared" ref="AE26:AE34" ca="1" si="36">IFERROR(VLOOKUP(U26,AX$9,1,0),"No")</f>
        <v>No</v>
      </c>
      <c r="AK26" s="46"/>
    </row>
    <row r="27" spans="2:51" x14ac:dyDescent="0.35">
      <c r="C27" t="str">
        <f t="shared" si="26"/>
        <v>Processor</v>
      </c>
      <c r="D27">
        <v>3</v>
      </c>
      <c r="F27">
        <f ca="1">F22</f>
        <v>1</v>
      </c>
      <c r="G27">
        <f ca="1">G22</f>
        <v>0</v>
      </c>
      <c r="H27">
        <f ca="1">IF(AND(H22=1,H26=0),0,0)</f>
        <v>0</v>
      </c>
      <c r="I27">
        <f ca="1">IF(OR(AND(I22=1,I26=0),AND(I22=0,I26=1)),0,1)</f>
        <v>0</v>
      </c>
      <c r="J27">
        <f ca="1">IF(AND(H27=0,I27=0),1,0)</f>
        <v>1</v>
      </c>
      <c r="K27">
        <f ca="1">K22</f>
        <v>1</v>
      </c>
      <c r="L27">
        <f t="shared" ref="L27:T27" ca="1" si="37">L22</f>
        <v>0</v>
      </c>
      <c r="M27">
        <f t="shared" ca="1" si="37"/>
        <v>0</v>
      </c>
      <c r="N27">
        <f t="shared" ca="1" si="37"/>
        <v>0</v>
      </c>
      <c r="O27">
        <f t="shared" ca="1" si="37"/>
        <v>0</v>
      </c>
      <c r="P27">
        <f t="shared" ca="1" si="37"/>
        <v>1</v>
      </c>
      <c r="Q27">
        <f t="shared" ca="1" si="37"/>
        <v>0</v>
      </c>
      <c r="R27">
        <f t="shared" ca="1" si="37"/>
        <v>0</v>
      </c>
      <c r="S27">
        <f t="shared" ca="1" si="37"/>
        <v>1</v>
      </c>
      <c r="T27">
        <f t="shared" ca="1" si="37"/>
        <v>0</v>
      </c>
      <c r="U27">
        <f t="shared" ca="1" si="28"/>
        <v>9265</v>
      </c>
      <c r="V27">
        <f ca="1">SUMPRODUCT(F27:T27,Data!$D$4:$R$4)</f>
        <v>11</v>
      </c>
      <c r="W27">
        <f ca="1">SUMPRODUCT(F27:T27,Data!$D$5:$R$5)</f>
        <v>9.5</v>
      </c>
      <c r="X27" s="3">
        <f t="shared" ca="1" si="29"/>
        <v>0.18032786885245902</v>
      </c>
      <c r="Y27" s="3">
        <f t="shared" ca="1" si="30"/>
        <v>8.6757990867579904E-2</v>
      </c>
      <c r="Z27">
        <f t="shared" ca="1" si="35"/>
        <v>2000</v>
      </c>
      <c r="AA27">
        <f ca="1">250+SUMPRODUCT(F27:T27,Data!$D$6:$R$6)</f>
        <v>730</v>
      </c>
      <c r="AB27" s="2">
        <f t="shared" ca="1" si="31"/>
        <v>229016.39344262297</v>
      </c>
      <c r="AC27" s="2">
        <f t="shared" ca="1" si="32"/>
        <v>176292.23744292237</v>
      </c>
      <c r="AD27" s="2">
        <f t="shared" ca="1" si="33"/>
        <v>405308.63088554534</v>
      </c>
      <c r="AE27" t="str">
        <f t="shared" ca="1" si="36"/>
        <v>No</v>
      </c>
    </row>
    <row r="28" spans="2:51" x14ac:dyDescent="0.35">
      <c r="C28" t="str">
        <f t="shared" si="26"/>
        <v>Display Size</v>
      </c>
      <c r="D28">
        <v>4</v>
      </c>
      <c r="F28">
        <f ca="1">F22</f>
        <v>1</v>
      </c>
      <c r="G28">
        <f ca="1">G22</f>
        <v>0</v>
      </c>
      <c r="H28">
        <f ca="1">H22</f>
        <v>1</v>
      </c>
      <c r="I28">
        <f t="shared" ref="I28:J28" ca="1" si="38">I22</f>
        <v>0</v>
      </c>
      <c r="J28">
        <f t="shared" ca="1" si="38"/>
        <v>0</v>
      </c>
      <c r="K28">
        <f ca="1">IF(K22,0,1)</f>
        <v>0</v>
      </c>
      <c r="L28">
        <f ca="1">IF(K28=1,0,1)</f>
        <v>1</v>
      </c>
      <c r="M28">
        <f ca="1">IF(AND(OR(K28=1,K28=0),OR(L28=1,L28=0)),0,0)</f>
        <v>0</v>
      </c>
      <c r="N28">
        <f ca="1">N22</f>
        <v>0</v>
      </c>
      <c r="O28">
        <f t="shared" ref="O28:T28" ca="1" si="39">O22</f>
        <v>0</v>
      </c>
      <c r="P28">
        <f t="shared" ca="1" si="39"/>
        <v>1</v>
      </c>
      <c r="Q28">
        <f t="shared" ca="1" si="39"/>
        <v>0</v>
      </c>
      <c r="R28">
        <f t="shared" ca="1" si="39"/>
        <v>0</v>
      </c>
      <c r="S28">
        <f t="shared" ca="1" si="39"/>
        <v>1</v>
      </c>
      <c r="T28">
        <f t="shared" ca="1" si="39"/>
        <v>0</v>
      </c>
      <c r="U28">
        <f t="shared" ca="1" si="28"/>
        <v>9285</v>
      </c>
      <c r="V28">
        <f ca="1">SUMPRODUCT(F28:T28,Data!$D$4:$R$4)</f>
        <v>8.5</v>
      </c>
      <c r="W28">
        <f ca="1">SUMPRODUCT(F28:T28,Data!$D$5:$R$5)</f>
        <v>8</v>
      </c>
      <c r="X28" s="3">
        <f t="shared" ca="1" si="29"/>
        <v>0.14529914529914531</v>
      </c>
      <c r="Y28" s="3">
        <f t="shared" ca="1" si="30"/>
        <v>7.407407407407407E-2</v>
      </c>
      <c r="Z28">
        <f t="shared" ca="1" si="35"/>
        <v>2000</v>
      </c>
      <c r="AA28">
        <f ca="1">250+SUMPRODUCT(F28:T28,Data!$D$6:$R$6)</f>
        <v>580</v>
      </c>
      <c r="AB28" s="2">
        <f t="shared" ca="1" si="31"/>
        <v>206324.78632478634</v>
      </c>
      <c r="AC28" s="2">
        <f t="shared" ca="1" si="32"/>
        <v>168296.29629629629</v>
      </c>
      <c r="AD28" s="2">
        <f t="shared" ca="1" si="33"/>
        <v>374621.08262108266</v>
      </c>
      <c r="AE28" t="str">
        <f t="shared" ca="1" si="36"/>
        <v>No</v>
      </c>
    </row>
    <row r="29" spans="2:51" x14ac:dyDescent="0.35">
      <c r="C29" t="str">
        <f t="shared" si="26"/>
        <v>Display Size</v>
      </c>
      <c r="D29">
        <v>5</v>
      </c>
      <c r="F29">
        <f ca="1">F22</f>
        <v>1</v>
      </c>
      <c r="G29">
        <f ca="1">G22</f>
        <v>0</v>
      </c>
      <c r="H29">
        <f t="shared" ref="H29:J29" ca="1" si="40">H22</f>
        <v>1</v>
      </c>
      <c r="I29">
        <f t="shared" ca="1" si="40"/>
        <v>0</v>
      </c>
      <c r="J29">
        <f t="shared" ca="1" si="40"/>
        <v>0</v>
      </c>
      <c r="K29">
        <f ca="1">IF(AND(K22=1,K28=0),0,0)</f>
        <v>0</v>
      </c>
      <c r="L29">
        <f ca="1">IF(OR(AND(L22=1,L28=0),AND(L22=0,L28=1)),0,1)</f>
        <v>0</v>
      </c>
      <c r="M29">
        <f ca="1">IF(AND(K29=0,L29=0),1,0)</f>
        <v>1</v>
      </c>
      <c r="N29">
        <f ca="1">N22</f>
        <v>0</v>
      </c>
      <c r="O29">
        <f t="shared" ref="O29:T29" ca="1" si="41">O22</f>
        <v>0</v>
      </c>
      <c r="P29">
        <f t="shared" ca="1" si="41"/>
        <v>1</v>
      </c>
      <c r="Q29">
        <f t="shared" ca="1" si="41"/>
        <v>0</v>
      </c>
      <c r="R29">
        <f t="shared" ca="1" si="41"/>
        <v>0</v>
      </c>
      <c r="S29">
        <f t="shared" ca="1" si="41"/>
        <v>1</v>
      </c>
      <c r="T29">
        <f t="shared" ca="1" si="41"/>
        <v>0</v>
      </c>
      <c r="U29">
        <f t="shared" ca="1" si="28"/>
        <v>9349</v>
      </c>
      <c r="V29">
        <f ca="1">SUMPRODUCT(F29:T29,Data!$D$4:$R$4)</f>
        <v>7.3</v>
      </c>
      <c r="W29">
        <f ca="1">SUMPRODUCT(F29:T29,Data!$D$5:$R$5)</f>
        <v>9</v>
      </c>
      <c r="X29" s="3">
        <f t="shared" ca="1" si="29"/>
        <v>0.12739965095986039</v>
      </c>
      <c r="Y29" s="3">
        <f t="shared" ca="1" si="30"/>
        <v>8.2568807339449546E-2</v>
      </c>
      <c r="Z29">
        <f t="shared" ca="1" si="35"/>
        <v>2000</v>
      </c>
      <c r="AA29">
        <f ca="1">250+SUMPRODUCT(F29:T29,Data!$D$6:$R$6)</f>
        <v>630</v>
      </c>
      <c r="AB29" s="2">
        <f t="shared" ca="1" si="31"/>
        <v>174537.52181500875</v>
      </c>
      <c r="AC29" s="2">
        <f t="shared" ca="1" si="32"/>
        <v>180990.82568807341</v>
      </c>
      <c r="AD29" s="2">
        <f t="shared" ca="1" si="33"/>
        <v>355528.34750308213</v>
      </c>
      <c r="AE29" t="str">
        <f t="shared" ca="1" si="36"/>
        <v>No</v>
      </c>
    </row>
    <row r="30" spans="2:51" x14ac:dyDescent="0.35">
      <c r="C30" t="str">
        <f t="shared" si="26"/>
        <v>Memory</v>
      </c>
      <c r="D30">
        <v>6</v>
      </c>
      <c r="F30">
        <f ca="1">F22</f>
        <v>1</v>
      </c>
      <c r="G30">
        <f t="shared" ref="G30:M30" ca="1" si="42">G22</f>
        <v>0</v>
      </c>
      <c r="H30">
        <f t="shared" ca="1" si="42"/>
        <v>1</v>
      </c>
      <c r="I30">
        <f t="shared" ca="1" si="42"/>
        <v>0</v>
      </c>
      <c r="J30">
        <f t="shared" ca="1" si="42"/>
        <v>0</v>
      </c>
      <c r="K30">
        <f t="shared" ca="1" si="42"/>
        <v>1</v>
      </c>
      <c r="L30">
        <f t="shared" ca="1" si="42"/>
        <v>0</v>
      </c>
      <c r="M30">
        <f t="shared" ca="1" si="42"/>
        <v>0</v>
      </c>
      <c r="N30">
        <f ca="1">IF(N22,0,1)</f>
        <v>1</v>
      </c>
      <c r="O30">
        <f ca="1">IF(N30=1,0,1)</f>
        <v>0</v>
      </c>
      <c r="P30">
        <f ca="1">IF(AND(OR(N30=1,O30=0),OR(N30=1,O30=0)),0,0)</f>
        <v>0</v>
      </c>
      <c r="Q30">
        <f ca="1">Q22</f>
        <v>0</v>
      </c>
      <c r="R30">
        <f t="shared" ref="R30:T30" ca="1" si="43">R22</f>
        <v>0</v>
      </c>
      <c r="S30">
        <f t="shared" ca="1" si="43"/>
        <v>1</v>
      </c>
      <c r="T30">
        <f t="shared" ca="1" si="43"/>
        <v>0</v>
      </c>
      <c r="U30">
        <f t="shared" ca="1" si="28"/>
        <v>8485</v>
      </c>
      <c r="V30">
        <f ca="1">SUMPRODUCT(F30:T30,Data!$D$4:$R$4)</f>
        <v>2</v>
      </c>
      <c r="W30">
        <f ca="1">SUMPRODUCT(F30:T30,Data!$D$5:$R$5)</f>
        <v>4</v>
      </c>
      <c r="X30" s="3">
        <f t="shared" ca="1" si="29"/>
        <v>3.8461538461538464E-2</v>
      </c>
      <c r="Y30" s="3">
        <f t="shared" ca="1" si="30"/>
        <v>3.8461538461538464E-2</v>
      </c>
      <c r="Z30">
        <f t="shared" ca="1" si="35"/>
        <v>2000</v>
      </c>
      <c r="AA30">
        <f ca="1">250+SUMPRODUCT(F30:T30,Data!$D$6:$R$6)</f>
        <v>450</v>
      </c>
      <c r="AB30" s="2">
        <f t="shared" ca="1" si="31"/>
        <v>59615.384615384617</v>
      </c>
      <c r="AC30" s="2">
        <f t="shared" ca="1" si="32"/>
        <v>95384.61538461539</v>
      </c>
      <c r="AD30" s="2">
        <f t="shared" ca="1" si="33"/>
        <v>155000</v>
      </c>
      <c r="AE30" t="str">
        <f t="shared" ca="1" si="36"/>
        <v>No</v>
      </c>
    </row>
    <row r="31" spans="2:51" x14ac:dyDescent="0.35">
      <c r="C31" t="str">
        <f t="shared" si="26"/>
        <v>Memory</v>
      </c>
      <c r="D31">
        <v>7</v>
      </c>
      <c r="F31">
        <f ca="1">F22</f>
        <v>1</v>
      </c>
      <c r="G31">
        <f t="shared" ref="G31:M31" ca="1" si="44">G22</f>
        <v>0</v>
      </c>
      <c r="H31">
        <f t="shared" ca="1" si="44"/>
        <v>1</v>
      </c>
      <c r="I31">
        <f t="shared" ca="1" si="44"/>
        <v>0</v>
      </c>
      <c r="J31">
        <f t="shared" ca="1" si="44"/>
        <v>0</v>
      </c>
      <c r="K31">
        <f t="shared" ca="1" si="44"/>
        <v>1</v>
      </c>
      <c r="L31">
        <f t="shared" ca="1" si="44"/>
        <v>0</v>
      </c>
      <c r="M31">
        <f t="shared" ca="1" si="44"/>
        <v>0</v>
      </c>
      <c r="N31">
        <f ca="1">IF(AND(N22=1,N30=0),0,0)</f>
        <v>0</v>
      </c>
      <c r="O31">
        <f ca="1">IF(OR(AND(O22=1,O30=0),AND(O22=0,O30=1)),0,1)</f>
        <v>1</v>
      </c>
      <c r="P31">
        <f ca="1">IF(AND(N31=0,O31=0),1,0)</f>
        <v>0</v>
      </c>
      <c r="Q31">
        <f ca="1">Q22</f>
        <v>0</v>
      </c>
      <c r="R31">
        <f t="shared" ref="R31:T31" ca="1" si="45">R22</f>
        <v>0</v>
      </c>
      <c r="S31">
        <f t="shared" ca="1" si="45"/>
        <v>1</v>
      </c>
      <c r="T31">
        <f t="shared" ca="1" si="45"/>
        <v>0</v>
      </c>
      <c r="U31">
        <f t="shared" ca="1" si="28"/>
        <v>8741</v>
      </c>
      <c r="V31">
        <f ca="1">SUMPRODUCT(F31:T31,Data!$D$4:$R$4)</f>
        <v>4</v>
      </c>
      <c r="W31">
        <f ca="1">SUMPRODUCT(F31:T31,Data!$D$5:$R$5)</f>
        <v>6</v>
      </c>
      <c r="X31" s="3">
        <f t="shared" ca="1" si="29"/>
        <v>7.407407407407407E-2</v>
      </c>
      <c r="Y31" s="3">
        <f t="shared" ca="1" si="30"/>
        <v>5.6603773584905662E-2</v>
      </c>
      <c r="Z31">
        <f t="shared" ca="1" si="35"/>
        <v>2000</v>
      </c>
      <c r="AA31">
        <f ca="1">250+SUMPRODUCT(F31:T31,Data!$D$6:$R$6)</f>
        <v>490</v>
      </c>
      <c r="AB31" s="2">
        <f t="shared" ca="1" si="31"/>
        <v>111851.85185185185</v>
      </c>
      <c r="AC31" s="2">
        <f t="shared" ca="1" si="32"/>
        <v>136754.71698113208</v>
      </c>
      <c r="AD31" s="2">
        <f t="shared" ca="1" si="33"/>
        <v>248606.56883298393</v>
      </c>
      <c r="AE31" t="str">
        <f t="shared" ca="1" si="36"/>
        <v>No</v>
      </c>
    </row>
    <row r="32" spans="2:51" x14ac:dyDescent="0.35">
      <c r="C32" t="str">
        <f t="shared" si="26"/>
        <v>Price</v>
      </c>
      <c r="D32">
        <v>8</v>
      </c>
      <c r="F32">
        <f ca="1">F22</f>
        <v>1</v>
      </c>
      <c r="G32">
        <f t="shared" ref="G32:P32" ca="1" si="46">G22</f>
        <v>0</v>
      </c>
      <c r="H32">
        <f t="shared" ca="1" si="46"/>
        <v>1</v>
      </c>
      <c r="I32">
        <f t="shared" ca="1" si="46"/>
        <v>0</v>
      </c>
      <c r="J32">
        <f t="shared" ca="1" si="46"/>
        <v>0</v>
      </c>
      <c r="K32">
        <f t="shared" ca="1" si="46"/>
        <v>1</v>
      </c>
      <c r="L32">
        <f t="shared" ca="1" si="46"/>
        <v>0</v>
      </c>
      <c r="M32">
        <f t="shared" ca="1" si="46"/>
        <v>0</v>
      </c>
      <c r="N32">
        <f t="shared" ca="1" si="46"/>
        <v>0</v>
      </c>
      <c r="O32">
        <f t="shared" ca="1" si="46"/>
        <v>0</v>
      </c>
      <c r="P32">
        <f t="shared" ca="1" si="46"/>
        <v>1</v>
      </c>
      <c r="Q32">
        <f ca="1">IF(Q22,0,1)</f>
        <v>1</v>
      </c>
      <c r="R32">
        <f ca="1">IF(Q32=1,0,1)</f>
        <v>0</v>
      </c>
      <c r="S32">
        <f ca="1">IF(AND(OR(Q32=0,R32=1),OR(R32=0,R32=1)),0,0)</f>
        <v>0</v>
      </c>
      <c r="T32">
        <f ca="1">IF(S32,0,0)</f>
        <v>0</v>
      </c>
      <c r="U32">
        <f t="shared" ca="1" si="28"/>
        <v>3109</v>
      </c>
      <c r="V32">
        <f ca="1">SUMPRODUCT(F32:T32,Data!$D$4:$R$4)</f>
        <v>9.5</v>
      </c>
      <c r="W32">
        <f ca="1">SUMPRODUCT(F32:T32,Data!$D$5:$R$5)</f>
        <v>10.5</v>
      </c>
      <c r="X32" s="3">
        <f t="shared" ca="1" si="29"/>
        <v>0.15966386554621848</v>
      </c>
      <c r="Y32" s="3">
        <f t="shared" ca="1" si="30"/>
        <v>9.5022624434389136E-2</v>
      </c>
      <c r="Z32">
        <f t="shared" ca="1" si="35"/>
        <v>1000</v>
      </c>
      <c r="AA32">
        <f ca="1">250+SUMPRODUCT(F32:T32,Data!$D$6:$R$6)</f>
        <v>530</v>
      </c>
      <c r="AB32" s="2">
        <f t="shared" ca="1" si="31"/>
        <v>75042.016806722691</v>
      </c>
      <c r="AC32" s="2">
        <f t="shared" ca="1" si="32"/>
        <v>71457.013574660625</v>
      </c>
      <c r="AD32" s="2">
        <f t="shared" ca="1" si="33"/>
        <v>146499.03038138332</v>
      </c>
      <c r="AE32" t="str">
        <f t="shared" ca="1" si="36"/>
        <v>No</v>
      </c>
    </row>
    <row r="33" spans="2:31" x14ac:dyDescent="0.35">
      <c r="C33" t="str">
        <f t="shared" si="26"/>
        <v>Price</v>
      </c>
      <c r="D33">
        <v>9</v>
      </c>
      <c r="F33">
        <f ca="1">F22</f>
        <v>1</v>
      </c>
      <c r="G33">
        <f t="shared" ref="G33:P33" ca="1" si="47">G22</f>
        <v>0</v>
      </c>
      <c r="H33">
        <f t="shared" ca="1" si="47"/>
        <v>1</v>
      </c>
      <c r="I33">
        <f t="shared" ca="1" si="47"/>
        <v>0</v>
      </c>
      <c r="J33">
        <f t="shared" ca="1" si="47"/>
        <v>0</v>
      </c>
      <c r="K33">
        <f t="shared" ca="1" si="47"/>
        <v>1</v>
      </c>
      <c r="L33">
        <f t="shared" ca="1" si="47"/>
        <v>0</v>
      </c>
      <c r="M33">
        <f t="shared" ca="1" si="47"/>
        <v>0</v>
      </c>
      <c r="N33">
        <f t="shared" ca="1" si="47"/>
        <v>0</v>
      </c>
      <c r="O33">
        <f t="shared" ca="1" si="47"/>
        <v>0</v>
      </c>
      <c r="P33">
        <f t="shared" ca="1" si="47"/>
        <v>1</v>
      </c>
      <c r="Q33">
        <f ca="1">IF(AND(Q22=1,Q32=0),0,0)</f>
        <v>0</v>
      </c>
      <c r="R33">
        <f ca="1">IF(AND(R22=1,R32=0),0,0)</f>
        <v>0</v>
      </c>
      <c r="S33">
        <f ca="1">IF(AND(AND(OR(Q22=0,Q22=1),OR(R22=0,R22=1)),AND(OR(Q32=0,Q32=1),OR(R32=0,R32=1)),S22=1),0,1)</f>
        <v>0</v>
      </c>
      <c r="T33">
        <f ca="1">IF(AND(Q33=0,R33=0,S33=0),1,0)</f>
        <v>1</v>
      </c>
      <c r="U33">
        <f t="shared" ca="1" si="28"/>
        <v>17445</v>
      </c>
      <c r="V33">
        <f ca="1">SUMPRODUCT(F33:T33,Data!$D$4:$R$4)</f>
        <v>5.5</v>
      </c>
      <c r="W33">
        <f ca="1">SUMPRODUCT(F33:T33,Data!$D$5:$R$5)</f>
        <v>5.5</v>
      </c>
      <c r="X33" s="3">
        <f t="shared" ca="1" si="29"/>
        <v>9.90990990990991E-2</v>
      </c>
      <c r="Y33" s="3">
        <f t="shared" ca="1" si="30"/>
        <v>5.2132701421800945E-2</v>
      </c>
      <c r="Z33">
        <f t="shared" ca="1" si="35"/>
        <v>2500</v>
      </c>
      <c r="AA33">
        <f ca="1">250+SUMPRODUCT(F33:T33,Data!$D$6:$R$6)</f>
        <v>530</v>
      </c>
      <c r="AB33" s="2">
        <f t="shared" ca="1" si="31"/>
        <v>195225.22522522521</v>
      </c>
      <c r="AC33" s="2">
        <f t="shared" ca="1" si="32"/>
        <v>164322.27488151658</v>
      </c>
      <c r="AD33" s="2">
        <f t="shared" ca="1" si="33"/>
        <v>359547.50010674179</v>
      </c>
      <c r="AE33" t="str">
        <f t="shared" ca="1" si="36"/>
        <v>No</v>
      </c>
    </row>
    <row r="34" spans="2:31" x14ac:dyDescent="0.35">
      <c r="C34" t="str">
        <f t="shared" si="26"/>
        <v>Price</v>
      </c>
      <c r="D34">
        <v>10</v>
      </c>
      <c r="F34">
        <f ca="1">F22</f>
        <v>1</v>
      </c>
      <c r="G34">
        <f t="shared" ref="G34:P34" ca="1" si="48">G22</f>
        <v>0</v>
      </c>
      <c r="H34">
        <f t="shared" ca="1" si="48"/>
        <v>1</v>
      </c>
      <c r="I34">
        <f t="shared" ca="1" si="48"/>
        <v>0</v>
      </c>
      <c r="J34">
        <f t="shared" ca="1" si="48"/>
        <v>0</v>
      </c>
      <c r="K34">
        <f t="shared" ca="1" si="48"/>
        <v>1</v>
      </c>
      <c r="L34">
        <f t="shared" ca="1" si="48"/>
        <v>0</v>
      </c>
      <c r="M34">
        <f t="shared" ca="1" si="48"/>
        <v>0</v>
      </c>
      <c r="N34">
        <f t="shared" ca="1" si="48"/>
        <v>0</v>
      </c>
      <c r="O34">
        <f t="shared" ca="1" si="48"/>
        <v>0</v>
      </c>
      <c r="P34">
        <f t="shared" ca="1" si="48"/>
        <v>1</v>
      </c>
      <c r="Q34">
        <f ca="1">IF(OR(Q22=1,Q32=1,Q33=1),0,1)</f>
        <v>0</v>
      </c>
      <c r="R34">
        <f ca="1">IF(OR(R22=1,R32=1,R33=1),0,1)</f>
        <v>1</v>
      </c>
      <c r="S34">
        <f ca="1">IF(OR(S22=1,S32=1,S33=1),0,1)</f>
        <v>0</v>
      </c>
      <c r="T34">
        <f ca="1">IF(OR(T22=1,T32=1,T33=1),0,1)</f>
        <v>0</v>
      </c>
      <c r="U34">
        <f t="shared" ca="1" si="28"/>
        <v>5157</v>
      </c>
      <c r="V34">
        <f ca="1">SUMPRODUCT(F34:T34,Data!$D$4:$R$4)</f>
        <v>7.5</v>
      </c>
      <c r="W34">
        <f ca="1">SUMPRODUCT(F34:T34,Data!$D$5:$R$5)</f>
        <v>8.5</v>
      </c>
      <c r="X34" s="3">
        <f t="shared" ca="1" si="29"/>
        <v>0.13043478260869565</v>
      </c>
      <c r="Y34" s="3">
        <f t="shared" ca="1" si="30"/>
        <v>7.8341013824884786E-2</v>
      </c>
      <c r="Z34">
        <f t="shared" ca="1" si="35"/>
        <v>1500</v>
      </c>
      <c r="AA34">
        <f ca="1">250+SUMPRODUCT(F34:T34,Data!$D$6:$R$6)</f>
        <v>530</v>
      </c>
      <c r="AB34" s="2">
        <f t="shared" ca="1" si="31"/>
        <v>126521.73913043478</v>
      </c>
      <c r="AC34" s="2">
        <f t="shared" ca="1" si="32"/>
        <v>121585.25345622119</v>
      </c>
      <c r="AD34" s="2">
        <f t="shared" ca="1" si="33"/>
        <v>248106.99258665598</v>
      </c>
      <c r="AE34" t="str">
        <f t="shared" ca="1" si="36"/>
        <v>No</v>
      </c>
    </row>
    <row r="35" spans="2:31" x14ac:dyDescent="0.35">
      <c r="B35" s="4" t="s">
        <v>73</v>
      </c>
      <c r="AD35" s="43">
        <f ca="1">MAX(AD25:AD34)</f>
        <v>405308.63088554534</v>
      </c>
    </row>
    <row r="36" spans="2:31" x14ac:dyDescent="0.35">
      <c r="B36" s="4" t="s">
        <v>83</v>
      </c>
      <c r="F36">
        <f t="shared" ref="F36:T36" ca="1" si="49">AI10</f>
        <v>1</v>
      </c>
      <c r="G36">
        <f t="shared" ca="1" si="49"/>
        <v>0</v>
      </c>
      <c r="H36">
        <f t="shared" ca="1" si="49"/>
        <v>0</v>
      </c>
      <c r="I36">
        <f t="shared" ca="1" si="49"/>
        <v>0</v>
      </c>
      <c r="J36">
        <f t="shared" ca="1" si="49"/>
        <v>1</v>
      </c>
      <c r="K36">
        <f t="shared" ca="1" si="49"/>
        <v>1</v>
      </c>
      <c r="L36">
        <f t="shared" ca="1" si="49"/>
        <v>0</v>
      </c>
      <c r="M36">
        <f t="shared" ca="1" si="49"/>
        <v>0</v>
      </c>
      <c r="N36">
        <f t="shared" ca="1" si="49"/>
        <v>0</v>
      </c>
      <c r="O36">
        <f t="shared" ca="1" si="49"/>
        <v>0</v>
      </c>
      <c r="P36">
        <f t="shared" ca="1" si="49"/>
        <v>1</v>
      </c>
      <c r="Q36">
        <f t="shared" ca="1" si="49"/>
        <v>0</v>
      </c>
      <c r="R36">
        <f t="shared" ca="1" si="49"/>
        <v>0</v>
      </c>
      <c r="S36">
        <f t="shared" ca="1" si="49"/>
        <v>1</v>
      </c>
      <c r="T36">
        <f t="shared" ca="1" si="49"/>
        <v>0</v>
      </c>
      <c r="U36">
        <f t="shared" ca="1" si="28"/>
        <v>9265</v>
      </c>
    </row>
    <row r="37" spans="2:31" x14ac:dyDescent="0.35"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</row>
    <row r="38" spans="2:31" x14ac:dyDescent="0.35">
      <c r="B38" s="4" t="s">
        <v>128</v>
      </c>
      <c r="E38" s="45">
        <f ca="1">AY10</f>
        <v>83</v>
      </c>
      <c r="F38">
        <f ca="1">VLOOKUP($E38,'Brute Force Search'!$B$6:$R$221,F$3,0)</f>
        <v>1</v>
      </c>
      <c r="G38">
        <f ca="1">VLOOKUP($E38,'Brute Force Search'!$B$6:$R$221,G$3,0)</f>
        <v>0</v>
      </c>
      <c r="H38">
        <f ca="1">VLOOKUP($E38,'Brute Force Search'!$B$6:$R$221,H$3,0)</f>
        <v>0</v>
      </c>
      <c r="I38">
        <f ca="1">VLOOKUP($E38,'Brute Force Search'!$B$6:$R$221,I$3,0)</f>
        <v>0</v>
      </c>
      <c r="J38">
        <f ca="1">VLOOKUP($E38,'Brute Force Search'!$B$6:$R$221,J$3,0)</f>
        <v>1</v>
      </c>
      <c r="K38">
        <f ca="1">VLOOKUP($E38,'Brute Force Search'!$B$6:$R$221,K$3,0)</f>
        <v>1</v>
      </c>
      <c r="L38">
        <f ca="1">VLOOKUP($E38,'Brute Force Search'!$B$6:$R$221,L$3,0)</f>
        <v>0</v>
      </c>
      <c r="M38">
        <f ca="1">VLOOKUP($E38,'Brute Force Search'!$B$6:$R$221,M$3,0)</f>
        <v>0</v>
      </c>
      <c r="N38">
        <f ca="1">VLOOKUP($E38,'Brute Force Search'!$B$6:$R$221,N$3,0)</f>
        <v>0</v>
      </c>
      <c r="O38">
        <f ca="1">VLOOKUP($E38,'Brute Force Search'!$B$6:$R$221,O$3,0)</f>
        <v>0</v>
      </c>
      <c r="P38">
        <f ca="1">VLOOKUP($E38,'Brute Force Search'!$B$6:$R$221,P$3,0)</f>
        <v>1</v>
      </c>
      <c r="Q38">
        <f ca="1">VLOOKUP($E38,'Brute Force Search'!$B$6:$R$221,Q$3,0)</f>
        <v>0</v>
      </c>
      <c r="R38">
        <f ca="1">VLOOKUP($E38,'Brute Force Search'!$B$6:$R$221,R$3,0)</f>
        <v>0</v>
      </c>
      <c r="S38">
        <f ca="1">VLOOKUP($E38,'Brute Force Search'!$B$6:$R$221,S$3,0)</f>
        <v>1</v>
      </c>
      <c r="T38">
        <f ca="1">VLOOKUP($E38,'Brute Force Search'!$B$6:$R$221,T$3,0)</f>
        <v>0</v>
      </c>
      <c r="U38">
        <f ca="1">SUMPRODUCT($F$1:$T$1,F38:T38)</f>
        <v>9265</v>
      </c>
      <c r="V38" s="34"/>
      <c r="W38" s="34"/>
      <c r="X38" s="34"/>
      <c r="Y38" s="34"/>
      <c r="Z38" s="34"/>
      <c r="AA38" s="34"/>
      <c r="AB38" s="34"/>
      <c r="AC38" s="34"/>
      <c r="AD38" s="34"/>
      <c r="AE38" s="34"/>
    </row>
    <row r="39" spans="2:31" x14ac:dyDescent="0.35"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</row>
    <row r="40" spans="2:31" x14ac:dyDescent="0.35">
      <c r="B40" s="4" t="s">
        <v>79</v>
      </c>
    </row>
    <row r="41" spans="2:31" x14ac:dyDescent="0.35">
      <c r="C41" t="str">
        <f>C9</f>
        <v>Detachable</v>
      </c>
      <c r="D41">
        <v>1</v>
      </c>
      <c r="F41">
        <f ca="1">IF(F38,0,1)</f>
        <v>0</v>
      </c>
      <c r="G41">
        <f ca="1">1-F41</f>
        <v>1</v>
      </c>
      <c r="H41">
        <f ca="1">H38</f>
        <v>0</v>
      </c>
      <c r="I41">
        <f t="shared" ref="I41:T41" ca="1" si="50">I38</f>
        <v>0</v>
      </c>
      <c r="J41">
        <f t="shared" ca="1" si="50"/>
        <v>1</v>
      </c>
      <c r="K41">
        <f t="shared" ca="1" si="50"/>
        <v>1</v>
      </c>
      <c r="L41">
        <f t="shared" ca="1" si="50"/>
        <v>0</v>
      </c>
      <c r="M41">
        <f t="shared" ca="1" si="50"/>
        <v>0</v>
      </c>
      <c r="N41">
        <f t="shared" ca="1" si="50"/>
        <v>0</v>
      </c>
      <c r="O41">
        <f t="shared" ca="1" si="50"/>
        <v>0</v>
      </c>
      <c r="P41">
        <f t="shared" ca="1" si="50"/>
        <v>1</v>
      </c>
      <c r="Q41">
        <f t="shared" ca="1" si="50"/>
        <v>0</v>
      </c>
      <c r="R41">
        <f t="shared" ca="1" si="50"/>
        <v>0</v>
      </c>
      <c r="S41">
        <f t="shared" ca="1" si="50"/>
        <v>1</v>
      </c>
      <c r="T41">
        <f t="shared" ca="1" si="50"/>
        <v>0</v>
      </c>
      <c r="U41">
        <f t="shared" ref="U41:U50" ca="1" si="51">SUMPRODUCT($F$1:$T$1,F41:T41)</f>
        <v>9266</v>
      </c>
      <c r="V41">
        <f ca="1">SUMPRODUCT(F41:T41,Data!$D$4:$R$4)</f>
        <v>10</v>
      </c>
      <c r="W41">
        <f ca="1">SUMPRODUCT(F41:T41,Data!$D$5:$R$5)</f>
        <v>6.5</v>
      </c>
      <c r="X41" s="3">
        <f t="shared" ref="X41:X50" ca="1" si="52">V41/(50+V41)</f>
        <v>0.16666666666666666</v>
      </c>
      <c r="Y41" s="3">
        <f t="shared" ref="Y41:Y50" ca="1" si="53">W41/(100+W41)</f>
        <v>6.1032863849765258E-2</v>
      </c>
      <c r="Z41">
        <f t="shared" ref="Z41:Z50" ca="1" si="54">IF(Q41=1,$Q$5,IF(R41=1,$R$5,IF(S41=1,$S$5,IF(T41=1,$T$5))))</f>
        <v>2000</v>
      </c>
      <c r="AA41">
        <f ca="1">250+SUMPRODUCT(F41:T41,Data!$D$6:$R$6)</f>
        <v>530</v>
      </c>
      <c r="AB41" s="2">
        <f t="shared" ref="AB41:AB50" ca="1" si="55">($Z41-$AA41)*X41*1000</f>
        <v>245000</v>
      </c>
      <c r="AC41" s="2">
        <f t="shared" ref="AC41:AC50" ca="1" si="56">($Z41-$AA41)*Y41*1600</f>
        <v>143549.29577464788</v>
      </c>
      <c r="AD41" s="2">
        <f t="shared" ref="AD41:AD50" ca="1" si="57">SUM(AB41:AC41)</f>
        <v>388549.29577464785</v>
      </c>
      <c r="AE41" t="str">
        <f ca="1">IFERROR(VLOOKUP(U41,AX$9:AX$10,1,0),"No")</f>
        <v>No</v>
      </c>
    </row>
    <row r="42" spans="2:31" x14ac:dyDescent="0.35">
      <c r="C42" t="str">
        <f t="shared" ref="C42:C50" si="58">C10</f>
        <v>Processor</v>
      </c>
      <c r="D42">
        <v>2</v>
      </c>
      <c r="F42">
        <f ca="1">F38</f>
        <v>1</v>
      </c>
      <c r="G42">
        <f ca="1">G38</f>
        <v>0</v>
      </c>
      <c r="H42">
        <f ca="1">IF(H38,0,1)</f>
        <v>1</v>
      </c>
      <c r="I42">
        <f ca="1">IF(H42=1,0,1)</f>
        <v>0</v>
      </c>
      <c r="J42">
        <f ca="1">IF(AND(OR(H42=1,H42=0),OR(H42=1,I42=0)),0,0)</f>
        <v>0</v>
      </c>
      <c r="K42">
        <f ca="1">K38</f>
        <v>1</v>
      </c>
      <c r="L42">
        <f t="shared" ref="L42:T42" ca="1" si="59">L38</f>
        <v>0</v>
      </c>
      <c r="M42">
        <f t="shared" ca="1" si="59"/>
        <v>0</v>
      </c>
      <c r="N42">
        <f t="shared" ca="1" si="59"/>
        <v>0</v>
      </c>
      <c r="O42">
        <f t="shared" ca="1" si="59"/>
        <v>0</v>
      </c>
      <c r="P42">
        <f t="shared" ca="1" si="59"/>
        <v>1</v>
      </c>
      <c r="Q42">
        <f t="shared" ca="1" si="59"/>
        <v>0</v>
      </c>
      <c r="R42">
        <f t="shared" ca="1" si="59"/>
        <v>0</v>
      </c>
      <c r="S42">
        <f t="shared" ca="1" si="59"/>
        <v>1</v>
      </c>
      <c r="T42">
        <f t="shared" ca="1" si="59"/>
        <v>0</v>
      </c>
      <c r="U42">
        <f t="shared" ca="1" si="51"/>
        <v>9253</v>
      </c>
      <c r="V42">
        <f ca="1">SUMPRODUCT(F42:T42,Data!$D$4:$R$4)</f>
        <v>6.5</v>
      </c>
      <c r="W42">
        <f ca="1">SUMPRODUCT(F42:T42,Data!$D$5:$R$5)</f>
        <v>6.5</v>
      </c>
      <c r="X42" s="3">
        <f t="shared" ca="1" si="52"/>
        <v>0.11504424778761062</v>
      </c>
      <c r="Y42" s="3">
        <f t="shared" ca="1" si="53"/>
        <v>6.1032863849765258E-2</v>
      </c>
      <c r="Z42">
        <f t="shared" ca="1" si="54"/>
        <v>2000</v>
      </c>
      <c r="AA42">
        <f ca="1">250+SUMPRODUCT(F42:T42,Data!$D$6:$R$6)</f>
        <v>530</v>
      </c>
      <c r="AB42" s="2">
        <f t="shared" ca="1" si="55"/>
        <v>169115.04424778762</v>
      </c>
      <c r="AC42" s="2">
        <f t="shared" ca="1" si="56"/>
        <v>143549.29577464788</v>
      </c>
      <c r="AD42" s="2">
        <f t="shared" ca="1" si="57"/>
        <v>312664.34002243553</v>
      </c>
      <c r="AE42">
        <f t="shared" ref="AE42:AE50" ca="1" si="60">IFERROR(VLOOKUP(U42,AX$9:AX$10,1,0),"No")</f>
        <v>9253</v>
      </c>
    </row>
    <row r="43" spans="2:31" x14ac:dyDescent="0.35">
      <c r="C43" t="str">
        <f t="shared" si="58"/>
        <v>Processor</v>
      </c>
      <c r="D43">
        <v>3</v>
      </c>
      <c r="F43">
        <f ca="1">F38</f>
        <v>1</v>
      </c>
      <c r="G43">
        <f ca="1">G38</f>
        <v>0</v>
      </c>
      <c r="H43">
        <f ca="1">IF(AND(H38=1,H42=0),0,0)</f>
        <v>0</v>
      </c>
      <c r="I43">
        <f ca="1">IF(OR(AND(I38=1,I42=0),AND(I38=0,I42=1)),0,1)</f>
        <v>1</v>
      </c>
      <c r="J43">
        <f ca="1">IF(AND(H43=0,I43=0),1,0)</f>
        <v>0</v>
      </c>
      <c r="K43">
        <f ca="1">K38</f>
        <v>1</v>
      </c>
      <c r="L43">
        <f t="shared" ref="L43:T43" ca="1" si="61">L38</f>
        <v>0</v>
      </c>
      <c r="M43">
        <f t="shared" ca="1" si="61"/>
        <v>0</v>
      </c>
      <c r="N43">
        <f t="shared" ca="1" si="61"/>
        <v>0</v>
      </c>
      <c r="O43">
        <f t="shared" ca="1" si="61"/>
        <v>0</v>
      </c>
      <c r="P43">
        <f t="shared" ca="1" si="61"/>
        <v>1</v>
      </c>
      <c r="Q43">
        <f t="shared" ca="1" si="61"/>
        <v>0</v>
      </c>
      <c r="R43">
        <f t="shared" ca="1" si="61"/>
        <v>0</v>
      </c>
      <c r="S43">
        <f t="shared" ca="1" si="61"/>
        <v>1</v>
      </c>
      <c r="T43">
        <f t="shared" ca="1" si="61"/>
        <v>0</v>
      </c>
      <c r="U43">
        <f t="shared" ca="1" si="51"/>
        <v>9257</v>
      </c>
      <c r="V43">
        <f ca="1">SUMPRODUCT(F43:T43,Data!$D$4:$R$4)</f>
        <v>8.5</v>
      </c>
      <c r="W43">
        <f ca="1">SUMPRODUCT(F43:T43,Data!$D$5:$R$5)</f>
        <v>8.9</v>
      </c>
      <c r="X43" s="3">
        <f t="shared" ca="1" si="52"/>
        <v>0.14529914529914531</v>
      </c>
      <c r="Y43" s="3">
        <f t="shared" ca="1" si="53"/>
        <v>8.1726354453627179E-2</v>
      </c>
      <c r="Z43">
        <f t="shared" ca="1" si="54"/>
        <v>2000</v>
      </c>
      <c r="AA43">
        <f ca="1">250+SUMPRODUCT(F43:T43,Data!$D$6:$R$6)</f>
        <v>630</v>
      </c>
      <c r="AB43" s="2">
        <f t="shared" ca="1" si="55"/>
        <v>199059.82905982906</v>
      </c>
      <c r="AC43" s="2">
        <f t="shared" ca="1" si="56"/>
        <v>179144.16896235078</v>
      </c>
      <c r="AD43" s="2">
        <f t="shared" ca="1" si="57"/>
        <v>378203.99802217982</v>
      </c>
      <c r="AE43" t="str">
        <f t="shared" ca="1" si="60"/>
        <v>No</v>
      </c>
    </row>
    <row r="44" spans="2:31" x14ac:dyDescent="0.35">
      <c r="C44" t="str">
        <f t="shared" si="58"/>
        <v>Display Size</v>
      </c>
      <c r="D44">
        <v>4</v>
      </c>
      <c r="F44">
        <f ca="1">F38</f>
        <v>1</v>
      </c>
      <c r="G44">
        <f ca="1">G38</f>
        <v>0</v>
      </c>
      <c r="H44">
        <f ca="1">H38</f>
        <v>0</v>
      </c>
      <c r="I44">
        <f t="shared" ref="I44:J44" ca="1" si="62">I38</f>
        <v>0</v>
      </c>
      <c r="J44">
        <f t="shared" ca="1" si="62"/>
        <v>1</v>
      </c>
      <c r="K44">
        <f ca="1">IF(K38,0,1)</f>
        <v>0</v>
      </c>
      <c r="L44">
        <f ca="1">IF(K44=1,0,1)</f>
        <v>1</v>
      </c>
      <c r="M44">
        <f ca="1">IF(AND(OR(K44=1,K44=0),OR(L44=1,L44=0)),0,0)</f>
        <v>0</v>
      </c>
      <c r="N44">
        <f ca="1">N38</f>
        <v>0</v>
      </c>
      <c r="O44">
        <f t="shared" ref="O44:T44" ca="1" si="63">O38</f>
        <v>0</v>
      </c>
      <c r="P44">
        <f t="shared" ca="1" si="63"/>
        <v>1</v>
      </c>
      <c r="Q44">
        <f t="shared" ca="1" si="63"/>
        <v>0</v>
      </c>
      <c r="R44">
        <f t="shared" ca="1" si="63"/>
        <v>0</v>
      </c>
      <c r="S44">
        <f t="shared" ca="1" si="63"/>
        <v>1</v>
      </c>
      <c r="T44">
        <f t="shared" ca="1" si="63"/>
        <v>0</v>
      </c>
      <c r="U44">
        <f t="shared" ca="1" si="51"/>
        <v>9297</v>
      </c>
      <c r="V44">
        <f ca="1">SUMPRODUCT(F44:T44,Data!$D$4:$R$4)</f>
        <v>13</v>
      </c>
      <c r="W44">
        <f ca="1">SUMPRODUCT(F44:T44,Data!$D$5:$R$5)</f>
        <v>11</v>
      </c>
      <c r="X44" s="3">
        <f t="shared" ca="1" si="52"/>
        <v>0.20634920634920634</v>
      </c>
      <c r="Y44" s="3">
        <f t="shared" ca="1" si="53"/>
        <v>9.90990990990991E-2</v>
      </c>
      <c r="Z44">
        <f t="shared" ca="1" si="54"/>
        <v>2000</v>
      </c>
      <c r="AA44">
        <f ca="1">250+SUMPRODUCT(F44:T44,Data!$D$6:$R$6)</f>
        <v>780</v>
      </c>
      <c r="AB44" s="2">
        <f t="shared" ca="1" si="55"/>
        <v>251746.03174603172</v>
      </c>
      <c r="AC44" s="2">
        <f t="shared" ca="1" si="56"/>
        <v>193441.44144144145</v>
      </c>
      <c r="AD44" s="2">
        <f t="shared" ca="1" si="57"/>
        <v>445187.47318747314</v>
      </c>
      <c r="AE44" t="str">
        <f t="shared" ca="1" si="60"/>
        <v>No</v>
      </c>
    </row>
    <row r="45" spans="2:31" x14ac:dyDescent="0.35">
      <c r="C45" t="str">
        <f t="shared" si="58"/>
        <v>Display Size</v>
      </c>
      <c r="D45">
        <v>5</v>
      </c>
      <c r="F45">
        <f ca="1">F38</f>
        <v>1</v>
      </c>
      <c r="G45">
        <f ca="1">G38</f>
        <v>0</v>
      </c>
      <c r="H45">
        <f t="shared" ref="H45:J45" ca="1" si="64">H38</f>
        <v>0</v>
      </c>
      <c r="I45">
        <f t="shared" ca="1" si="64"/>
        <v>0</v>
      </c>
      <c r="J45">
        <f t="shared" ca="1" si="64"/>
        <v>1</v>
      </c>
      <c r="K45">
        <f ca="1">IF(AND(K38=1,K44=0),0,0)</f>
        <v>0</v>
      </c>
      <c r="L45">
        <f ca="1">IF(OR(AND(L38=1,L44=0),AND(L38=0,L44=1)),0,1)</f>
        <v>0</v>
      </c>
      <c r="M45">
        <f ca="1">IF(AND(K45=0,L45=0),1,0)</f>
        <v>1</v>
      </c>
      <c r="N45">
        <f ca="1">N38</f>
        <v>0</v>
      </c>
      <c r="O45">
        <f t="shared" ref="O45:T45" ca="1" si="65">O38</f>
        <v>0</v>
      </c>
      <c r="P45">
        <f t="shared" ca="1" si="65"/>
        <v>1</v>
      </c>
      <c r="Q45">
        <f t="shared" ca="1" si="65"/>
        <v>0</v>
      </c>
      <c r="R45">
        <f t="shared" ca="1" si="65"/>
        <v>0</v>
      </c>
      <c r="S45">
        <f t="shared" ca="1" si="65"/>
        <v>1</v>
      </c>
      <c r="T45">
        <f t="shared" ca="1" si="65"/>
        <v>0</v>
      </c>
      <c r="U45">
        <f t="shared" ca="1" si="51"/>
        <v>9361</v>
      </c>
      <c r="V45">
        <f ca="1">SUMPRODUCT(F45:T45,Data!$D$4:$R$4)</f>
        <v>11.8</v>
      </c>
      <c r="W45">
        <f ca="1">SUMPRODUCT(F45:T45,Data!$D$5:$R$5)</f>
        <v>12</v>
      </c>
      <c r="X45" s="3">
        <f t="shared" ca="1" si="52"/>
        <v>0.19093851132686085</v>
      </c>
      <c r="Y45" s="3">
        <f t="shared" ca="1" si="53"/>
        <v>0.10714285714285714</v>
      </c>
      <c r="Z45">
        <f t="shared" ca="1" si="54"/>
        <v>2000</v>
      </c>
      <c r="AA45">
        <f ca="1">250+SUMPRODUCT(F45:T45,Data!$D$6:$R$6)</f>
        <v>830</v>
      </c>
      <c r="AB45" s="2">
        <f t="shared" ca="1" si="55"/>
        <v>223398.0582524272</v>
      </c>
      <c r="AC45" s="2">
        <f t="shared" ca="1" si="56"/>
        <v>200571.42857142855</v>
      </c>
      <c r="AD45" s="2">
        <f t="shared" ca="1" si="57"/>
        <v>423969.48682385578</v>
      </c>
      <c r="AE45" t="str">
        <f t="shared" ca="1" si="60"/>
        <v>No</v>
      </c>
    </row>
    <row r="46" spans="2:31" x14ac:dyDescent="0.35">
      <c r="C46" t="str">
        <f t="shared" si="58"/>
        <v>Memory</v>
      </c>
      <c r="D46">
        <v>6</v>
      </c>
      <c r="F46">
        <f ca="1">F38</f>
        <v>1</v>
      </c>
      <c r="G46">
        <f t="shared" ref="G46:M46" ca="1" si="66">G38</f>
        <v>0</v>
      </c>
      <c r="H46">
        <f t="shared" ca="1" si="66"/>
        <v>0</v>
      </c>
      <c r="I46">
        <f t="shared" ca="1" si="66"/>
        <v>0</v>
      </c>
      <c r="J46">
        <f t="shared" ca="1" si="66"/>
        <v>1</v>
      </c>
      <c r="K46">
        <f t="shared" ca="1" si="66"/>
        <v>1</v>
      </c>
      <c r="L46">
        <f t="shared" ca="1" si="66"/>
        <v>0</v>
      </c>
      <c r="M46">
        <f t="shared" ca="1" si="66"/>
        <v>0</v>
      </c>
      <c r="N46">
        <f ca="1">IF(N38,0,1)</f>
        <v>1</v>
      </c>
      <c r="O46">
        <f ca="1">IF(N46=1,0,1)</f>
        <v>0</v>
      </c>
      <c r="P46">
        <f ca="1">IF(AND(OR(N46=1,O46=0),OR(N46=1,O46=0)),0,0)</f>
        <v>0</v>
      </c>
      <c r="Q46">
        <f ca="1">Q38</f>
        <v>0</v>
      </c>
      <c r="R46">
        <f t="shared" ref="R46:T46" ca="1" si="67">R38</f>
        <v>0</v>
      </c>
      <c r="S46">
        <f t="shared" ca="1" si="67"/>
        <v>1</v>
      </c>
      <c r="T46">
        <f t="shared" ca="1" si="67"/>
        <v>0</v>
      </c>
      <c r="U46">
        <f t="shared" ca="1" si="51"/>
        <v>8497</v>
      </c>
      <c r="V46">
        <f ca="1">SUMPRODUCT(F46:T46,Data!$D$4:$R$4)</f>
        <v>6.5</v>
      </c>
      <c r="W46">
        <f ca="1">SUMPRODUCT(F46:T46,Data!$D$5:$R$5)</f>
        <v>7</v>
      </c>
      <c r="X46" s="3">
        <f t="shared" ca="1" si="52"/>
        <v>0.11504424778761062</v>
      </c>
      <c r="Y46" s="3">
        <f t="shared" ca="1" si="53"/>
        <v>6.5420560747663545E-2</v>
      </c>
      <c r="Z46">
        <f t="shared" ca="1" si="54"/>
        <v>2000</v>
      </c>
      <c r="AA46">
        <f ca="1">250+SUMPRODUCT(F46:T46,Data!$D$6:$R$6)</f>
        <v>650</v>
      </c>
      <c r="AB46" s="2">
        <f t="shared" ca="1" si="55"/>
        <v>155309.73451327434</v>
      </c>
      <c r="AC46" s="2">
        <f t="shared" ca="1" si="56"/>
        <v>141308.41121495326</v>
      </c>
      <c r="AD46" s="2">
        <f t="shared" ca="1" si="57"/>
        <v>296618.14572822757</v>
      </c>
      <c r="AE46" t="str">
        <f t="shared" ca="1" si="60"/>
        <v>No</v>
      </c>
    </row>
    <row r="47" spans="2:31" x14ac:dyDescent="0.35">
      <c r="C47" t="str">
        <f t="shared" si="58"/>
        <v>Memory</v>
      </c>
      <c r="D47">
        <v>7</v>
      </c>
      <c r="F47">
        <f ca="1">F38</f>
        <v>1</v>
      </c>
      <c r="G47">
        <f t="shared" ref="G47:M47" ca="1" si="68">G38</f>
        <v>0</v>
      </c>
      <c r="H47">
        <f t="shared" ca="1" si="68"/>
        <v>0</v>
      </c>
      <c r="I47">
        <f t="shared" ca="1" si="68"/>
        <v>0</v>
      </c>
      <c r="J47">
        <f t="shared" ca="1" si="68"/>
        <v>1</v>
      </c>
      <c r="K47">
        <f t="shared" ca="1" si="68"/>
        <v>1</v>
      </c>
      <c r="L47">
        <f t="shared" ca="1" si="68"/>
        <v>0</v>
      </c>
      <c r="M47">
        <f t="shared" ca="1" si="68"/>
        <v>0</v>
      </c>
      <c r="N47">
        <f ca="1">IF(AND(N38=1,N46=0),0,0)</f>
        <v>0</v>
      </c>
      <c r="O47">
        <f ca="1">IF(OR(AND(O38=1,O46=0),AND(O38=0,O46=1)),0,1)</f>
        <v>1</v>
      </c>
      <c r="P47">
        <f ca="1">IF(AND(N47=0,O47=0),1,0)</f>
        <v>0</v>
      </c>
      <c r="Q47">
        <f ca="1">Q38</f>
        <v>0</v>
      </c>
      <c r="R47">
        <f t="shared" ref="R47:T47" ca="1" si="69">R38</f>
        <v>0</v>
      </c>
      <c r="S47">
        <f t="shared" ca="1" si="69"/>
        <v>1</v>
      </c>
      <c r="T47">
        <f t="shared" ca="1" si="69"/>
        <v>0</v>
      </c>
      <c r="U47">
        <f t="shared" ca="1" si="51"/>
        <v>8753</v>
      </c>
      <c r="V47">
        <f ca="1">SUMPRODUCT(F47:T47,Data!$D$4:$R$4)</f>
        <v>8.5</v>
      </c>
      <c r="W47">
        <f ca="1">SUMPRODUCT(F47:T47,Data!$D$5:$R$5)</f>
        <v>9</v>
      </c>
      <c r="X47" s="3">
        <f t="shared" ca="1" si="52"/>
        <v>0.14529914529914531</v>
      </c>
      <c r="Y47" s="3">
        <f t="shared" ca="1" si="53"/>
        <v>8.2568807339449546E-2</v>
      </c>
      <c r="Z47">
        <f t="shared" ca="1" si="54"/>
        <v>2000</v>
      </c>
      <c r="AA47">
        <f ca="1">250+SUMPRODUCT(F47:T47,Data!$D$6:$R$6)</f>
        <v>690</v>
      </c>
      <c r="AB47" s="2">
        <f t="shared" ca="1" si="55"/>
        <v>190341.88034188037</v>
      </c>
      <c r="AC47" s="2">
        <f t="shared" ca="1" si="56"/>
        <v>173064.22018348626</v>
      </c>
      <c r="AD47" s="2">
        <f t="shared" ca="1" si="57"/>
        <v>363406.10052536661</v>
      </c>
      <c r="AE47" t="str">
        <f t="shared" ca="1" si="60"/>
        <v>No</v>
      </c>
    </row>
    <row r="48" spans="2:31" x14ac:dyDescent="0.35">
      <c r="C48" t="str">
        <f t="shared" si="58"/>
        <v>Price</v>
      </c>
      <c r="D48">
        <v>8</v>
      </c>
      <c r="F48">
        <f ca="1">F38</f>
        <v>1</v>
      </c>
      <c r="G48">
        <f t="shared" ref="G48:P48" ca="1" si="70">G38</f>
        <v>0</v>
      </c>
      <c r="H48">
        <f t="shared" ca="1" si="70"/>
        <v>0</v>
      </c>
      <c r="I48">
        <f t="shared" ca="1" si="70"/>
        <v>0</v>
      </c>
      <c r="J48">
        <f t="shared" ca="1" si="70"/>
        <v>1</v>
      </c>
      <c r="K48">
        <f t="shared" ca="1" si="70"/>
        <v>1</v>
      </c>
      <c r="L48">
        <f t="shared" ca="1" si="70"/>
        <v>0</v>
      </c>
      <c r="M48">
        <f t="shared" ca="1" si="70"/>
        <v>0</v>
      </c>
      <c r="N48">
        <f t="shared" ca="1" si="70"/>
        <v>0</v>
      </c>
      <c r="O48">
        <f t="shared" ca="1" si="70"/>
        <v>0</v>
      </c>
      <c r="P48">
        <f t="shared" ca="1" si="70"/>
        <v>1</v>
      </c>
      <c r="Q48">
        <f ca="1">IF(Q38,0,1)</f>
        <v>1</v>
      </c>
      <c r="R48">
        <f ca="1">IF(Q48=1,0,1)</f>
        <v>0</v>
      </c>
      <c r="S48">
        <f ca="1">IF(AND(OR(Q48=0,R48=1),OR(R48=0,R48=1)),0,0)</f>
        <v>0</v>
      </c>
      <c r="T48">
        <f ca="1">IF(S48,0,0)</f>
        <v>0</v>
      </c>
      <c r="U48">
        <f t="shared" ca="1" si="51"/>
        <v>3121</v>
      </c>
      <c r="V48">
        <f ca="1">SUMPRODUCT(F48:T48,Data!$D$4:$R$4)</f>
        <v>14</v>
      </c>
      <c r="W48">
        <f ca="1">SUMPRODUCT(F48:T48,Data!$D$5:$R$5)</f>
        <v>13.5</v>
      </c>
      <c r="X48" s="3">
        <f t="shared" ca="1" si="52"/>
        <v>0.21875</v>
      </c>
      <c r="Y48" s="3">
        <f t="shared" ca="1" si="53"/>
        <v>0.11894273127753303</v>
      </c>
      <c r="Z48">
        <f t="shared" ca="1" si="54"/>
        <v>1000</v>
      </c>
      <c r="AA48">
        <f ca="1">250+SUMPRODUCT(F48:T48,Data!$D$6:$R$6)</f>
        <v>730</v>
      </c>
      <c r="AB48" s="2">
        <f t="shared" ca="1" si="55"/>
        <v>59062.5</v>
      </c>
      <c r="AC48" s="2">
        <f t="shared" ca="1" si="56"/>
        <v>51383.259911894267</v>
      </c>
      <c r="AD48" s="2">
        <f t="shared" ca="1" si="57"/>
        <v>110445.75991189427</v>
      </c>
      <c r="AE48" t="str">
        <f t="shared" ca="1" si="60"/>
        <v>No</v>
      </c>
    </row>
    <row r="49" spans="2:31" x14ac:dyDescent="0.35">
      <c r="C49" t="str">
        <f t="shared" si="58"/>
        <v>Price</v>
      </c>
      <c r="D49">
        <v>9</v>
      </c>
      <c r="F49">
        <f ca="1">F38</f>
        <v>1</v>
      </c>
      <c r="G49">
        <f t="shared" ref="G49:P49" ca="1" si="71">G38</f>
        <v>0</v>
      </c>
      <c r="H49">
        <f t="shared" ca="1" si="71"/>
        <v>0</v>
      </c>
      <c r="I49">
        <f t="shared" ca="1" si="71"/>
        <v>0</v>
      </c>
      <c r="J49">
        <f t="shared" ca="1" si="71"/>
        <v>1</v>
      </c>
      <c r="K49">
        <f t="shared" ca="1" si="71"/>
        <v>1</v>
      </c>
      <c r="L49">
        <f t="shared" ca="1" si="71"/>
        <v>0</v>
      </c>
      <c r="M49">
        <f t="shared" ca="1" si="71"/>
        <v>0</v>
      </c>
      <c r="N49">
        <f t="shared" ca="1" si="71"/>
        <v>0</v>
      </c>
      <c r="O49">
        <f t="shared" ca="1" si="71"/>
        <v>0</v>
      </c>
      <c r="P49">
        <f t="shared" ca="1" si="71"/>
        <v>1</v>
      </c>
      <c r="Q49">
        <f ca="1">IF(AND(Q38=1,Q48=0),0,0)</f>
        <v>0</v>
      </c>
      <c r="R49">
        <f ca="1">IF(AND(R38=1,R48=0),0,0)</f>
        <v>0</v>
      </c>
      <c r="S49">
        <f ca="1">IF(AND(AND(OR(Q38=0,Q38=1),OR(R38=0,R38=1)),AND(OR(Q48=0,Q48=1),OR(R48=0,R48=1)),S38=1),0,1)</f>
        <v>0</v>
      </c>
      <c r="T49">
        <f ca="1">IF(AND(Q49=0,R49=0,S49=0),1,0)</f>
        <v>1</v>
      </c>
      <c r="U49">
        <f t="shared" ca="1" si="51"/>
        <v>17457</v>
      </c>
      <c r="V49">
        <f ca="1">SUMPRODUCT(F49:T49,Data!$D$4:$R$4)</f>
        <v>10</v>
      </c>
      <c r="W49">
        <f ca="1">SUMPRODUCT(F49:T49,Data!$D$5:$R$5)</f>
        <v>8.5</v>
      </c>
      <c r="X49" s="3">
        <f t="shared" ca="1" si="52"/>
        <v>0.16666666666666666</v>
      </c>
      <c r="Y49" s="3">
        <f t="shared" ca="1" si="53"/>
        <v>7.8341013824884786E-2</v>
      </c>
      <c r="Z49">
        <f t="shared" ca="1" si="54"/>
        <v>2500</v>
      </c>
      <c r="AA49">
        <f ca="1">250+SUMPRODUCT(F49:T49,Data!$D$6:$R$6)</f>
        <v>730</v>
      </c>
      <c r="AB49" s="2">
        <f t="shared" ca="1" si="55"/>
        <v>295000</v>
      </c>
      <c r="AC49" s="2">
        <f t="shared" ca="1" si="56"/>
        <v>221861.7511520737</v>
      </c>
      <c r="AD49" s="2">
        <f t="shared" ca="1" si="57"/>
        <v>516861.75115207373</v>
      </c>
      <c r="AE49" t="str">
        <f t="shared" ca="1" si="60"/>
        <v>No</v>
      </c>
    </row>
    <row r="50" spans="2:31" x14ac:dyDescent="0.35">
      <c r="C50" t="str">
        <f t="shared" si="58"/>
        <v>Price</v>
      </c>
      <c r="D50">
        <v>10</v>
      </c>
      <c r="F50">
        <f ca="1">F38</f>
        <v>1</v>
      </c>
      <c r="G50">
        <f t="shared" ref="G50:P50" ca="1" si="72">G38</f>
        <v>0</v>
      </c>
      <c r="H50">
        <f t="shared" ca="1" si="72"/>
        <v>0</v>
      </c>
      <c r="I50">
        <f t="shared" ca="1" si="72"/>
        <v>0</v>
      </c>
      <c r="J50">
        <f t="shared" ca="1" si="72"/>
        <v>1</v>
      </c>
      <c r="K50">
        <f t="shared" ca="1" si="72"/>
        <v>1</v>
      </c>
      <c r="L50">
        <f t="shared" ca="1" si="72"/>
        <v>0</v>
      </c>
      <c r="M50">
        <f t="shared" ca="1" si="72"/>
        <v>0</v>
      </c>
      <c r="N50">
        <f t="shared" ca="1" si="72"/>
        <v>0</v>
      </c>
      <c r="O50">
        <f t="shared" ca="1" si="72"/>
        <v>0</v>
      </c>
      <c r="P50">
        <f t="shared" ca="1" si="72"/>
        <v>1</v>
      </c>
      <c r="Q50">
        <f ca="1">IF(OR(Q38=1,Q48=1,Q49=1),0,1)</f>
        <v>0</v>
      </c>
      <c r="R50">
        <f ca="1">IF(OR(R38=1,R48=1,R49=1),0,1)</f>
        <v>1</v>
      </c>
      <c r="S50">
        <f ca="1">IF(OR(S38=1,S48=1,S49=1),0,1)</f>
        <v>0</v>
      </c>
      <c r="T50">
        <f ca="1">IF(OR(T38=1,T48=1,T49=1),0,1)</f>
        <v>0</v>
      </c>
      <c r="U50">
        <f t="shared" ca="1" si="51"/>
        <v>5169</v>
      </c>
      <c r="V50">
        <f ca="1">SUMPRODUCT(F50:T50,Data!$D$4:$R$4)</f>
        <v>12</v>
      </c>
      <c r="W50">
        <f ca="1">SUMPRODUCT(F50:T50,Data!$D$5:$R$5)</f>
        <v>11.5</v>
      </c>
      <c r="X50" s="3">
        <f t="shared" ca="1" si="52"/>
        <v>0.19354838709677419</v>
      </c>
      <c r="Y50" s="3">
        <f t="shared" ca="1" si="53"/>
        <v>0.1031390134529148</v>
      </c>
      <c r="Z50">
        <f t="shared" ca="1" si="54"/>
        <v>1500</v>
      </c>
      <c r="AA50">
        <f ca="1">250+SUMPRODUCT(F50:T50,Data!$D$6:$R$6)</f>
        <v>730</v>
      </c>
      <c r="AB50" s="2">
        <f t="shared" ca="1" si="55"/>
        <v>149032.25806451612</v>
      </c>
      <c r="AC50" s="2">
        <f t="shared" ca="1" si="56"/>
        <v>127067.26457399104</v>
      </c>
      <c r="AD50" s="2">
        <f t="shared" ca="1" si="57"/>
        <v>276099.52263850719</v>
      </c>
      <c r="AE50" t="str">
        <f t="shared" ca="1" si="60"/>
        <v>No</v>
      </c>
    </row>
    <row r="51" spans="2:31" x14ac:dyDescent="0.35">
      <c r="B51" s="4" t="s">
        <v>73</v>
      </c>
      <c r="AD51" s="43">
        <f ca="1">MAX(AD41:AD50)</f>
        <v>516861.75115207373</v>
      </c>
    </row>
    <row r="52" spans="2:31" x14ac:dyDescent="0.35">
      <c r="B52" s="4" t="s">
        <v>84</v>
      </c>
      <c r="F52">
        <f t="shared" ref="F52:T52" ca="1" si="73">AI11</f>
        <v>1</v>
      </c>
      <c r="G52">
        <f t="shared" ca="1" si="73"/>
        <v>0</v>
      </c>
      <c r="H52">
        <f t="shared" ca="1" si="73"/>
        <v>0</v>
      </c>
      <c r="I52">
        <f t="shared" ca="1" si="73"/>
        <v>0</v>
      </c>
      <c r="J52">
        <f t="shared" ca="1" si="73"/>
        <v>1</v>
      </c>
      <c r="K52">
        <f t="shared" ca="1" si="73"/>
        <v>1</v>
      </c>
      <c r="L52">
        <f t="shared" ca="1" si="73"/>
        <v>0</v>
      </c>
      <c r="M52">
        <f t="shared" ca="1" si="73"/>
        <v>0</v>
      </c>
      <c r="N52">
        <f t="shared" ca="1" si="73"/>
        <v>0</v>
      </c>
      <c r="O52">
        <f t="shared" ca="1" si="73"/>
        <v>0</v>
      </c>
      <c r="P52">
        <f t="shared" ca="1" si="73"/>
        <v>1</v>
      </c>
      <c r="Q52">
        <f t="shared" ca="1" si="73"/>
        <v>0</v>
      </c>
      <c r="R52">
        <f t="shared" ca="1" si="73"/>
        <v>0</v>
      </c>
      <c r="S52">
        <f t="shared" ca="1" si="73"/>
        <v>0</v>
      </c>
      <c r="T52">
        <f t="shared" ca="1" si="73"/>
        <v>1</v>
      </c>
      <c r="U52">
        <f t="shared" ref="U52" ca="1" si="74">SUMPRODUCT($F$1:$T$1,F52:T52)</f>
        <v>17457</v>
      </c>
    </row>
    <row r="53" spans="2:31" x14ac:dyDescent="0.35"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</row>
    <row r="54" spans="2:31" x14ac:dyDescent="0.35">
      <c r="B54" s="4" t="s">
        <v>128</v>
      </c>
      <c r="E54" s="45">
        <f ca="1">AY11</f>
        <v>84</v>
      </c>
      <c r="F54">
        <f ca="1">VLOOKUP($E54,'Brute Force Search'!$B$6:$R$221,F$3,0)</f>
        <v>1</v>
      </c>
      <c r="G54">
        <f ca="1">VLOOKUP($E54,'Brute Force Search'!$B$6:$R$221,G$3,0)</f>
        <v>0</v>
      </c>
      <c r="H54">
        <f ca="1">VLOOKUP($E54,'Brute Force Search'!$B$6:$R$221,H$3,0)</f>
        <v>0</v>
      </c>
      <c r="I54">
        <f ca="1">VLOOKUP($E54,'Brute Force Search'!$B$6:$R$221,I$3,0)</f>
        <v>0</v>
      </c>
      <c r="J54">
        <f ca="1">VLOOKUP($E54,'Brute Force Search'!$B$6:$R$221,J$3,0)</f>
        <v>1</v>
      </c>
      <c r="K54">
        <f ca="1">VLOOKUP($E54,'Brute Force Search'!$B$6:$R$221,K$3,0)</f>
        <v>1</v>
      </c>
      <c r="L54">
        <f ca="1">VLOOKUP($E54,'Brute Force Search'!$B$6:$R$221,L$3,0)</f>
        <v>0</v>
      </c>
      <c r="M54">
        <f ca="1">VLOOKUP($E54,'Brute Force Search'!$B$6:$R$221,M$3,0)</f>
        <v>0</v>
      </c>
      <c r="N54">
        <f ca="1">VLOOKUP($E54,'Brute Force Search'!$B$6:$R$221,N$3,0)</f>
        <v>0</v>
      </c>
      <c r="O54">
        <f ca="1">VLOOKUP($E54,'Brute Force Search'!$B$6:$R$221,O$3,0)</f>
        <v>0</v>
      </c>
      <c r="P54">
        <f ca="1">VLOOKUP($E54,'Brute Force Search'!$B$6:$R$221,P$3,0)</f>
        <v>1</v>
      </c>
      <c r="Q54">
        <f ca="1">VLOOKUP($E54,'Brute Force Search'!$B$6:$R$221,Q$3,0)</f>
        <v>0</v>
      </c>
      <c r="R54">
        <f ca="1">VLOOKUP($E54,'Brute Force Search'!$B$6:$R$221,R$3,0)</f>
        <v>0</v>
      </c>
      <c r="S54">
        <f ca="1">VLOOKUP($E54,'Brute Force Search'!$B$6:$R$221,S$3,0)</f>
        <v>0</v>
      </c>
      <c r="T54">
        <f ca="1">VLOOKUP($E54,'Brute Force Search'!$B$6:$R$221,T$3,0)</f>
        <v>1</v>
      </c>
      <c r="U54">
        <f ca="1">SUMPRODUCT($F$1:$T$1,F54:T54)</f>
        <v>17457</v>
      </c>
      <c r="V54" s="34"/>
      <c r="W54" s="34"/>
      <c r="X54" s="34"/>
      <c r="Y54" s="34"/>
      <c r="Z54" s="34"/>
      <c r="AA54" s="34"/>
      <c r="AB54" s="34"/>
      <c r="AC54" s="34"/>
      <c r="AD54" s="34"/>
      <c r="AE54" s="34"/>
    </row>
    <row r="55" spans="2:31" x14ac:dyDescent="0.35"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</row>
    <row r="56" spans="2:31" x14ac:dyDescent="0.35">
      <c r="B56" s="4" t="s">
        <v>78</v>
      </c>
    </row>
    <row r="57" spans="2:31" x14ac:dyDescent="0.35">
      <c r="C57" t="str">
        <f>C25</f>
        <v>Detachable</v>
      </c>
      <c r="D57">
        <v>1</v>
      </c>
      <c r="F57">
        <f ca="1">IF(F54,0,1)</f>
        <v>0</v>
      </c>
      <c r="G57">
        <f ca="1">1-F57</f>
        <v>1</v>
      </c>
      <c r="H57">
        <f ca="1">H54</f>
        <v>0</v>
      </c>
      <c r="I57">
        <f t="shared" ref="I57:T57" ca="1" si="75">I54</f>
        <v>0</v>
      </c>
      <c r="J57">
        <f t="shared" ca="1" si="75"/>
        <v>1</v>
      </c>
      <c r="K57">
        <f t="shared" ca="1" si="75"/>
        <v>1</v>
      </c>
      <c r="L57">
        <f t="shared" ca="1" si="75"/>
        <v>0</v>
      </c>
      <c r="M57">
        <f t="shared" ca="1" si="75"/>
        <v>0</v>
      </c>
      <c r="N57">
        <f t="shared" ca="1" si="75"/>
        <v>0</v>
      </c>
      <c r="O57">
        <f t="shared" ca="1" si="75"/>
        <v>0</v>
      </c>
      <c r="P57">
        <f t="shared" ca="1" si="75"/>
        <v>1</v>
      </c>
      <c r="Q57">
        <f t="shared" ca="1" si="75"/>
        <v>0</v>
      </c>
      <c r="R57">
        <f t="shared" ca="1" si="75"/>
        <v>0</v>
      </c>
      <c r="S57">
        <f t="shared" ca="1" si="75"/>
        <v>0</v>
      </c>
      <c r="T57">
        <f t="shared" ca="1" si="75"/>
        <v>1</v>
      </c>
      <c r="U57">
        <f t="shared" ref="U57:U66" ca="1" si="76">SUMPRODUCT($F$1:$T$1,F57:T57)</f>
        <v>17458</v>
      </c>
      <c r="V57">
        <f ca="1">SUMPRODUCT(F57:T57,Data!$D$4:$R$4)</f>
        <v>9</v>
      </c>
      <c r="W57">
        <f ca="1">SUMPRODUCT(F57:T57,Data!$D$5:$R$5)</f>
        <v>5.5</v>
      </c>
      <c r="X57" s="3">
        <f t="shared" ref="X57:X66" ca="1" si="77">V57/(50+V57)</f>
        <v>0.15254237288135594</v>
      </c>
      <c r="Y57" s="3">
        <f t="shared" ref="Y57:Y66" ca="1" si="78">W57/(100+W57)</f>
        <v>5.2132701421800945E-2</v>
      </c>
      <c r="Z57">
        <f t="shared" ref="Z57:Z66" ca="1" si="79">IF(Q57=1,$Q$5,IF(R57=1,$R$5,IF(S57=1,$S$5,IF(T57=1,$T$5))))</f>
        <v>2500</v>
      </c>
      <c r="AA57">
        <f ca="1">250+SUMPRODUCT(F57:T57,Data!$D$6:$R$6)</f>
        <v>530</v>
      </c>
      <c r="AB57" s="2">
        <f t="shared" ref="AB57:AB66" ca="1" si="80">($Z57-$AA57)*X57*1000</f>
        <v>300508.4745762712</v>
      </c>
      <c r="AC57" s="2">
        <f t="shared" ref="AC57:AC66" ca="1" si="81">($Z57-$AA57)*Y57*1600</f>
        <v>164322.27488151658</v>
      </c>
      <c r="AD57" s="2">
        <f t="shared" ref="AD57:AD66" ca="1" si="82">SUM(AB57:AC57)</f>
        <v>464830.74945778778</v>
      </c>
      <c r="AE57" t="str">
        <f ca="1">IFERROR(VLOOKUP(U57,AX$9:AX$11,1,0),"No")</f>
        <v>No</v>
      </c>
    </row>
    <row r="58" spans="2:31" x14ac:dyDescent="0.35">
      <c r="C58" t="str">
        <f t="shared" ref="C58:C66" si="83">C26</f>
        <v>Processor</v>
      </c>
      <c r="D58">
        <v>2</v>
      </c>
      <c r="F58">
        <f ca="1">F54</f>
        <v>1</v>
      </c>
      <c r="G58">
        <f ca="1">G54</f>
        <v>0</v>
      </c>
      <c r="H58">
        <f ca="1">IF(H54,0,1)</f>
        <v>1</v>
      </c>
      <c r="I58">
        <f ca="1">IF(H58=1,0,1)</f>
        <v>0</v>
      </c>
      <c r="J58">
        <f ca="1">IF(AND(OR(H58=1,H58=0),OR(H58=1,I58=0)),0,0)</f>
        <v>0</v>
      </c>
      <c r="K58">
        <f ca="1">K54</f>
        <v>1</v>
      </c>
      <c r="L58">
        <f t="shared" ref="L58:T58" ca="1" si="84">L54</f>
        <v>0</v>
      </c>
      <c r="M58">
        <f t="shared" ca="1" si="84"/>
        <v>0</v>
      </c>
      <c r="N58">
        <f t="shared" ca="1" si="84"/>
        <v>0</v>
      </c>
      <c r="O58">
        <f t="shared" ca="1" si="84"/>
        <v>0</v>
      </c>
      <c r="P58">
        <f t="shared" ca="1" si="84"/>
        <v>1</v>
      </c>
      <c r="Q58">
        <f t="shared" ca="1" si="84"/>
        <v>0</v>
      </c>
      <c r="R58">
        <f t="shared" ca="1" si="84"/>
        <v>0</v>
      </c>
      <c r="S58">
        <f t="shared" ca="1" si="84"/>
        <v>0</v>
      </c>
      <c r="T58">
        <f t="shared" ca="1" si="84"/>
        <v>1</v>
      </c>
      <c r="U58">
        <f t="shared" ca="1" si="76"/>
        <v>17445</v>
      </c>
      <c r="V58">
        <f ca="1">SUMPRODUCT(F58:T58,Data!$D$4:$R$4)</f>
        <v>5.5</v>
      </c>
      <c r="W58">
        <f ca="1">SUMPRODUCT(F58:T58,Data!$D$5:$R$5)</f>
        <v>5.5</v>
      </c>
      <c r="X58" s="3">
        <f t="shared" ca="1" si="77"/>
        <v>9.90990990990991E-2</v>
      </c>
      <c r="Y58" s="3">
        <f t="shared" ca="1" si="78"/>
        <v>5.2132701421800945E-2</v>
      </c>
      <c r="Z58">
        <f t="shared" ca="1" si="79"/>
        <v>2500</v>
      </c>
      <c r="AA58">
        <f ca="1">250+SUMPRODUCT(F58:T58,Data!$D$6:$R$6)</f>
        <v>530</v>
      </c>
      <c r="AB58" s="2">
        <f t="shared" ca="1" si="80"/>
        <v>195225.22522522521</v>
      </c>
      <c r="AC58" s="2">
        <f t="shared" ca="1" si="81"/>
        <v>164322.27488151658</v>
      </c>
      <c r="AD58" s="2">
        <f t="shared" ca="1" si="82"/>
        <v>359547.50010674179</v>
      </c>
      <c r="AE58" t="str">
        <f t="shared" ref="AE58:AE66" ca="1" si="85">IFERROR(VLOOKUP(U58,AX$9:AX$11,1,0),"No")</f>
        <v>No</v>
      </c>
    </row>
    <row r="59" spans="2:31" x14ac:dyDescent="0.35">
      <c r="C59" t="str">
        <f t="shared" si="83"/>
        <v>Processor</v>
      </c>
      <c r="D59">
        <v>3</v>
      </c>
      <c r="F59">
        <f ca="1">F54</f>
        <v>1</v>
      </c>
      <c r="G59">
        <f ca="1">G54</f>
        <v>0</v>
      </c>
      <c r="H59">
        <f ca="1">IF(AND(H54=1,H58=0),0,0)</f>
        <v>0</v>
      </c>
      <c r="I59">
        <f ca="1">IF(OR(AND(I54=1,I58=0),AND(I54=0,I58=1)),0,1)</f>
        <v>1</v>
      </c>
      <c r="J59">
        <f ca="1">IF(AND(H59=0,I59=0),1,0)</f>
        <v>0</v>
      </c>
      <c r="K59">
        <f ca="1">K54</f>
        <v>1</v>
      </c>
      <c r="L59">
        <f t="shared" ref="L59:T59" ca="1" si="86">L54</f>
        <v>0</v>
      </c>
      <c r="M59">
        <f t="shared" ca="1" si="86"/>
        <v>0</v>
      </c>
      <c r="N59">
        <f t="shared" ca="1" si="86"/>
        <v>0</v>
      </c>
      <c r="O59">
        <f t="shared" ca="1" si="86"/>
        <v>0</v>
      </c>
      <c r="P59">
        <f t="shared" ca="1" si="86"/>
        <v>1</v>
      </c>
      <c r="Q59">
        <f t="shared" ca="1" si="86"/>
        <v>0</v>
      </c>
      <c r="R59">
        <f t="shared" ca="1" si="86"/>
        <v>0</v>
      </c>
      <c r="S59">
        <f t="shared" ca="1" si="86"/>
        <v>0</v>
      </c>
      <c r="T59">
        <f t="shared" ca="1" si="86"/>
        <v>1</v>
      </c>
      <c r="U59">
        <f t="shared" ca="1" si="76"/>
        <v>17449</v>
      </c>
      <c r="V59">
        <f ca="1">SUMPRODUCT(F59:T59,Data!$D$4:$R$4)</f>
        <v>7.5</v>
      </c>
      <c r="W59">
        <f ca="1">SUMPRODUCT(F59:T59,Data!$D$5:$R$5)</f>
        <v>7.9</v>
      </c>
      <c r="X59" s="3">
        <f t="shared" ca="1" si="77"/>
        <v>0.13043478260869565</v>
      </c>
      <c r="Y59" s="3">
        <f t="shared" ca="1" si="78"/>
        <v>7.3215940685820199E-2</v>
      </c>
      <c r="Z59">
        <f t="shared" ca="1" si="79"/>
        <v>2500</v>
      </c>
      <c r="AA59">
        <f ca="1">250+SUMPRODUCT(F59:T59,Data!$D$6:$R$6)</f>
        <v>630</v>
      </c>
      <c r="AB59" s="2">
        <f t="shared" ca="1" si="80"/>
        <v>243913.04347826086</v>
      </c>
      <c r="AC59" s="2">
        <f t="shared" ca="1" si="81"/>
        <v>219062.09453197403</v>
      </c>
      <c r="AD59" s="2">
        <f t="shared" ca="1" si="82"/>
        <v>462975.13801023492</v>
      </c>
      <c r="AE59" t="str">
        <f t="shared" ca="1" si="85"/>
        <v>No</v>
      </c>
    </row>
    <row r="60" spans="2:31" x14ac:dyDescent="0.35">
      <c r="C60" t="str">
        <f t="shared" si="83"/>
        <v>Display Size</v>
      </c>
      <c r="D60">
        <v>4</v>
      </c>
      <c r="F60">
        <f ca="1">F54</f>
        <v>1</v>
      </c>
      <c r="G60">
        <f ca="1">G54</f>
        <v>0</v>
      </c>
      <c r="H60">
        <f ca="1">H54</f>
        <v>0</v>
      </c>
      <c r="I60">
        <f t="shared" ref="I60:J60" ca="1" si="87">I54</f>
        <v>0</v>
      </c>
      <c r="J60">
        <f t="shared" ca="1" si="87"/>
        <v>1</v>
      </c>
      <c r="K60">
        <f ca="1">IF(K54,0,1)</f>
        <v>0</v>
      </c>
      <c r="L60">
        <f ca="1">IF(K60=1,0,1)</f>
        <v>1</v>
      </c>
      <c r="M60">
        <f ca="1">IF(AND(OR(K60=1,K60=0),OR(L60=1,L60=0)),0,0)</f>
        <v>0</v>
      </c>
      <c r="N60">
        <f ca="1">N54</f>
        <v>0</v>
      </c>
      <c r="O60">
        <f t="shared" ref="O60:T60" ca="1" si="88">O54</f>
        <v>0</v>
      </c>
      <c r="P60">
        <f t="shared" ca="1" si="88"/>
        <v>1</v>
      </c>
      <c r="Q60">
        <f t="shared" ca="1" si="88"/>
        <v>0</v>
      </c>
      <c r="R60">
        <f t="shared" ca="1" si="88"/>
        <v>0</v>
      </c>
      <c r="S60">
        <f t="shared" ca="1" si="88"/>
        <v>0</v>
      </c>
      <c r="T60">
        <f t="shared" ca="1" si="88"/>
        <v>1</v>
      </c>
      <c r="U60">
        <f t="shared" ca="1" si="76"/>
        <v>17489</v>
      </c>
      <c r="V60">
        <f ca="1">SUMPRODUCT(F60:T60,Data!$D$4:$R$4)</f>
        <v>12</v>
      </c>
      <c r="W60">
        <f ca="1">SUMPRODUCT(F60:T60,Data!$D$5:$R$5)</f>
        <v>10</v>
      </c>
      <c r="X60" s="3">
        <f t="shared" ca="1" si="77"/>
        <v>0.19354838709677419</v>
      </c>
      <c r="Y60" s="3">
        <f t="shared" ca="1" si="78"/>
        <v>9.0909090909090912E-2</v>
      </c>
      <c r="Z60">
        <f t="shared" ca="1" si="79"/>
        <v>2500</v>
      </c>
      <c r="AA60">
        <f ca="1">250+SUMPRODUCT(F60:T60,Data!$D$6:$R$6)</f>
        <v>780</v>
      </c>
      <c r="AB60" s="2">
        <f t="shared" ca="1" si="80"/>
        <v>332903.22580645158</v>
      </c>
      <c r="AC60" s="2">
        <f t="shared" ca="1" si="81"/>
        <v>250181.81818181821</v>
      </c>
      <c r="AD60" s="2">
        <f t="shared" ca="1" si="82"/>
        <v>583085.04398826975</v>
      </c>
      <c r="AE60" t="str">
        <f t="shared" ca="1" si="85"/>
        <v>No</v>
      </c>
    </row>
    <row r="61" spans="2:31" x14ac:dyDescent="0.35">
      <c r="C61" t="str">
        <f t="shared" si="83"/>
        <v>Display Size</v>
      </c>
      <c r="D61">
        <v>5</v>
      </c>
      <c r="F61">
        <f ca="1">F54</f>
        <v>1</v>
      </c>
      <c r="G61">
        <f ca="1">G54</f>
        <v>0</v>
      </c>
      <c r="H61">
        <f t="shared" ref="H61:J61" ca="1" si="89">H54</f>
        <v>0</v>
      </c>
      <c r="I61">
        <f t="shared" ca="1" si="89"/>
        <v>0</v>
      </c>
      <c r="J61">
        <f t="shared" ca="1" si="89"/>
        <v>1</v>
      </c>
      <c r="K61">
        <f ca="1">IF(AND(K54=1,K60=0),0,0)</f>
        <v>0</v>
      </c>
      <c r="L61">
        <f ca="1">IF(OR(AND(L54=1,L60=0),AND(L54=0,L60=1)),0,1)</f>
        <v>0</v>
      </c>
      <c r="M61">
        <f ca="1">IF(AND(K61=0,L61=0),1,0)</f>
        <v>1</v>
      </c>
      <c r="N61">
        <f ca="1">N54</f>
        <v>0</v>
      </c>
      <c r="O61">
        <f t="shared" ref="O61:T61" ca="1" si="90">O54</f>
        <v>0</v>
      </c>
      <c r="P61">
        <f t="shared" ca="1" si="90"/>
        <v>1</v>
      </c>
      <c r="Q61">
        <f t="shared" ca="1" si="90"/>
        <v>0</v>
      </c>
      <c r="R61">
        <f t="shared" ca="1" si="90"/>
        <v>0</v>
      </c>
      <c r="S61">
        <f t="shared" ca="1" si="90"/>
        <v>0</v>
      </c>
      <c r="T61">
        <f t="shared" ca="1" si="90"/>
        <v>1</v>
      </c>
      <c r="U61">
        <f t="shared" ca="1" si="76"/>
        <v>17553</v>
      </c>
      <c r="V61">
        <f ca="1">SUMPRODUCT(F61:T61,Data!$D$4:$R$4)</f>
        <v>10.8</v>
      </c>
      <c r="W61">
        <f ca="1">SUMPRODUCT(F61:T61,Data!$D$5:$R$5)</f>
        <v>11</v>
      </c>
      <c r="X61" s="3">
        <f t="shared" ca="1" si="77"/>
        <v>0.17763157894736845</v>
      </c>
      <c r="Y61" s="3">
        <f t="shared" ca="1" si="78"/>
        <v>9.90990990990991E-2</v>
      </c>
      <c r="Z61">
        <f t="shared" ca="1" si="79"/>
        <v>2500</v>
      </c>
      <c r="AA61">
        <f ca="1">250+SUMPRODUCT(F61:T61,Data!$D$6:$R$6)</f>
        <v>830</v>
      </c>
      <c r="AB61" s="2">
        <f t="shared" ca="1" si="80"/>
        <v>296644.73684210534</v>
      </c>
      <c r="AC61" s="2">
        <f t="shared" ca="1" si="81"/>
        <v>264792.79279279278</v>
      </c>
      <c r="AD61" s="2">
        <f t="shared" ca="1" si="82"/>
        <v>561437.52963489806</v>
      </c>
      <c r="AE61" t="str">
        <f t="shared" ca="1" si="85"/>
        <v>No</v>
      </c>
    </row>
    <row r="62" spans="2:31" x14ac:dyDescent="0.35">
      <c r="C62" t="str">
        <f t="shared" si="83"/>
        <v>Memory</v>
      </c>
      <c r="D62">
        <v>6</v>
      </c>
      <c r="F62">
        <f ca="1">F54</f>
        <v>1</v>
      </c>
      <c r="G62">
        <f t="shared" ref="G62:M62" ca="1" si="91">G54</f>
        <v>0</v>
      </c>
      <c r="H62">
        <f t="shared" ca="1" si="91"/>
        <v>0</v>
      </c>
      <c r="I62">
        <f t="shared" ca="1" si="91"/>
        <v>0</v>
      </c>
      <c r="J62">
        <f t="shared" ca="1" si="91"/>
        <v>1</v>
      </c>
      <c r="K62">
        <f t="shared" ca="1" si="91"/>
        <v>1</v>
      </c>
      <c r="L62">
        <f t="shared" ca="1" si="91"/>
        <v>0</v>
      </c>
      <c r="M62">
        <f t="shared" ca="1" si="91"/>
        <v>0</v>
      </c>
      <c r="N62">
        <f ca="1">IF(N54,0,1)</f>
        <v>1</v>
      </c>
      <c r="O62">
        <f ca="1">IF(N62=1,0,1)</f>
        <v>0</v>
      </c>
      <c r="P62">
        <f ca="1">IF(AND(OR(N62=1,O62=0),OR(N62=1,O62=0)),0,0)</f>
        <v>0</v>
      </c>
      <c r="Q62">
        <f ca="1">Q54</f>
        <v>0</v>
      </c>
      <c r="R62">
        <f t="shared" ref="R62:T62" ca="1" si="92">R54</f>
        <v>0</v>
      </c>
      <c r="S62">
        <f t="shared" ca="1" si="92"/>
        <v>0</v>
      </c>
      <c r="T62">
        <f t="shared" ca="1" si="92"/>
        <v>1</v>
      </c>
      <c r="U62">
        <f t="shared" ca="1" si="76"/>
        <v>16689</v>
      </c>
      <c r="V62">
        <f ca="1">SUMPRODUCT(F62:T62,Data!$D$4:$R$4)</f>
        <v>5.5</v>
      </c>
      <c r="W62">
        <f ca="1">SUMPRODUCT(F62:T62,Data!$D$5:$R$5)</f>
        <v>6</v>
      </c>
      <c r="X62" s="3">
        <f t="shared" ca="1" si="77"/>
        <v>9.90990990990991E-2</v>
      </c>
      <c r="Y62" s="3">
        <f t="shared" ca="1" si="78"/>
        <v>5.6603773584905662E-2</v>
      </c>
      <c r="Z62">
        <f t="shared" ca="1" si="79"/>
        <v>2500</v>
      </c>
      <c r="AA62">
        <f ca="1">250+SUMPRODUCT(F62:T62,Data!$D$6:$R$6)</f>
        <v>650</v>
      </c>
      <c r="AB62" s="2">
        <f t="shared" ca="1" si="80"/>
        <v>183333.33333333334</v>
      </c>
      <c r="AC62" s="2">
        <f t="shared" ca="1" si="81"/>
        <v>167547.16981132075</v>
      </c>
      <c r="AD62" s="2">
        <f t="shared" ca="1" si="82"/>
        <v>350880.5031446541</v>
      </c>
      <c r="AE62" t="str">
        <f t="shared" ca="1" si="85"/>
        <v>No</v>
      </c>
    </row>
    <row r="63" spans="2:31" x14ac:dyDescent="0.35">
      <c r="C63" t="str">
        <f t="shared" si="83"/>
        <v>Memory</v>
      </c>
      <c r="D63">
        <v>7</v>
      </c>
      <c r="F63">
        <f ca="1">F54</f>
        <v>1</v>
      </c>
      <c r="G63">
        <f t="shared" ref="G63:M63" ca="1" si="93">G54</f>
        <v>0</v>
      </c>
      <c r="H63">
        <f t="shared" ca="1" si="93"/>
        <v>0</v>
      </c>
      <c r="I63">
        <f t="shared" ca="1" si="93"/>
        <v>0</v>
      </c>
      <c r="J63">
        <f t="shared" ca="1" si="93"/>
        <v>1</v>
      </c>
      <c r="K63">
        <f t="shared" ca="1" si="93"/>
        <v>1</v>
      </c>
      <c r="L63">
        <f t="shared" ca="1" si="93"/>
        <v>0</v>
      </c>
      <c r="M63">
        <f t="shared" ca="1" si="93"/>
        <v>0</v>
      </c>
      <c r="N63">
        <f ca="1">IF(AND(N54=1,N62=0),0,0)</f>
        <v>0</v>
      </c>
      <c r="O63">
        <f ca="1">IF(OR(AND(O54=1,O62=0),AND(O54=0,O62=1)),0,1)</f>
        <v>1</v>
      </c>
      <c r="P63">
        <f ca="1">IF(AND(N63=0,O63=0),1,0)</f>
        <v>0</v>
      </c>
      <c r="Q63">
        <f ca="1">Q54</f>
        <v>0</v>
      </c>
      <c r="R63">
        <f t="shared" ref="R63:T63" ca="1" si="94">R54</f>
        <v>0</v>
      </c>
      <c r="S63">
        <f t="shared" ca="1" si="94"/>
        <v>0</v>
      </c>
      <c r="T63">
        <f t="shared" ca="1" si="94"/>
        <v>1</v>
      </c>
      <c r="U63">
        <f t="shared" ca="1" si="76"/>
        <v>16945</v>
      </c>
      <c r="V63">
        <f ca="1">SUMPRODUCT(F63:T63,Data!$D$4:$R$4)</f>
        <v>7.5</v>
      </c>
      <c r="W63">
        <f ca="1">SUMPRODUCT(F63:T63,Data!$D$5:$R$5)</f>
        <v>8</v>
      </c>
      <c r="X63" s="3">
        <f t="shared" ca="1" si="77"/>
        <v>0.13043478260869565</v>
      </c>
      <c r="Y63" s="3">
        <f t="shared" ca="1" si="78"/>
        <v>7.407407407407407E-2</v>
      </c>
      <c r="Z63">
        <f t="shared" ca="1" si="79"/>
        <v>2500</v>
      </c>
      <c r="AA63">
        <f ca="1">250+SUMPRODUCT(F63:T63,Data!$D$6:$R$6)</f>
        <v>690</v>
      </c>
      <c r="AB63" s="2">
        <f t="shared" ca="1" si="80"/>
        <v>236086.95652173914</v>
      </c>
      <c r="AC63" s="2">
        <f t="shared" ca="1" si="81"/>
        <v>214518.51851851851</v>
      </c>
      <c r="AD63" s="2">
        <f t="shared" ca="1" si="82"/>
        <v>450605.47504025768</v>
      </c>
      <c r="AE63" t="str">
        <f t="shared" ca="1" si="85"/>
        <v>No</v>
      </c>
    </row>
    <row r="64" spans="2:31" x14ac:dyDescent="0.35">
      <c r="C64" t="str">
        <f t="shared" si="83"/>
        <v>Price</v>
      </c>
      <c r="D64">
        <v>8</v>
      </c>
      <c r="F64">
        <f ca="1">F54</f>
        <v>1</v>
      </c>
      <c r="G64">
        <f t="shared" ref="G64:P64" ca="1" si="95">G54</f>
        <v>0</v>
      </c>
      <c r="H64">
        <f t="shared" ca="1" si="95"/>
        <v>0</v>
      </c>
      <c r="I64">
        <f t="shared" ca="1" si="95"/>
        <v>0</v>
      </c>
      <c r="J64">
        <f t="shared" ca="1" si="95"/>
        <v>1</v>
      </c>
      <c r="K64">
        <f t="shared" ca="1" si="95"/>
        <v>1</v>
      </c>
      <c r="L64">
        <f t="shared" ca="1" si="95"/>
        <v>0</v>
      </c>
      <c r="M64">
        <f t="shared" ca="1" si="95"/>
        <v>0</v>
      </c>
      <c r="N64">
        <f t="shared" ca="1" si="95"/>
        <v>0</v>
      </c>
      <c r="O64">
        <f t="shared" ca="1" si="95"/>
        <v>0</v>
      </c>
      <c r="P64">
        <f t="shared" ca="1" si="95"/>
        <v>1</v>
      </c>
      <c r="Q64">
        <f ca="1">IF(Q54,0,1)</f>
        <v>1</v>
      </c>
      <c r="R64">
        <f ca="1">IF(Q64=1,0,1)</f>
        <v>0</v>
      </c>
      <c r="S64">
        <f ca="1">IF(AND(OR(Q64=0,R64=1),OR(R64=0,R64=1)),0,0)</f>
        <v>0</v>
      </c>
      <c r="T64">
        <f ca="1">IF(S64,0,0)</f>
        <v>0</v>
      </c>
      <c r="U64">
        <f t="shared" ca="1" si="76"/>
        <v>3121</v>
      </c>
      <c r="V64">
        <f ca="1">SUMPRODUCT(F64:T64,Data!$D$4:$R$4)</f>
        <v>14</v>
      </c>
      <c r="W64">
        <f ca="1">SUMPRODUCT(F64:T64,Data!$D$5:$R$5)</f>
        <v>13.5</v>
      </c>
      <c r="X64" s="3">
        <f t="shared" ca="1" si="77"/>
        <v>0.21875</v>
      </c>
      <c r="Y64" s="3">
        <f t="shared" ca="1" si="78"/>
        <v>0.11894273127753303</v>
      </c>
      <c r="Z64">
        <f t="shared" ca="1" si="79"/>
        <v>1000</v>
      </c>
      <c r="AA64">
        <f ca="1">250+SUMPRODUCT(F64:T64,Data!$D$6:$R$6)</f>
        <v>730</v>
      </c>
      <c r="AB64" s="2">
        <f t="shared" ca="1" si="80"/>
        <v>59062.5</v>
      </c>
      <c r="AC64" s="2">
        <f t="shared" ca="1" si="81"/>
        <v>51383.259911894267</v>
      </c>
      <c r="AD64" s="2">
        <f t="shared" ca="1" si="82"/>
        <v>110445.75991189427</v>
      </c>
      <c r="AE64" t="str">
        <f t="shared" ca="1" si="85"/>
        <v>No</v>
      </c>
    </row>
    <row r="65" spans="2:31" x14ac:dyDescent="0.35">
      <c r="C65" t="str">
        <f t="shared" si="83"/>
        <v>Price</v>
      </c>
      <c r="D65">
        <v>9</v>
      </c>
      <c r="F65">
        <f ca="1">F54</f>
        <v>1</v>
      </c>
      <c r="G65">
        <f t="shared" ref="G65:P65" ca="1" si="96">G54</f>
        <v>0</v>
      </c>
      <c r="H65">
        <f t="shared" ca="1" si="96"/>
        <v>0</v>
      </c>
      <c r="I65">
        <f t="shared" ca="1" si="96"/>
        <v>0</v>
      </c>
      <c r="J65">
        <f t="shared" ca="1" si="96"/>
        <v>1</v>
      </c>
      <c r="K65">
        <f t="shared" ca="1" si="96"/>
        <v>1</v>
      </c>
      <c r="L65">
        <f t="shared" ca="1" si="96"/>
        <v>0</v>
      </c>
      <c r="M65">
        <f t="shared" ca="1" si="96"/>
        <v>0</v>
      </c>
      <c r="N65">
        <f t="shared" ca="1" si="96"/>
        <v>0</v>
      </c>
      <c r="O65">
        <f t="shared" ca="1" si="96"/>
        <v>0</v>
      </c>
      <c r="P65">
        <f t="shared" ca="1" si="96"/>
        <v>1</v>
      </c>
      <c r="Q65">
        <f ca="1">IF(AND(Q54=1,Q64=0),0,0)</f>
        <v>0</v>
      </c>
      <c r="R65">
        <f ca="1">IF(AND(R54=1,R64=0),0,0)</f>
        <v>0</v>
      </c>
      <c r="S65">
        <f ca="1">IF(AND(AND(OR(Q54=0,Q54=1),OR(R54=0,R54=1)),AND(OR(Q64=0,Q64=1),OR(R64=0,R64=1)),S54=1),0,1)</f>
        <v>1</v>
      </c>
      <c r="T65">
        <f ca="1">IF(AND(Q65=0,R65=0,S65=0),1,0)</f>
        <v>0</v>
      </c>
      <c r="U65">
        <f t="shared" ca="1" si="76"/>
        <v>9265</v>
      </c>
      <c r="V65">
        <f ca="1">SUMPRODUCT(F65:T65,Data!$D$4:$R$4)</f>
        <v>11</v>
      </c>
      <c r="W65">
        <f ca="1">SUMPRODUCT(F65:T65,Data!$D$5:$R$5)</f>
        <v>9.5</v>
      </c>
      <c r="X65" s="3">
        <f t="shared" ca="1" si="77"/>
        <v>0.18032786885245902</v>
      </c>
      <c r="Y65" s="3">
        <f t="shared" ca="1" si="78"/>
        <v>8.6757990867579904E-2</v>
      </c>
      <c r="Z65">
        <f t="shared" ca="1" si="79"/>
        <v>2000</v>
      </c>
      <c r="AA65">
        <f ca="1">250+SUMPRODUCT(F65:T65,Data!$D$6:$R$6)</f>
        <v>730</v>
      </c>
      <c r="AB65" s="2">
        <f t="shared" ca="1" si="80"/>
        <v>229016.39344262297</v>
      </c>
      <c r="AC65" s="2">
        <f t="shared" ca="1" si="81"/>
        <v>176292.23744292237</v>
      </c>
      <c r="AD65" s="2">
        <f t="shared" ca="1" si="82"/>
        <v>405308.63088554534</v>
      </c>
      <c r="AE65">
        <f t="shared" ca="1" si="85"/>
        <v>9265</v>
      </c>
    </row>
    <row r="66" spans="2:31" x14ac:dyDescent="0.35">
      <c r="C66" t="str">
        <f t="shared" si="83"/>
        <v>Price</v>
      </c>
      <c r="D66">
        <v>10</v>
      </c>
      <c r="F66">
        <f ca="1">F54</f>
        <v>1</v>
      </c>
      <c r="G66">
        <f t="shared" ref="G66:P66" ca="1" si="97">G54</f>
        <v>0</v>
      </c>
      <c r="H66">
        <f t="shared" ca="1" si="97"/>
        <v>0</v>
      </c>
      <c r="I66">
        <f t="shared" ca="1" si="97"/>
        <v>0</v>
      </c>
      <c r="J66">
        <f t="shared" ca="1" si="97"/>
        <v>1</v>
      </c>
      <c r="K66">
        <f t="shared" ca="1" si="97"/>
        <v>1</v>
      </c>
      <c r="L66">
        <f t="shared" ca="1" si="97"/>
        <v>0</v>
      </c>
      <c r="M66">
        <f t="shared" ca="1" si="97"/>
        <v>0</v>
      </c>
      <c r="N66">
        <f t="shared" ca="1" si="97"/>
        <v>0</v>
      </c>
      <c r="O66">
        <f t="shared" ca="1" si="97"/>
        <v>0</v>
      </c>
      <c r="P66">
        <f t="shared" ca="1" si="97"/>
        <v>1</v>
      </c>
      <c r="Q66">
        <f ca="1">IF(OR(Q54=1,Q64=1,Q65=1),0,1)</f>
        <v>0</v>
      </c>
      <c r="R66">
        <f ca="1">IF(OR(R54=1,R64=1,R65=1),0,1)</f>
        <v>1</v>
      </c>
      <c r="S66">
        <f ca="1">IF(OR(S54=1,S64=1,S65=1),0,1)</f>
        <v>0</v>
      </c>
      <c r="T66">
        <f ca="1">IF(OR(T54=1,T64=1,T65=1),0,1)</f>
        <v>0</v>
      </c>
      <c r="U66">
        <f t="shared" ca="1" si="76"/>
        <v>5169</v>
      </c>
      <c r="V66">
        <f ca="1">SUMPRODUCT(F66:T66,Data!$D$4:$R$4)</f>
        <v>12</v>
      </c>
      <c r="W66">
        <f ca="1">SUMPRODUCT(F66:T66,Data!$D$5:$R$5)</f>
        <v>11.5</v>
      </c>
      <c r="X66" s="3">
        <f t="shared" ca="1" si="77"/>
        <v>0.19354838709677419</v>
      </c>
      <c r="Y66" s="3">
        <f t="shared" ca="1" si="78"/>
        <v>0.1031390134529148</v>
      </c>
      <c r="Z66">
        <f t="shared" ca="1" si="79"/>
        <v>1500</v>
      </c>
      <c r="AA66">
        <f ca="1">250+SUMPRODUCT(F66:T66,Data!$D$6:$R$6)</f>
        <v>730</v>
      </c>
      <c r="AB66" s="2">
        <f t="shared" ca="1" si="80"/>
        <v>149032.25806451612</v>
      </c>
      <c r="AC66" s="2">
        <f t="shared" ca="1" si="81"/>
        <v>127067.26457399104</v>
      </c>
      <c r="AD66" s="2">
        <f t="shared" ca="1" si="82"/>
        <v>276099.52263850719</v>
      </c>
      <c r="AE66" t="str">
        <f t="shared" ca="1" si="85"/>
        <v>No</v>
      </c>
    </row>
    <row r="67" spans="2:31" x14ac:dyDescent="0.35">
      <c r="B67" s="4" t="s">
        <v>73</v>
      </c>
      <c r="AD67" s="43">
        <f ca="1">MAX(AD57:AD66)</f>
        <v>583085.04398826975</v>
      </c>
    </row>
    <row r="68" spans="2:31" x14ac:dyDescent="0.35">
      <c r="B68" s="4" t="s">
        <v>85</v>
      </c>
      <c r="F68">
        <f ca="1">AI12</f>
        <v>1</v>
      </c>
      <c r="G68">
        <f t="shared" ref="G68:T68" ca="1" si="98">AJ12</f>
        <v>0</v>
      </c>
      <c r="H68">
        <f t="shared" ca="1" si="98"/>
        <v>0</v>
      </c>
      <c r="I68">
        <f t="shared" ca="1" si="98"/>
        <v>0</v>
      </c>
      <c r="J68">
        <f t="shared" ca="1" si="98"/>
        <v>1</v>
      </c>
      <c r="K68">
        <f t="shared" ca="1" si="98"/>
        <v>0</v>
      </c>
      <c r="L68">
        <f t="shared" ca="1" si="98"/>
        <v>1</v>
      </c>
      <c r="M68">
        <f t="shared" ca="1" si="98"/>
        <v>0</v>
      </c>
      <c r="N68">
        <f t="shared" ca="1" si="98"/>
        <v>0</v>
      </c>
      <c r="O68">
        <f t="shared" ca="1" si="98"/>
        <v>0</v>
      </c>
      <c r="P68">
        <f t="shared" ca="1" si="98"/>
        <v>1</v>
      </c>
      <c r="Q68">
        <f t="shared" ca="1" si="98"/>
        <v>0</v>
      </c>
      <c r="R68">
        <f t="shared" ca="1" si="98"/>
        <v>0</v>
      </c>
      <c r="S68">
        <f t="shared" ca="1" si="98"/>
        <v>0</v>
      </c>
      <c r="T68">
        <f t="shared" ca="1" si="98"/>
        <v>1</v>
      </c>
      <c r="U68">
        <f t="shared" ref="U68" ca="1" si="99">SUMPRODUCT($F$1:$T$1,F68:T68)</f>
        <v>17489</v>
      </c>
    </row>
    <row r="69" spans="2:31" x14ac:dyDescent="0.35"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</row>
    <row r="70" spans="2:31" x14ac:dyDescent="0.35">
      <c r="B70" s="4" t="s">
        <v>128</v>
      </c>
      <c r="E70" s="45">
        <f ca="1">AY12</f>
        <v>96</v>
      </c>
      <c r="F70">
        <f ca="1">VLOOKUP($E70,'Brute Force Search'!$B$6:$R$221,F$3,0)</f>
        <v>1</v>
      </c>
      <c r="G70">
        <f ca="1">VLOOKUP($E70,'Brute Force Search'!$B$6:$R$221,G$3,0)</f>
        <v>0</v>
      </c>
      <c r="H70">
        <f ca="1">VLOOKUP($E70,'Brute Force Search'!$B$6:$R$221,H$3,0)</f>
        <v>0</v>
      </c>
      <c r="I70">
        <f ca="1">VLOOKUP($E70,'Brute Force Search'!$B$6:$R$221,I$3,0)</f>
        <v>0</v>
      </c>
      <c r="J70">
        <f ca="1">VLOOKUP($E70,'Brute Force Search'!$B$6:$R$221,J$3,0)</f>
        <v>1</v>
      </c>
      <c r="K70">
        <f ca="1">VLOOKUP($E70,'Brute Force Search'!$B$6:$R$221,K$3,0)</f>
        <v>0</v>
      </c>
      <c r="L70">
        <f ca="1">VLOOKUP($E70,'Brute Force Search'!$B$6:$R$221,L$3,0)</f>
        <v>1</v>
      </c>
      <c r="M70">
        <f ca="1">VLOOKUP($E70,'Brute Force Search'!$B$6:$R$221,M$3,0)</f>
        <v>0</v>
      </c>
      <c r="N70">
        <f ca="1">VLOOKUP($E70,'Brute Force Search'!$B$6:$R$221,N$3,0)</f>
        <v>0</v>
      </c>
      <c r="O70">
        <f ca="1">VLOOKUP($E70,'Brute Force Search'!$B$6:$R$221,O$3,0)</f>
        <v>0</v>
      </c>
      <c r="P70">
        <f ca="1">VLOOKUP($E70,'Brute Force Search'!$B$6:$R$221,P$3,0)</f>
        <v>1</v>
      </c>
      <c r="Q70">
        <f ca="1">VLOOKUP($E70,'Brute Force Search'!$B$6:$R$221,Q$3,0)</f>
        <v>0</v>
      </c>
      <c r="R70">
        <f ca="1">VLOOKUP($E70,'Brute Force Search'!$B$6:$R$221,R$3,0)</f>
        <v>0</v>
      </c>
      <c r="S70">
        <f ca="1">VLOOKUP($E70,'Brute Force Search'!$B$6:$R$221,S$3,0)</f>
        <v>0</v>
      </c>
      <c r="T70">
        <f ca="1">VLOOKUP($E70,'Brute Force Search'!$B$6:$R$221,T$3,0)</f>
        <v>1</v>
      </c>
      <c r="U70">
        <f ca="1">SUMPRODUCT($F$1:$T$1,F70:T70)</f>
        <v>17489</v>
      </c>
      <c r="V70" s="34"/>
      <c r="W70" s="34"/>
      <c r="X70" s="34"/>
      <c r="Y70" s="34"/>
      <c r="Z70" s="34"/>
      <c r="AA70" s="34"/>
      <c r="AB70" s="34"/>
      <c r="AC70" s="34"/>
      <c r="AD70" s="34"/>
      <c r="AE70" s="34"/>
    </row>
    <row r="71" spans="2:31" x14ac:dyDescent="0.35"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</row>
    <row r="72" spans="2:31" x14ac:dyDescent="0.35">
      <c r="B72" s="4" t="s">
        <v>86</v>
      </c>
    </row>
    <row r="73" spans="2:31" x14ac:dyDescent="0.35">
      <c r="C73" t="str">
        <f>C41</f>
        <v>Detachable</v>
      </c>
      <c r="D73">
        <v>1</v>
      </c>
      <c r="F73">
        <f ca="1">IF(F70,0,1)</f>
        <v>0</v>
      </c>
      <c r="G73">
        <f ca="1">1-F73</f>
        <v>1</v>
      </c>
      <c r="H73">
        <f ca="1">H70</f>
        <v>0</v>
      </c>
      <c r="I73">
        <f t="shared" ref="I73:T73" ca="1" si="100">I70</f>
        <v>0</v>
      </c>
      <c r="J73">
        <f t="shared" ca="1" si="100"/>
        <v>1</v>
      </c>
      <c r="K73">
        <f t="shared" ca="1" si="100"/>
        <v>0</v>
      </c>
      <c r="L73">
        <f t="shared" ca="1" si="100"/>
        <v>1</v>
      </c>
      <c r="M73">
        <f t="shared" ca="1" si="100"/>
        <v>0</v>
      </c>
      <c r="N73">
        <f t="shared" ca="1" si="100"/>
        <v>0</v>
      </c>
      <c r="O73">
        <f t="shared" ca="1" si="100"/>
        <v>0</v>
      </c>
      <c r="P73">
        <f t="shared" ca="1" si="100"/>
        <v>1</v>
      </c>
      <c r="Q73">
        <f t="shared" ca="1" si="100"/>
        <v>0</v>
      </c>
      <c r="R73">
        <f t="shared" ca="1" si="100"/>
        <v>0</v>
      </c>
      <c r="S73">
        <f t="shared" ca="1" si="100"/>
        <v>0</v>
      </c>
      <c r="T73">
        <f t="shared" ca="1" si="100"/>
        <v>1</v>
      </c>
      <c r="U73">
        <f t="shared" ref="U73:U82" ca="1" si="101">SUMPRODUCT($F$1:$T$1,F73:T73)</f>
        <v>17490</v>
      </c>
      <c r="V73">
        <f ca="1">SUMPRODUCT(F73:T73,Data!$D$4:$R$4)</f>
        <v>11</v>
      </c>
      <c r="W73">
        <f ca="1">SUMPRODUCT(F73:T73,Data!$D$5:$R$5)</f>
        <v>7</v>
      </c>
      <c r="X73" s="3">
        <f t="shared" ref="X73:X82" ca="1" si="102">V73/(50+V73)</f>
        <v>0.18032786885245902</v>
      </c>
      <c r="Y73" s="3">
        <f t="shared" ref="Y73:Y82" ca="1" si="103">W73/(100+W73)</f>
        <v>6.5420560747663545E-2</v>
      </c>
      <c r="Z73">
        <f t="shared" ref="Z73:Z82" ca="1" si="104">IF(Q73=1,$Q$5,IF(R73=1,$R$5,IF(S73=1,$S$5,IF(T73=1,$T$5))))</f>
        <v>2500</v>
      </c>
      <c r="AA73">
        <f ca="1">250+SUMPRODUCT(F73:T73,Data!$D$6:$R$6)</f>
        <v>580</v>
      </c>
      <c r="AB73" s="2">
        <f t="shared" ref="AB73:AB82" ca="1" si="105">($Z73-$AA73)*X73*1000</f>
        <v>346229.50819672132</v>
      </c>
      <c r="AC73" s="2">
        <f t="shared" ref="AC73:AC82" ca="1" si="106">($Z73-$AA73)*Y73*1600</f>
        <v>200971.96261682242</v>
      </c>
      <c r="AD73" s="2">
        <f t="shared" ref="AD73:AD82" ca="1" si="107">SUM(AB73:AC73)</f>
        <v>547201.47081354377</v>
      </c>
      <c r="AE73" t="str">
        <f ca="1">IFERROR(VLOOKUP(U73,AX$9:AX$12,1,0),"No")</f>
        <v>No</v>
      </c>
    </row>
    <row r="74" spans="2:31" x14ac:dyDescent="0.35">
      <c r="C74" t="str">
        <f t="shared" ref="C74:C82" si="108">C42</f>
        <v>Processor</v>
      </c>
      <c r="D74">
        <v>2</v>
      </c>
      <c r="F74">
        <f ca="1">F70</f>
        <v>1</v>
      </c>
      <c r="G74">
        <f ca="1">G70</f>
        <v>0</v>
      </c>
      <c r="H74">
        <f ca="1">IF(H70,0,1)</f>
        <v>1</v>
      </c>
      <c r="I74">
        <f ca="1">IF(H74=1,0,1)</f>
        <v>0</v>
      </c>
      <c r="J74">
        <f ca="1">IF(AND(OR(H74=1,H74=0),OR(H74=1,I74=0)),0,0)</f>
        <v>0</v>
      </c>
      <c r="K74">
        <f ca="1">K70</f>
        <v>0</v>
      </c>
      <c r="L74">
        <f t="shared" ref="L74:T74" ca="1" si="109">L70</f>
        <v>1</v>
      </c>
      <c r="M74">
        <f t="shared" ca="1" si="109"/>
        <v>0</v>
      </c>
      <c r="N74">
        <f t="shared" ca="1" si="109"/>
        <v>0</v>
      </c>
      <c r="O74">
        <f t="shared" ca="1" si="109"/>
        <v>0</v>
      </c>
      <c r="P74">
        <f t="shared" ca="1" si="109"/>
        <v>1</v>
      </c>
      <c r="Q74">
        <f t="shared" ca="1" si="109"/>
        <v>0</v>
      </c>
      <c r="R74">
        <f t="shared" ca="1" si="109"/>
        <v>0</v>
      </c>
      <c r="S74">
        <f t="shared" ca="1" si="109"/>
        <v>0</v>
      </c>
      <c r="T74">
        <f t="shared" ca="1" si="109"/>
        <v>1</v>
      </c>
      <c r="U74">
        <f t="shared" ca="1" si="101"/>
        <v>17477</v>
      </c>
      <c r="V74">
        <f ca="1">SUMPRODUCT(F74:T74,Data!$D$4:$R$4)</f>
        <v>7.5</v>
      </c>
      <c r="W74">
        <f ca="1">SUMPRODUCT(F74:T74,Data!$D$5:$R$5)</f>
        <v>7</v>
      </c>
      <c r="X74" s="3">
        <f t="shared" ca="1" si="102"/>
        <v>0.13043478260869565</v>
      </c>
      <c r="Y74" s="3">
        <f t="shared" ca="1" si="103"/>
        <v>6.5420560747663545E-2</v>
      </c>
      <c r="Z74">
        <f t="shared" ca="1" si="104"/>
        <v>2500</v>
      </c>
      <c r="AA74">
        <f ca="1">250+SUMPRODUCT(F74:T74,Data!$D$6:$R$6)</f>
        <v>580</v>
      </c>
      <c r="AB74" s="2">
        <f t="shared" ca="1" si="105"/>
        <v>250434.78260869565</v>
      </c>
      <c r="AC74" s="2">
        <f t="shared" ca="1" si="106"/>
        <v>200971.96261682242</v>
      </c>
      <c r="AD74" s="2">
        <f t="shared" ca="1" si="107"/>
        <v>451406.74522551807</v>
      </c>
      <c r="AE74" t="str">
        <f t="shared" ref="AE74:AE82" ca="1" si="110">IFERROR(VLOOKUP(U74,AX$9:AX$12,1,0),"No")</f>
        <v>No</v>
      </c>
    </row>
    <row r="75" spans="2:31" x14ac:dyDescent="0.35">
      <c r="C75" t="str">
        <f t="shared" si="108"/>
        <v>Processor</v>
      </c>
      <c r="D75">
        <v>3</v>
      </c>
      <c r="F75">
        <f ca="1">F70</f>
        <v>1</v>
      </c>
      <c r="G75">
        <f ca="1">G70</f>
        <v>0</v>
      </c>
      <c r="H75">
        <f ca="1">IF(AND(H70=1,H74=0),0,0)</f>
        <v>0</v>
      </c>
      <c r="I75">
        <f ca="1">IF(OR(AND(I70=1,I74=0),AND(I70=0,I74=1)),0,1)</f>
        <v>1</v>
      </c>
      <c r="J75">
        <f ca="1">IF(AND(H75=0,I75=0),1,0)</f>
        <v>0</v>
      </c>
      <c r="K75">
        <f ca="1">K70</f>
        <v>0</v>
      </c>
      <c r="L75">
        <f t="shared" ref="L75:T75" ca="1" si="111">L70</f>
        <v>1</v>
      </c>
      <c r="M75">
        <f t="shared" ca="1" si="111"/>
        <v>0</v>
      </c>
      <c r="N75">
        <f t="shared" ca="1" si="111"/>
        <v>0</v>
      </c>
      <c r="O75">
        <f t="shared" ca="1" si="111"/>
        <v>0</v>
      </c>
      <c r="P75">
        <f t="shared" ca="1" si="111"/>
        <v>1</v>
      </c>
      <c r="Q75">
        <f t="shared" ca="1" si="111"/>
        <v>0</v>
      </c>
      <c r="R75">
        <f t="shared" ca="1" si="111"/>
        <v>0</v>
      </c>
      <c r="S75">
        <f t="shared" ca="1" si="111"/>
        <v>0</v>
      </c>
      <c r="T75">
        <f t="shared" ca="1" si="111"/>
        <v>1</v>
      </c>
      <c r="U75">
        <f t="shared" ca="1" si="101"/>
        <v>17481</v>
      </c>
      <c r="V75">
        <f ca="1">SUMPRODUCT(F75:T75,Data!$D$4:$R$4)</f>
        <v>9.5</v>
      </c>
      <c r="W75">
        <f ca="1">SUMPRODUCT(F75:T75,Data!$D$5:$R$5)</f>
        <v>9.4</v>
      </c>
      <c r="X75" s="3">
        <f t="shared" ca="1" si="102"/>
        <v>0.15966386554621848</v>
      </c>
      <c r="Y75" s="3">
        <f t="shared" ca="1" si="103"/>
        <v>8.5923217550274225E-2</v>
      </c>
      <c r="Z75">
        <f t="shared" ca="1" si="104"/>
        <v>2500</v>
      </c>
      <c r="AA75">
        <f ca="1">250+SUMPRODUCT(F75:T75,Data!$D$6:$R$6)</f>
        <v>680</v>
      </c>
      <c r="AB75" s="2">
        <f t="shared" ca="1" si="105"/>
        <v>290588.23529411765</v>
      </c>
      <c r="AC75" s="2">
        <f t="shared" ca="1" si="106"/>
        <v>250208.40950639854</v>
      </c>
      <c r="AD75" s="2">
        <f t="shared" ca="1" si="107"/>
        <v>540796.64480051619</v>
      </c>
      <c r="AE75" t="str">
        <f t="shared" ca="1" si="110"/>
        <v>No</v>
      </c>
    </row>
    <row r="76" spans="2:31" x14ac:dyDescent="0.35">
      <c r="C76" t="str">
        <f t="shared" si="108"/>
        <v>Display Size</v>
      </c>
      <c r="D76">
        <v>4</v>
      </c>
      <c r="F76">
        <f ca="1">F70</f>
        <v>1</v>
      </c>
      <c r="G76">
        <f ca="1">G70</f>
        <v>0</v>
      </c>
      <c r="H76">
        <f ca="1">H70</f>
        <v>0</v>
      </c>
      <c r="I76">
        <f t="shared" ref="I76:J76" ca="1" si="112">I70</f>
        <v>0</v>
      </c>
      <c r="J76">
        <f t="shared" ca="1" si="112"/>
        <v>1</v>
      </c>
      <c r="K76">
        <f ca="1">IF(K70,0,1)</f>
        <v>1</v>
      </c>
      <c r="L76">
        <f ca="1">IF(K76=1,0,1)</f>
        <v>0</v>
      </c>
      <c r="M76">
        <f ca="1">IF(AND(OR(K76=1,K76=0),OR(L76=1,L76=0)),0,0)</f>
        <v>0</v>
      </c>
      <c r="N76">
        <f ca="1">N70</f>
        <v>0</v>
      </c>
      <c r="O76">
        <f t="shared" ref="O76:T76" ca="1" si="113">O70</f>
        <v>0</v>
      </c>
      <c r="P76">
        <f t="shared" ca="1" si="113"/>
        <v>1</v>
      </c>
      <c r="Q76">
        <f t="shared" ca="1" si="113"/>
        <v>0</v>
      </c>
      <c r="R76">
        <f t="shared" ca="1" si="113"/>
        <v>0</v>
      </c>
      <c r="S76">
        <f t="shared" ca="1" si="113"/>
        <v>0</v>
      </c>
      <c r="T76">
        <f t="shared" ca="1" si="113"/>
        <v>1</v>
      </c>
      <c r="U76">
        <f t="shared" ca="1" si="101"/>
        <v>17457</v>
      </c>
      <c r="V76">
        <f ca="1">SUMPRODUCT(F76:T76,Data!$D$4:$R$4)</f>
        <v>10</v>
      </c>
      <c r="W76">
        <f ca="1">SUMPRODUCT(F76:T76,Data!$D$5:$R$5)</f>
        <v>8.5</v>
      </c>
      <c r="X76" s="3">
        <f t="shared" ca="1" si="102"/>
        <v>0.16666666666666666</v>
      </c>
      <c r="Y76" s="3">
        <f t="shared" ca="1" si="103"/>
        <v>7.8341013824884786E-2</v>
      </c>
      <c r="Z76">
        <f t="shared" ca="1" si="104"/>
        <v>2500</v>
      </c>
      <c r="AA76">
        <f ca="1">250+SUMPRODUCT(F76:T76,Data!$D$6:$R$6)</f>
        <v>730</v>
      </c>
      <c r="AB76" s="2">
        <f t="shared" ca="1" si="105"/>
        <v>295000</v>
      </c>
      <c r="AC76" s="2">
        <f t="shared" ca="1" si="106"/>
        <v>221861.7511520737</v>
      </c>
      <c r="AD76" s="2">
        <f t="shared" ca="1" si="107"/>
        <v>516861.75115207373</v>
      </c>
      <c r="AE76">
        <f t="shared" ca="1" si="110"/>
        <v>17457</v>
      </c>
    </row>
    <row r="77" spans="2:31" x14ac:dyDescent="0.35">
      <c r="C77" t="str">
        <f t="shared" si="108"/>
        <v>Display Size</v>
      </c>
      <c r="D77">
        <v>5</v>
      </c>
      <c r="F77">
        <f ca="1">F70</f>
        <v>1</v>
      </c>
      <c r="G77">
        <f ca="1">G70</f>
        <v>0</v>
      </c>
      <c r="H77">
        <f t="shared" ref="H77:J77" ca="1" si="114">H70</f>
        <v>0</v>
      </c>
      <c r="I77">
        <f t="shared" ca="1" si="114"/>
        <v>0</v>
      </c>
      <c r="J77">
        <f t="shared" ca="1" si="114"/>
        <v>1</v>
      </c>
      <c r="K77">
        <f ca="1">IF(AND(K70=1,K76=0),0,0)</f>
        <v>0</v>
      </c>
      <c r="L77">
        <f ca="1">IF(OR(AND(L70=1,L76=0),AND(L70=0,L76=1)),0,1)</f>
        <v>0</v>
      </c>
      <c r="M77">
        <f ca="1">IF(AND(K77=0,L77=0),1,0)</f>
        <v>1</v>
      </c>
      <c r="N77">
        <f ca="1">N70</f>
        <v>0</v>
      </c>
      <c r="O77">
        <f t="shared" ref="O77:T77" ca="1" si="115">O70</f>
        <v>0</v>
      </c>
      <c r="P77">
        <f t="shared" ca="1" si="115"/>
        <v>1</v>
      </c>
      <c r="Q77">
        <f t="shared" ca="1" si="115"/>
        <v>0</v>
      </c>
      <c r="R77">
        <f t="shared" ca="1" si="115"/>
        <v>0</v>
      </c>
      <c r="S77">
        <f t="shared" ca="1" si="115"/>
        <v>0</v>
      </c>
      <c r="T77">
        <f t="shared" ca="1" si="115"/>
        <v>1</v>
      </c>
      <c r="U77">
        <f t="shared" ca="1" si="101"/>
        <v>17553</v>
      </c>
      <c r="V77">
        <f ca="1">SUMPRODUCT(F77:T77,Data!$D$4:$R$4)</f>
        <v>10.8</v>
      </c>
      <c r="W77">
        <f ca="1">SUMPRODUCT(F77:T77,Data!$D$5:$R$5)</f>
        <v>11</v>
      </c>
      <c r="X77" s="3">
        <f t="shared" ca="1" si="102"/>
        <v>0.17763157894736845</v>
      </c>
      <c r="Y77" s="3">
        <f t="shared" ca="1" si="103"/>
        <v>9.90990990990991E-2</v>
      </c>
      <c r="Z77">
        <f t="shared" ca="1" si="104"/>
        <v>2500</v>
      </c>
      <c r="AA77">
        <f ca="1">250+SUMPRODUCT(F77:T77,Data!$D$6:$R$6)</f>
        <v>830</v>
      </c>
      <c r="AB77" s="2">
        <f t="shared" ca="1" si="105"/>
        <v>296644.73684210534</v>
      </c>
      <c r="AC77" s="2">
        <f t="shared" ca="1" si="106"/>
        <v>264792.79279279278</v>
      </c>
      <c r="AD77" s="2">
        <f t="shared" ca="1" si="107"/>
        <v>561437.52963489806</v>
      </c>
      <c r="AE77" t="str">
        <f t="shared" ca="1" si="110"/>
        <v>No</v>
      </c>
    </row>
    <row r="78" spans="2:31" x14ac:dyDescent="0.35">
      <c r="C78" t="str">
        <f t="shared" si="108"/>
        <v>Memory</v>
      </c>
      <c r="D78">
        <v>6</v>
      </c>
      <c r="F78">
        <f ca="1">F70</f>
        <v>1</v>
      </c>
      <c r="G78">
        <f t="shared" ref="G78:M78" ca="1" si="116">G70</f>
        <v>0</v>
      </c>
      <c r="H78">
        <f t="shared" ca="1" si="116"/>
        <v>0</v>
      </c>
      <c r="I78">
        <f t="shared" ca="1" si="116"/>
        <v>0</v>
      </c>
      <c r="J78">
        <f t="shared" ca="1" si="116"/>
        <v>1</v>
      </c>
      <c r="K78">
        <f t="shared" ca="1" si="116"/>
        <v>0</v>
      </c>
      <c r="L78">
        <f t="shared" ca="1" si="116"/>
        <v>1</v>
      </c>
      <c r="M78">
        <f t="shared" ca="1" si="116"/>
        <v>0</v>
      </c>
      <c r="N78">
        <f ca="1">IF(N70,0,1)</f>
        <v>1</v>
      </c>
      <c r="O78">
        <f ca="1">IF(N78=1,0,1)</f>
        <v>0</v>
      </c>
      <c r="P78">
        <f ca="1">IF(AND(OR(N78=1,O78=0),OR(N78=1,O78=0)),0,0)</f>
        <v>0</v>
      </c>
      <c r="Q78">
        <f ca="1">Q70</f>
        <v>0</v>
      </c>
      <c r="R78">
        <f t="shared" ref="R78:T78" ca="1" si="117">R70</f>
        <v>0</v>
      </c>
      <c r="S78">
        <f t="shared" ca="1" si="117"/>
        <v>0</v>
      </c>
      <c r="T78">
        <f t="shared" ca="1" si="117"/>
        <v>1</v>
      </c>
      <c r="U78">
        <f t="shared" ca="1" si="101"/>
        <v>16721</v>
      </c>
      <c r="V78">
        <f ca="1">SUMPRODUCT(F78:T78,Data!$D$4:$R$4)</f>
        <v>7.5</v>
      </c>
      <c r="W78">
        <f ca="1">SUMPRODUCT(F78:T78,Data!$D$5:$R$5)</f>
        <v>7.5</v>
      </c>
      <c r="X78" s="3">
        <f t="shared" ca="1" si="102"/>
        <v>0.13043478260869565</v>
      </c>
      <c r="Y78" s="3">
        <f t="shared" ca="1" si="103"/>
        <v>6.9767441860465115E-2</v>
      </c>
      <c r="Z78">
        <f t="shared" ca="1" si="104"/>
        <v>2500</v>
      </c>
      <c r="AA78">
        <f ca="1">250+SUMPRODUCT(F78:T78,Data!$D$6:$R$6)</f>
        <v>700</v>
      </c>
      <c r="AB78" s="2">
        <f t="shared" ca="1" si="105"/>
        <v>234782.60869565216</v>
      </c>
      <c r="AC78" s="2">
        <f t="shared" ca="1" si="106"/>
        <v>200930.23255813954</v>
      </c>
      <c r="AD78" s="2">
        <f t="shared" ca="1" si="107"/>
        <v>435712.8412537917</v>
      </c>
      <c r="AE78" t="str">
        <f t="shared" ca="1" si="110"/>
        <v>No</v>
      </c>
    </row>
    <row r="79" spans="2:31" x14ac:dyDescent="0.35">
      <c r="C79" t="str">
        <f t="shared" si="108"/>
        <v>Memory</v>
      </c>
      <c r="D79">
        <v>7</v>
      </c>
      <c r="F79">
        <f ca="1">F70</f>
        <v>1</v>
      </c>
      <c r="G79">
        <f t="shared" ref="G79:M79" ca="1" si="118">G70</f>
        <v>0</v>
      </c>
      <c r="H79">
        <f t="shared" ca="1" si="118"/>
        <v>0</v>
      </c>
      <c r="I79">
        <f t="shared" ca="1" si="118"/>
        <v>0</v>
      </c>
      <c r="J79">
        <f t="shared" ca="1" si="118"/>
        <v>1</v>
      </c>
      <c r="K79">
        <f t="shared" ca="1" si="118"/>
        <v>0</v>
      </c>
      <c r="L79">
        <f t="shared" ca="1" si="118"/>
        <v>1</v>
      </c>
      <c r="M79">
        <f t="shared" ca="1" si="118"/>
        <v>0</v>
      </c>
      <c r="N79">
        <f ca="1">IF(AND(N70=1,N78=0),0,0)</f>
        <v>0</v>
      </c>
      <c r="O79">
        <f ca="1">IF(OR(AND(O70=1,O78=0),AND(O70=0,O78=1)),0,1)</f>
        <v>1</v>
      </c>
      <c r="P79">
        <f ca="1">IF(AND(N79=0,O79=0),1,0)</f>
        <v>0</v>
      </c>
      <c r="Q79">
        <f ca="1">Q70</f>
        <v>0</v>
      </c>
      <c r="R79">
        <f t="shared" ref="R79:T79" ca="1" si="119">R70</f>
        <v>0</v>
      </c>
      <c r="S79">
        <f t="shared" ca="1" si="119"/>
        <v>0</v>
      </c>
      <c r="T79">
        <f t="shared" ca="1" si="119"/>
        <v>1</v>
      </c>
      <c r="U79">
        <f t="shared" ca="1" si="101"/>
        <v>16977</v>
      </c>
      <c r="V79">
        <f ca="1">SUMPRODUCT(F79:T79,Data!$D$4:$R$4)</f>
        <v>9.5</v>
      </c>
      <c r="W79">
        <f ca="1">SUMPRODUCT(F79:T79,Data!$D$5:$R$5)</f>
        <v>9.5</v>
      </c>
      <c r="X79" s="3">
        <f t="shared" ca="1" si="102"/>
        <v>0.15966386554621848</v>
      </c>
      <c r="Y79" s="3">
        <f t="shared" ca="1" si="103"/>
        <v>8.6757990867579904E-2</v>
      </c>
      <c r="Z79">
        <f t="shared" ca="1" si="104"/>
        <v>2500</v>
      </c>
      <c r="AA79">
        <f ca="1">250+SUMPRODUCT(F79:T79,Data!$D$6:$R$6)</f>
        <v>740</v>
      </c>
      <c r="AB79" s="2">
        <f t="shared" ca="1" si="105"/>
        <v>281008.40336134448</v>
      </c>
      <c r="AC79" s="2">
        <f t="shared" ca="1" si="106"/>
        <v>244310.50228310502</v>
      </c>
      <c r="AD79" s="2">
        <f t="shared" ca="1" si="107"/>
        <v>525318.90564444952</v>
      </c>
      <c r="AE79" t="str">
        <f t="shared" ca="1" si="110"/>
        <v>No</v>
      </c>
    </row>
    <row r="80" spans="2:31" x14ac:dyDescent="0.35">
      <c r="C80" t="str">
        <f t="shared" si="108"/>
        <v>Price</v>
      </c>
      <c r="D80">
        <v>8</v>
      </c>
      <c r="F80">
        <f ca="1">F70</f>
        <v>1</v>
      </c>
      <c r="G80">
        <f t="shared" ref="G80:P80" ca="1" si="120">G70</f>
        <v>0</v>
      </c>
      <c r="H80">
        <f t="shared" ca="1" si="120"/>
        <v>0</v>
      </c>
      <c r="I80">
        <f t="shared" ca="1" si="120"/>
        <v>0</v>
      </c>
      <c r="J80">
        <f t="shared" ca="1" si="120"/>
        <v>1</v>
      </c>
      <c r="K80">
        <f t="shared" ca="1" si="120"/>
        <v>0</v>
      </c>
      <c r="L80">
        <f t="shared" ca="1" si="120"/>
        <v>1</v>
      </c>
      <c r="M80">
        <f t="shared" ca="1" si="120"/>
        <v>0</v>
      </c>
      <c r="N80">
        <f t="shared" ca="1" si="120"/>
        <v>0</v>
      </c>
      <c r="O80">
        <f t="shared" ca="1" si="120"/>
        <v>0</v>
      </c>
      <c r="P80">
        <f t="shared" ca="1" si="120"/>
        <v>1</v>
      </c>
      <c r="Q80">
        <f ca="1">IF(Q70,0,1)</f>
        <v>1</v>
      </c>
      <c r="R80">
        <f ca="1">IF(Q80=1,0,1)</f>
        <v>0</v>
      </c>
      <c r="S80">
        <f ca="1">IF(AND(OR(Q80=0,R80=1),OR(R80=0,R80=1)),0,0)</f>
        <v>0</v>
      </c>
      <c r="T80">
        <f ca="1">IF(S80,0,0)</f>
        <v>0</v>
      </c>
      <c r="U80">
        <f t="shared" ca="1" si="101"/>
        <v>3153</v>
      </c>
      <c r="V80">
        <f ca="1">SUMPRODUCT(F80:T80,Data!$D$4:$R$4)</f>
        <v>16</v>
      </c>
      <c r="W80">
        <f ca="1">SUMPRODUCT(F80:T80,Data!$D$5:$R$5)</f>
        <v>15</v>
      </c>
      <c r="X80" s="3">
        <f t="shared" ca="1" si="102"/>
        <v>0.24242424242424243</v>
      </c>
      <c r="Y80" s="3">
        <f t="shared" ca="1" si="103"/>
        <v>0.13043478260869565</v>
      </c>
      <c r="Z80">
        <f t="shared" ca="1" si="104"/>
        <v>1000</v>
      </c>
      <c r="AA80">
        <f ca="1">250+SUMPRODUCT(F80:T80,Data!$D$6:$R$6)</f>
        <v>780</v>
      </c>
      <c r="AB80" s="2">
        <f t="shared" ca="1" si="105"/>
        <v>53333.333333333336</v>
      </c>
      <c r="AC80" s="2">
        <f t="shared" ca="1" si="106"/>
        <v>45913.043478260872</v>
      </c>
      <c r="AD80" s="2">
        <f t="shared" ca="1" si="107"/>
        <v>99246.376811594208</v>
      </c>
      <c r="AE80" t="str">
        <f t="shared" ca="1" si="110"/>
        <v>No</v>
      </c>
    </row>
    <row r="81" spans="2:31" x14ac:dyDescent="0.35">
      <c r="C81" t="str">
        <f t="shared" si="108"/>
        <v>Price</v>
      </c>
      <c r="D81">
        <v>9</v>
      </c>
      <c r="F81">
        <f ca="1">F70</f>
        <v>1</v>
      </c>
      <c r="G81">
        <f t="shared" ref="G81:P81" ca="1" si="121">G70</f>
        <v>0</v>
      </c>
      <c r="H81">
        <f t="shared" ca="1" si="121"/>
        <v>0</v>
      </c>
      <c r="I81">
        <f t="shared" ca="1" si="121"/>
        <v>0</v>
      </c>
      <c r="J81">
        <f t="shared" ca="1" si="121"/>
        <v>1</v>
      </c>
      <c r="K81">
        <f t="shared" ca="1" si="121"/>
        <v>0</v>
      </c>
      <c r="L81">
        <f t="shared" ca="1" si="121"/>
        <v>1</v>
      </c>
      <c r="M81">
        <f t="shared" ca="1" si="121"/>
        <v>0</v>
      </c>
      <c r="N81">
        <f t="shared" ca="1" si="121"/>
        <v>0</v>
      </c>
      <c r="O81">
        <f t="shared" ca="1" si="121"/>
        <v>0</v>
      </c>
      <c r="P81">
        <f t="shared" ca="1" si="121"/>
        <v>1</v>
      </c>
      <c r="Q81">
        <f ca="1">IF(AND(Q70=1,Q80=0),0,0)</f>
        <v>0</v>
      </c>
      <c r="R81">
        <f ca="1">IF(AND(R70=1,R80=0),0,0)</f>
        <v>0</v>
      </c>
      <c r="S81">
        <f ca="1">IF(AND(AND(OR(Q70=0,Q70=1),OR(R70=0,R70=1)),AND(OR(Q80=0,Q80=1),OR(R80=0,R80=1)),S70=1),0,1)</f>
        <v>1</v>
      </c>
      <c r="T81">
        <f ca="1">IF(AND(Q81=0,R81=0,S81=0),1,0)</f>
        <v>0</v>
      </c>
      <c r="U81">
        <f t="shared" ca="1" si="101"/>
        <v>9297</v>
      </c>
      <c r="V81">
        <f ca="1">SUMPRODUCT(F81:T81,Data!$D$4:$R$4)</f>
        <v>13</v>
      </c>
      <c r="W81">
        <f ca="1">SUMPRODUCT(F81:T81,Data!$D$5:$R$5)</f>
        <v>11</v>
      </c>
      <c r="X81" s="3">
        <f t="shared" ca="1" si="102"/>
        <v>0.20634920634920634</v>
      </c>
      <c r="Y81" s="3">
        <f t="shared" ca="1" si="103"/>
        <v>9.90990990990991E-2</v>
      </c>
      <c r="Z81">
        <f t="shared" ca="1" si="104"/>
        <v>2000</v>
      </c>
      <c r="AA81">
        <f ca="1">250+SUMPRODUCT(F81:T81,Data!$D$6:$R$6)</f>
        <v>780</v>
      </c>
      <c r="AB81" s="2">
        <f t="shared" ca="1" si="105"/>
        <v>251746.03174603172</v>
      </c>
      <c r="AC81" s="2">
        <f t="shared" ca="1" si="106"/>
        <v>193441.44144144145</v>
      </c>
      <c r="AD81" s="2">
        <f t="shared" ca="1" si="107"/>
        <v>445187.47318747314</v>
      </c>
      <c r="AE81" t="str">
        <f t="shared" ca="1" si="110"/>
        <v>No</v>
      </c>
    </row>
    <row r="82" spans="2:31" x14ac:dyDescent="0.35">
      <c r="C82" t="str">
        <f t="shared" si="108"/>
        <v>Price</v>
      </c>
      <c r="D82">
        <v>10</v>
      </c>
      <c r="F82">
        <f ca="1">F70</f>
        <v>1</v>
      </c>
      <c r="G82">
        <f t="shared" ref="G82:P82" ca="1" si="122">G70</f>
        <v>0</v>
      </c>
      <c r="H82">
        <f t="shared" ca="1" si="122"/>
        <v>0</v>
      </c>
      <c r="I82">
        <f t="shared" ca="1" si="122"/>
        <v>0</v>
      </c>
      <c r="J82">
        <f t="shared" ca="1" si="122"/>
        <v>1</v>
      </c>
      <c r="K82">
        <f t="shared" ca="1" si="122"/>
        <v>0</v>
      </c>
      <c r="L82">
        <f t="shared" ca="1" si="122"/>
        <v>1</v>
      </c>
      <c r="M82">
        <f t="shared" ca="1" si="122"/>
        <v>0</v>
      </c>
      <c r="N82">
        <f t="shared" ca="1" si="122"/>
        <v>0</v>
      </c>
      <c r="O82">
        <f t="shared" ca="1" si="122"/>
        <v>0</v>
      </c>
      <c r="P82">
        <f t="shared" ca="1" si="122"/>
        <v>1</v>
      </c>
      <c r="Q82">
        <f ca="1">IF(OR(Q70=1,Q80=1,Q81=1),0,1)</f>
        <v>0</v>
      </c>
      <c r="R82">
        <f ca="1">IF(OR(R70=1,R80=1,R81=1),0,1)</f>
        <v>1</v>
      </c>
      <c r="S82">
        <f ca="1">IF(OR(S70=1,S80=1,S81=1),0,1)</f>
        <v>0</v>
      </c>
      <c r="T82">
        <f ca="1">IF(OR(T70=1,T80=1,T81=1),0,1)</f>
        <v>0</v>
      </c>
      <c r="U82">
        <f t="shared" ca="1" si="101"/>
        <v>5201</v>
      </c>
      <c r="V82">
        <f ca="1">SUMPRODUCT(F82:T82,Data!$D$4:$R$4)</f>
        <v>14</v>
      </c>
      <c r="W82">
        <f ca="1">SUMPRODUCT(F82:T82,Data!$D$5:$R$5)</f>
        <v>13</v>
      </c>
      <c r="X82" s="3">
        <f t="shared" ca="1" si="102"/>
        <v>0.21875</v>
      </c>
      <c r="Y82" s="3">
        <f t="shared" ca="1" si="103"/>
        <v>0.11504424778761062</v>
      </c>
      <c r="Z82">
        <f t="shared" ca="1" si="104"/>
        <v>1500</v>
      </c>
      <c r="AA82">
        <f ca="1">250+SUMPRODUCT(F82:T82,Data!$D$6:$R$6)</f>
        <v>780</v>
      </c>
      <c r="AB82" s="2">
        <f t="shared" ca="1" si="105"/>
        <v>157500</v>
      </c>
      <c r="AC82" s="2">
        <f t="shared" ca="1" si="106"/>
        <v>132530.97345132745</v>
      </c>
      <c r="AD82" s="2">
        <f t="shared" ca="1" si="107"/>
        <v>290030.97345132742</v>
      </c>
      <c r="AE82" t="str">
        <f t="shared" ca="1" si="110"/>
        <v>No</v>
      </c>
    </row>
    <row r="83" spans="2:31" x14ac:dyDescent="0.35">
      <c r="B83" s="4" t="s">
        <v>73</v>
      </c>
      <c r="AD83" s="43">
        <f ca="1">MAX(AD73:AD82)</f>
        <v>561437.52963489806</v>
      </c>
    </row>
    <row r="84" spans="2:31" x14ac:dyDescent="0.35">
      <c r="B84" s="4" t="s">
        <v>87</v>
      </c>
      <c r="F84">
        <f ca="1">AI13</f>
        <v>1</v>
      </c>
      <c r="G84">
        <f t="shared" ref="G84:T84" ca="1" si="123">AJ13</f>
        <v>0</v>
      </c>
      <c r="H84">
        <f t="shared" ca="1" si="123"/>
        <v>0</v>
      </c>
      <c r="I84">
        <f t="shared" ca="1" si="123"/>
        <v>0</v>
      </c>
      <c r="J84">
        <f t="shared" ca="1" si="123"/>
        <v>1</v>
      </c>
      <c r="K84">
        <f t="shared" ca="1" si="123"/>
        <v>0</v>
      </c>
      <c r="L84">
        <f t="shared" ca="1" si="123"/>
        <v>0</v>
      </c>
      <c r="M84">
        <f t="shared" ca="1" si="123"/>
        <v>1</v>
      </c>
      <c r="N84">
        <f t="shared" ca="1" si="123"/>
        <v>0</v>
      </c>
      <c r="O84">
        <f t="shared" ca="1" si="123"/>
        <v>0</v>
      </c>
      <c r="P84">
        <f t="shared" ca="1" si="123"/>
        <v>1</v>
      </c>
      <c r="Q84">
        <f t="shared" ca="1" si="123"/>
        <v>0</v>
      </c>
      <c r="R84">
        <f t="shared" ca="1" si="123"/>
        <v>0</v>
      </c>
      <c r="S84">
        <f t="shared" ca="1" si="123"/>
        <v>0</v>
      </c>
      <c r="T84">
        <f t="shared" ca="1" si="123"/>
        <v>1</v>
      </c>
      <c r="U84">
        <f t="shared" ref="U84" ca="1" si="124">SUMPRODUCT($F$1:$T$1,F84:T84)</f>
        <v>17553</v>
      </c>
    </row>
    <row r="85" spans="2:31" x14ac:dyDescent="0.35"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</row>
    <row r="86" spans="2:31" x14ac:dyDescent="0.35">
      <c r="B86" s="4" t="s">
        <v>128</v>
      </c>
      <c r="E86" s="45">
        <f ca="1">AY13</f>
        <v>108</v>
      </c>
      <c r="F86">
        <f ca="1">VLOOKUP($E86,'Brute Force Search'!$B$6:$R$221,F$3,0)</f>
        <v>1</v>
      </c>
      <c r="G86">
        <f ca="1">VLOOKUP($E86,'Brute Force Search'!$B$6:$R$221,G$3,0)</f>
        <v>0</v>
      </c>
      <c r="H86">
        <f ca="1">VLOOKUP($E86,'Brute Force Search'!$B$6:$R$221,H$3,0)</f>
        <v>0</v>
      </c>
      <c r="I86">
        <f ca="1">VLOOKUP($E86,'Brute Force Search'!$B$6:$R$221,I$3,0)</f>
        <v>0</v>
      </c>
      <c r="J86">
        <f ca="1">VLOOKUP($E86,'Brute Force Search'!$B$6:$R$221,J$3,0)</f>
        <v>1</v>
      </c>
      <c r="K86">
        <f ca="1">VLOOKUP($E86,'Brute Force Search'!$B$6:$R$221,K$3,0)</f>
        <v>0</v>
      </c>
      <c r="L86">
        <f ca="1">VLOOKUP($E86,'Brute Force Search'!$B$6:$R$221,L$3,0)</f>
        <v>0</v>
      </c>
      <c r="M86">
        <f ca="1">VLOOKUP($E86,'Brute Force Search'!$B$6:$R$221,M$3,0)</f>
        <v>1</v>
      </c>
      <c r="N86">
        <f ca="1">VLOOKUP($E86,'Brute Force Search'!$B$6:$R$221,N$3,0)</f>
        <v>0</v>
      </c>
      <c r="O86">
        <f ca="1">VLOOKUP($E86,'Brute Force Search'!$B$6:$R$221,O$3,0)</f>
        <v>0</v>
      </c>
      <c r="P86">
        <f ca="1">VLOOKUP($E86,'Brute Force Search'!$B$6:$R$221,P$3,0)</f>
        <v>1</v>
      </c>
      <c r="Q86">
        <f ca="1">VLOOKUP($E86,'Brute Force Search'!$B$6:$R$221,Q$3,0)</f>
        <v>0</v>
      </c>
      <c r="R86">
        <f ca="1">VLOOKUP($E86,'Brute Force Search'!$B$6:$R$221,R$3,0)</f>
        <v>0</v>
      </c>
      <c r="S86">
        <f ca="1">VLOOKUP($E86,'Brute Force Search'!$B$6:$R$221,S$3,0)</f>
        <v>0</v>
      </c>
      <c r="T86">
        <f ca="1">VLOOKUP($E86,'Brute Force Search'!$B$6:$R$221,T$3,0)</f>
        <v>1</v>
      </c>
      <c r="U86">
        <f ca="1">SUMPRODUCT($F$1:$T$1,F86:T86)</f>
        <v>17553</v>
      </c>
      <c r="V86" s="34"/>
      <c r="W86" s="34"/>
      <c r="X86" s="34"/>
      <c r="Y86" s="34"/>
      <c r="Z86" s="34"/>
      <c r="AA86" s="34"/>
      <c r="AB86" s="34"/>
      <c r="AC86" s="34"/>
      <c r="AD86" s="34"/>
      <c r="AE86" s="34"/>
    </row>
    <row r="87" spans="2:31" x14ac:dyDescent="0.35"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</row>
    <row r="88" spans="2:31" x14ac:dyDescent="0.35">
      <c r="B88" s="4" t="s">
        <v>88</v>
      </c>
    </row>
    <row r="89" spans="2:31" x14ac:dyDescent="0.35">
      <c r="C89" t="str">
        <f>C57</f>
        <v>Detachable</v>
      </c>
      <c r="D89">
        <v>1</v>
      </c>
      <c r="F89">
        <f ca="1">IF(F86,0,1)</f>
        <v>0</v>
      </c>
      <c r="G89">
        <f ca="1">1-F89</f>
        <v>1</v>
      </c>
      <c r="H89">
        <f ca="1">H86</f>
        <v>0</v>
      </c>
      <c r="I89">
        <f t="shared" ref="I89:T89" ca="1" si="125">I86</f>
        <v>0</v>
      </c>
      <c r="J89">
        <f t="shared" ca="1" si="125"/>
        <v>1</v>
      </c>
      <c r="K89">
        <f t="shared" ca="1" si="125"/>
        <v>0</v>
      </c>
      <c r="L89">
        <f t="shared" ca="1" si="125"/>
        <v>0</v>
      </c>
      <c r="M89">
        <f t="shared" ca="1" si="125"/>
        <v>1</v>
      </c>
      <c r="N89">
        <f t="shared" ca="1" si="125"/>
        <v>0</v>
      </c>
      <c r="O89">
        <f t="shared" ca="1" si="125"/>
        <v>0</v>
      </c>
      <c r="P89">
        <f t="shared" ca="1" si="125"/>
        <v>1</v>
      </c>
      <c r="Q89">
        <f t="shared" ca="1" si="125"/>
        <v>0</v>
      </c>
      <c r="R89">
        <f t="shared" ca="1" si="125"/>
        <v>0</v>
      </c>
      <c r="S89">
        <f t="shared" ca="1" si="125"/>
        <v>0</v>
      </c>
      <c r="T89">
        <f t="shared" ca="1" si="125"/>
        <v>1</v>
      </c>
      <c r="U89">
        <f t="shared" ref="U89:U98" ca="1" si="126">SUMPRODUCT($F$1:$T$1,F89:T89)</f>
        <v>17554</v>
      </c>
      <c r="V89">
        <f ca="1">SUMPRODUCT(F89:T89,Data!$D$4:$R$4)</f>
        <v>9.8000000000000007</v>
      </c>
      <c r="W89">
        <f ca="1">SUMPRODUCT(F89:T89,Data!$D$5:$R$5)</f>
        <v>8</v>
      </c>
      <c r="X89" s="3">
        <f t="shared" ref="X89:X98" ca="1" si="127">V89/(50+V89)</f>
        <v>0.16387959866220739</v>
      </c>
      <c r="Y89" s="3">
        <f t="shared" ref="Y89:Y98" ca="1" si="128">W89/(100+W89)</f>
        <v>7.407407407407407E-2</v>
      </c>
      <c r="Z89">
        <f t="shared" ref="Z89:Z98" ca="1" si="129">IF(Q89=1,$Q$5,IF(R89=1,$R$5,IF(S89=1,$S$5,IF(T89=1,$T$5))))</f>
        <v>2500</v>
      </c>
      <c r="AA89">
        <f ca="1">250+SUMPRODUCT(F89:T89,Data!$D$6:$R$6)</f>
        <v>630</v>
      </c>
      <c r="AB89" s="2">
        <f t="shared" ref="AB89:AB98" ca="1" si="130">($Z89-$AA89)*X89*1000</f>
        <v>306454.84949832782</v>
      </c>
      <c r="AC89" s="2">
        <f t="shared" ref="AC89:AC98" ca="1" si="131">($Z89-$AA89)*Y89*1600</f>
        <v>221629.62962962961</v>
      </c>
      <c r="AD89" s="2">
        <f t="shared" ref="AD89:AD98" ca="1" si="132">SUM(AB89:AC89)</f>
        <v>528084.47912795749</v>
      </c>
      <c r="AE89" t="str">
        <f ca="1">IFERROR(VLOOKUP(U89,AX$9:AX$13,1,0),"No")</f>
        <v>No</v>
      </c>
    </row>
    <row r="90" spans="2:31" x14ac:dyDescent="0.35">
      <c r="C90" t="str">
        <f t="shared" ref="C90:C98" si="133">C58</f>
        <v>Processor</v>
      </c>
      <c r="D90">
        <v>2</v>
      </c>
      <c r="F90">
        <f ca="1">F86</f>
        <v>1</v>
      </c>
      <c r="G90">
        <f ca="1">G86</f>
        <v>0</v>
      </c>
      <c r="H90">
        <f ca="1">IF(H86,0,1)</f>
        <v>1</v>
      </c>
      <c r="I90">
        <f ca="1">IF(H90=1,0,1)</f>
        <v>0</v>
      </c>
      <c r="J90">
        <f ca="1">IF(AND(OR(H90=1,H90=0),OR(H90=1,I90=0)),0,0)</f>
        <v>0</v>
      </c>
      <c r="K90">
        <f ca="1">K86</f>
        <v>0</v>
      </c>
      <c r="L90">
        <f t="shared" ref="L90:T90" ca="1" si="134">L86</f>
        <v>0</v>
      </c>
      <c r="M90">
        <f t="shared" ca="1" si="134"/>
        <v>1</v>
      </c>
      <c r="N90">
        <f t="shared" ca="1" si="134"/>
        <v>0</v>
      </c>
      <c r="O90">
        <f t="shared" ca="1" si="134"/>
        <v>0</v>
      </c>
      <c r="P90">
        <f t="shared" ca="1" si="134"/>
        <v>1</v>
      </c>
      <c r="Q90">
        <f t="shared" ca="1" si="134"/>
        <v>0</v>
      </c>
      <c r="R90">
        <f t="shared" ca="1" si="134"/>
        <v>0</v>
      </c>
      <c r="S90">
        <f t="shared" ca="1" si="134"/>
        <v>0</v>
      </c>
      <c r="T90">
        <f t="shared" ca="1" si="134"/>
        <v>1</v>
      </c>
      <c r="U90">
        <f t="shared" ca="1" si="126"/>
        <v>17541</v>
      </c>
      <c r="V90">
        <f ca="1">SUMPRODUCT(F90:T90,Data!$D$4:$R$4)</f>
        <v>6.3</v>
      </c>
      <c r="W90">
        <f ca="1">SUMPRODUCT(F90:T90,Data!$D$5:$R$5)</f>
        <v>8</v>
      </c>
      <c r="X90" s="3">
        <f t="shared" ca="1" si="127"/>
        <v>0.11190053285968028</v>
      </c>
      <c r="Y90" s="3">
        <f t="shared" ca="1" si="128"/>
        <v>7.407407407407407E-2</v>
      </c>
      <c r="Z90">
        <f t="shared" ca="1" si="129"/>
        <v>2500</v>
      </c>
      <c r="AA90">
        <f ca="1">250+SUMPRODUCT(F90:T90,Data!$D$6:$R$6)</f>
        <v>630</v>
      </c>
      <c r="AB90" s="2">
        <f t="shared" ca="1" si="130"/>
        <v>209253.99644760214</v>
      </c>
      <c r="AC90" s="2">
        <f t="shared" ca="1" si="131"/>
        <v>221629.62962962961</v>
      </c>
      <c r="AD90" s="2">
        <f t="shared" ca="1" si="132"/>
        <v>430883.62607723172</v>
      </c>
      <c r="AE90" t="str">
        <f t="shared" ref="AE90:AE98" ca="1" si="135">IFERROR(VLOOKUP(U90,AX$9:AX$13,1,0),"No")</f>
        <v>No</v>
      </c>
    </row>
    <row r="91" spans="2:31" x14ac:dyDescent="0.35">
      <c r="C91" t="str">
        <f t="shared" si="133"/>
        <v>Processor</v>
      </c>
      <c r="D91">
        <v>3</v>
      </c>
      <c r="F91">
        <f ca="1">F86</f>
        <v>1</v>
      </c>
      <c r="G91">
        <f ca="1">G86</f>
        <v>0</v>
      </c>
      <c r="H91">
        <f ca="1">IF(AND(H86=1,H90=0),0,0)</f>
        <v>0</v>
      </c>
      <c r="I91">
        <f ca="1">IF(OR(AND(I86=1,I90=0),AND(I86=0,I90=1)),0,1)</f>
        <v>1</v>
      </c>
      <c r="J91">
        <f ca="1">IF(AND(H91=0,I91=0),1,0)</f>
        <v>0</v>
      </c>
      <c r="K91">
        <f ca="1">K86</f>
        <v>0</v>
      </c>
      <c r="L91">
        <f t="shared" ref="L91:T91" ca="1" si="136">L86</f>
        <v>0</v>
      </c>
      <c r="M91">
        <f t="shared" ca="1" si="136"/>
        <v>1</v>
      </c>
      <c r="N91">
        <f t="shared" ca="1" si="136"/>
        <v>0</v>
      </c>
      <c r="O91">
        <f t="shared" ca="1" si="136"/>
        <v>0</v>
      </c>
      <c r="P91">
        <f t="shared" ca="1" si="136"/>
        <v>1</v>
      </c>
      <c r="Q91">
        <f t="shared" ca="1" si="136"/>
        <v>0</v>
      </c>
      <c r="R91">
        <f t="shared" ca="1" si="136"/>
        <v>0</v>
      </c>
      <c r="S91">
        <f t="shared" ca="1" si="136"/>
        <v>0</v>
      </c>
      <c r="T91">
        <f t="shared" ca="1" si="136"/>
        <v>1</v>
      </c>
      <c r="U91">
        <f t="shared" ca="1" si="126"/>
        <v>17545</v>
      </c>
      <c r="V91">
        <f ca="1">SUMPRODUCT(F91:T91,Data!$D$4:$R$4)</f>
        <v>8.3000000000000007</v>
      </c>
      <c r="W91">
        <f ca="1">SUMPRODUCT(F91:T91,Data!$D$5:$R$5)</f>
        <v>10.4</v>
      </c>
      <c r="X91" s="3">
        <f t="shared" ca="1" si="127"/>
        <v>0.14236706689536879</v>
      </c>
      <c r="Y91" s="3">
        <f t="shared" ca="1" si="128"/>
        <v>9.420289855072464E-2</v>
      </c>
      <c r="Z91">
        <f t="shared" ca="1" si="129"/>
        <v>2500</v>
      </c>
      <c r="AA91">
        <f ca="1">250+SUMPRODUCT(F91:T91,Data!$D$6:$R$6)</f>
        <v>730</v>
      </c>
      <c r="AB91" s="2">
        <f t="shared" ca="1" si="130"/>
        <v>251989.70840480278</v>
      </c>
      <c r="AC91" s="2">
        <f t="shared" ca="1" si="131"/>
        <v>266782.60869565222</v>
      </c>
      <c r="AD91" s="2">
        <f t="shared" ca="1" si="132"/>
        <v>518772.31710045499</v>
      </c>
      <c r="AE91" t="str">
        <f t="shared" ca="1" si="135"/>
        <v>No</v>
      </c>
    </row>
    <row r="92" spans="2:31" x14ac:dyDescent="0.35">
      <c r="C92" t="str">
        <f t="shared" si="133"/>
        <v>Display Size</v>
      </c>
      <c r="D92">
        <v>4</v>
      </c>
      <c r="F92">
        <f ca="1">F86</f>
        <v>1</v>
      </c>
      <c r="G92">
        <f ca="1">G86</f>
        <v>0</v>
      </c>
      <c r="H92">
        <f ca="1">H86</f>
        <v>0</v>
      </c>
      <c r="I92">
        <f t="shared" ref="I92:J92" ca="1" si="137">I86</f>
        <v>0</v>
      </c>
      <c r="J92">
        <f t="shared" ca="1" si="137"/>
        <v>1</v>
      </c>
      <c r="K92">
        <f ca="1">IF(K86,0,1)</f>
        <v>1</v>
      </c>
      <c r="L92">
        <f ca="1">IF(K92=1,0,1)</f>
        <v>0</v>
      </c>
      <c r="M92">
        <f ca="1">IF(AND(OR(K92=1,K92=0),OR(L92=1,L92=0)),0,0)</f>
        <v>0</v>
      </c>
      <c r="N92">
        <f ca="1">N86</f>
        <v>0</v>
      </c>
      <c r="O92">
        <f t="shared" ref="O92:T92" ca="1" si="138">O86</f>
        <v>0</v>
      </c>
      <c r="P92">
        <f t="shared" ca="1" si="138"/>
        <v>1</v>
      </c>
      <c r="Q92">
        <f t="shared" ca="1" si="138"/>
        <v>0</v>
      </c>
      <c r="R92">
        <f t="shared" ca="1" si="138"/>
        <v>0</v>
      </c>
      <c r="S92">
        <f t="shared" ca="1" si="138"/>
        <v>0</v>
      </c>
      <c r="T92">
        <f t="shared" ca="1" si="138"/>
        <v>1</v>
      </c>
      <c r="U92">
        <f t="shared" ca="1" si="126"/>
        <v>17457</v>
      </c>
      <c r="V92">
        <f ca="1">SUMPRODUCT(F92:T92,Data!$D$4:$R$4)</f>
        <v>10</v>
      </c>
      <c r="W92">
        <f ca="1">SUMPRODUCT(F92:T92,Data!$D$5:$R$5)</f>
        <v>8.5</v>
      </c>
      <c r="X92" s="3">
        <f t="shared" ca="1" si="127"/>
        <v>0.16666666666666666</v>
      </c>
      <c r="Y92" s="3">
        <f t="shared" ca="1" si="128"/>
        <v>7.8341013824884786E-2</v>
      </c>
      <c r="Z92">
        <f t="shared" ca="1" si="129"/>
        <v>2500</v>
      </c>
      <c r="AA92">
        <f ca="1">250+SUMPRODUCT(F92:T92,Data!$D$6:$R$6)</f>
        <v>730</v>
      </c>
      <c r="AB92" s="2">
        <f t="shared" ca="1" si="130"/>
        <v>295000</v>
      </c>
      <c r="AC92" s="2">
        <f t="shared" ca="1" si="131"/>
        <v>221861.7511520737</v>
      </c>
      <c r="AD92" s="2">
        <f t="shared" ca="1" si="132"/>
        <v>516861.75115207373</v>
      </c>
      <c r="AE92">
        <f t="shared" ca="1" si="135"/>
        <v>17457</v>
      </c>
    </row>
    <row r="93" spans="2:31" x14ac:dyDescent="0.35">
      <c r="C93" t="str">
        <f t="shared" si="133"/>
        <v>Display Size</v>
      </c>
      <c r="D93">
        <v>5</v>
      </c>
      <c r="F93">
        <f ca="1">F86</f>
        <v>1</v>
      </c>
      <c r="G93">
        <f ca="1">G86</f>
        <v>0</v>
      </c>
      <c r="H93">
        <f t="shared" ref="H93:J93" ca="1" si="139">H86</f>
        <v>0</v>
      </c>
      <c r="I93">
        <f t="shared" ca="1" si="139"/>
        <v>0</v>
      </c>
      <c r="J93">
        <f t="shared" ca="1" si="139"/>
        <v>1</v>
      </c>
      <c r="K93">
        <f ca="1">IF(AND(K86=1,K92=0),0,0)</f>
        <v>0</v>
      </c>
      <c r="L93">
        <f ca="1">IF(OR(AND(L86=1,L92=0),AND(L86=0,L92=1)),0,1)</f>
        <v>1</v>
      </c>
      <c r="M93">
        <f ca="1">IF(AND(K93=0,L93=0),1,0)</f>
        <v>0</v>
      </c>
      <c r="N93">
        <f ca="1">N86</f>
        <v>0</v>
      </c>
      <c r="O93">
        <f t="shared" ref="O93:T93" ca="1" si="140">O86</f>
        <v>0</v>
      </c>
      <c r="P93">
        <f t="shared" ca="1" si="140"/>
        <v>1</v>
      </c>
      <c r="Q93">
        <f t="shared" ca="1" si="140"/>
        <v>0</v>
      </c>
      <c r="R93">
        <f t="shared" ca="1" si="140"/>
        <v>0</v>
      </c>
      <c r="S93">
        <f t="shared" ca="1" si="140"/>
        <v>0</v>
      </c>
      <c r="T93">
        <f t="shared" ca="1" si="140"/>
        <v>1</v>
      </c>
      <c r="U93">
        <f t="shared" ca="1" si="126"/>
        <v>17489</v>
      </c>
      <c r="V93">
        <f ca="1">SUMPRODUCT(F93:T93,Data!$D$4:$R$4)</f>
        <v>12</v>
      </c>
      <c r="W93">
        <f ca="1">SUMPRODUCT(F93:T93,Data!$D$5:$R$5)</f>
        <v>10</v>
      </c>
      <c r="X93" s="3">
        <f t="shared" ca="1" si="127"/>
        <v>0.19354838709677419</v>
      </c>
      <c r="Y93" s="3">
        <f t="shared" ca="1" si="128"/>
        <v>9.0909090909090912E-2</v>
      </c>
      <c r="Z93">
        <f t="shared" ca="1" si="129"/>
        <v>2500</v>
      </c>
      <c r="AA93">
        <f ca="1">250+SUMPRODUCT(F93:T93,Data!$D$6:$R$6)</f>
        <v>780</v>
      </c>
      <c r="AB93" s="2">
        <f t="shared" ca="1" si="130"/>
        <v>332903.22580645158</v>
      </c>
      <c r="AC93" s="2">
        <f t="shared" ca="1" si="131"/>
        <v>250181.81818181821</v>
      </c>
      <c r="AD93" s="2">
        <f t="shared" ca="1" si="132"/>
        <v>583085.04398826975</v>
      </c>
      <c r="AE93">
        <f t="shared" ca="1" si="135"/>
        <v>17489</v>
      </c>
    </row>
    <row r="94" spans="2:31" x14ac:dyDescent="0.35">
      <c r="C94" t="str">
        <f t="shared" si="133"/>
        <v>Memory</v>
      </c>
      <c r="D94">
        <v>6</v>
      </c>
      <c r="F94">
        <f ca="1">F86</f>
        <v>1</v>
      </c>
      <c r="G94">
        <f t="shared" ref="G94:M94" ca="1" si="141">G86</f>
        <v>0</v>
      </c>
      <c r="H94">
        <f t="shared" ca="1" si="141"/>
        <v>0</v>
      </c>
      <c r="I94">
        <f t="shared" ca="1" si="141"/>
        <v>0</v>
      </c>
      <c r="J94">
        <f t="shared" ca="1" si="141"/>
        <v>1</v>
      </c>
      <c r="K94">
        <f t="shared" ca="1" si="141"/>
        <v>0</v>
      </c>
      <c r="L94">
        <f t="shared" ca="1" si="141"/>
        <v>0</v>
      </c>
      <c r="M94">
        <f t="shared" ca="1" si="141"/>
        <v>1</v>
      </c>
      <c r="N94">
        <f ca="1">IF(N86,0,1)</f>
        <v>1</v>
      </c>
      <c r="O94">
        <f ca="1">IF(N94=1,0,1)</f>
        <v>0</v>
      </c>
      <c r="P94">
        <f ca="1">IF(AND(OR(N94=1,O94=0),OR(N94=1,O94=0)),0,0)</f>
        <v>0</v>
      </c>
      <c r="Q94">
        <f ca="1">Q86</f>
        <v>0</v>
      </c>
      <c r="R94">
        <f t="shared" ref="R94:T94" ca="1" si="142">R86</f>
        <v>0</v>
      </c>
      <c r="S94">
        <f t="shared" ca="1" si="142"/>
        <v>0</v>
      </c>
      <c r="T94">
        <f t="shared" ca="1" si="142"/>
        <v>1</v>
      </c>
      <c r="U94">
        <f t="shared" ca="1" si="126"/>
        <v>16785</v>
      </c>
      <c r="V94">
        <f ca="1">SUMPRODUCT(F94:T94,Data!$D$4:$R$4)</f>
        <v>6.3</v>
      </c>
      <c r="W94">
        <f ca="1">SUMPRODUCT(F94:T94,Data!$D$5:$R$5)</f>
        <v>8.5</v>
      </c>
      <c r="X94" s="3">
        <f t="shared" ca="1" si="127"/>
        <v>0.11190053285968028</v>
      </c>
      <c r="Y94" s="3">
        <f t="shared" ca="1" si="128"/>
        <v>7.8341013824884786E-2</v>
      </c>
      <c r="Z94">
        <f t="shared" ca="1" si="129"/>
        <v>2500</v>
      </c>
      <c r="AA94">
        <f ca="1">250+SUMPRODUCT(F94:T94,Data!$D$6:$R$6)</f>
        <v>750</v>
      </c>
      <c r="AB94" s="2">
        <f t="shared" ca="1" si="130"/>
        <v>195825.93250444048</v>
      </c>
      <c r="AC94" s="2">
        <f t="shared" ca="1" si="131"/>
        <v>219354.83870967742</v>
      </c>
      <c r="AD94" s="2">
        <f t="shared" ca="1" si="132"/>
        <v>415180.77121411788</v>
      </c>
      <c r="AE94" t="str">
        <f t="shared" ca="1" si="135"/>
        <v>No</v>
      </c>
    </row>
    <row r="95" spans="2:31" x14ac:dyDescent="0.35">
      <c r="C95" t="str">
        <f t="shared" si="133"/>
        <v>Memory</v>
      </c>
      <c r="D95">
        <v>7</v>
      </c>
      <c r="F95">
        <f ca="1">F86</f>
        <v>1</v>
      </c>
      <c r="G95">
        <f t="shared" ref="G95:M95" ca="1" si="143">G86</f>
        <v>0</v>
      </c>
      <c r="H95">
        <f t="shared" ca="1" si="143"/>
        <v>0</v>
      </c>
      <c r="I95">
        <f t="shared" ca="1" si="143"/>
        <v>0</v>
      </c>
      <c r="J95">
        <f t="shared" ca="1" si="143"/>
        <v>1</v>
      </c>
      <c r="K95">
        <f t="shared" ca="1" si="143"/>
        <v>0</v>
      </c>
      <c r="L95">
        <f t="shared" ca="1" si="143"/>
        <v>0</v>
      </c>
      <c r="M95">
        <f t="shared" ca="1" si="143"/>
        <v>1</v>
      </c>
      <c r="N95">
        <f ca="1">IF(AND(N86=1,N94=0),0,0)</f>
        <v>0</v>
      </c>
      <c r="O95">
        <f ca="1">IF(OR(AND(O86=1,O94=0),AND(O86=0,O94=1)),0,1)</f>
        <v>1</v>
      </c>
      <c r="P95">
        <f ca="1">IF(AND(N95=0,O95=0),1,0)</f>
        <v>0</v>
      </c>
      <c r="Q95">
        <f ca="1">Q86</f>
        <v>0</v>
      </c>
      <c r="R95">
        <f t="shared" ref="R95:T95" ca="1" si="144">R86</f>
        <v>0</v>
      </c>
      <c r="S95">
        <f t="shared" ca="1" si="144"/>
        <v>0</v>
      </c>
      <c r="T95">
        <f t="shared" ca="1" si="144"/>
        <v>1</v>
      </c>
      <c r="U95">
        <f t="shared" ca="1" si="126"/>
        <v>17041</v>
      </c>
      <c r="V95">
        <f ca="1">SUMPRODUCT(F95:T95,Data!$D$4:$R$4)</f>
        <v>8.3000000000000007</v>
      </c>
      <c r="W95">
        <f ca="1">SUMPRODUCT(F95:T95,Data!$D$5:$R$5)</f>
        <v>10.5</v>
      </c>
      <c r="X95" s="3">
        <f t="shared" ca="1" si="127"/>
        <v>0.14236706689536879</v>
      </c>
      <c r="Y95" s="3">
        <f t="shared" ca="1" si="128"/>
        <v>9.5022624434389136E-2</v>
      </c>
      <c r="Z95">
        <f t="shared" ca="1" si="129"/>
        <v>2500</v>
      </c>
      <c r="AA95">
        <f ca="1">250+SUMPRODUCT(F95:T95,Data!$D$6:$R$6)</f>
        <v>790</v>
      </c>
      <c r="AB95" s="2">
        <f t="shared" ca="1" si="130"/>
        <v>243447.68439108063</v>
      </c>
      <c r="AC95" s="2">
        <f t="shared" ca="1" si="131"/>
        <v>259981.90045248865</v>
      </c>
      <c r="AD95" s="2">
        <f t="shared" ca="1" si="132"/>
        <v>503429.58484356932</v>
      </c>
      <c r="AE95" t="str">
        <f t="shared" ca="1" si="135"/>
        <v>No</v>
      </c>
    </row>
    <row r="96" spans="2:31" x14ac:dyDescent="0.35">
      <c r="C96" t="str">
        <f t="shared" si="133"/>
        <v>Price</v>
      </c>
      <c r="D96">
        <v>8</v>
      </c>
      <c r="F96">
        <f ca="1">F86</f>
        <v>1</v>
      </c>
      <c r="G96">
        <f t="shared" ref="G96:P96" ca="1" si="145">G86</f>
        <v>0</v>
      </c>
      <c r="H96">
        <f t="shared" ca="1" si="145"/>
        <v>0</v>
      </c>
      <c r="I96">
        <f t="shared" ca="1" si="145"/>
        <v>0</v>
      </c>
      <c r="J96">
        <f t="shared" ca="1" si="145"/>
        <v>1</v>
      </c>
      <c r="K96">
        <f t="shared" ca="1" si="145"/>
        <v>0</v>
      </c>
      <c r="L96">
        <f t="shared" ca="1" si="145"/>
        <v>0</v>
      </c>
      <c r="M96">
        <f t="shared" ca="1" si="145"/>
        <v>1</v>
      </c>
      <c r="N96">
        <f t="shared" ca="1" si="145"/>
        <v>0</v>
      </c>
      <c r="O96">
        <f t="shared" ca="1" si="145"/>
        <v>0</v>
      </c>
      <c r="P96">
        <f t="shared" ca="1" si="145"/>
        <v>1</v>
      </c>
      <c r="Q96">
        <f ca="1">IF(Q86,0,1)</f>
        <v>1</v>
      </c>
      <c r="R96">
        <f ca="1">IF(Q96=1,0,1)</f>
        <v>0</v>
      </c>
      <c r="S96">
        <f ca="1">IF(AND(OR(Q96=0,R96=1),OR(R96=0,R96=1)),0,0)</f>
        <v>0</v>
      </c>
      <c r="T96">
        <f ca="1">IF(S96,0,0)</f>
        <v>0</v>
      </c>
      <c r="U96">
        <f t="shared" ca="1" si="126"/>
        <v>3217</v>
      </c>
      <c r="V96">
        <f ca="1">SUMPRODUCT(F96:T96,Data!$D$4:$R$4)</f>
        <v>14.8</v>
      </c>
      <c r="W96">
        <f ca="1">SUMPRODUCT(F96:T96,Data!$D$5:$R$5)</f>
        <v>16</v>
      </c>
      <c r="X96" s="3">
        <f t="shared" ca="1" si="127"/>
        <v>0.22839506172839508</v>
      </c>
      <c r="Y96" s="3">
        <f t="shared" ca="1" si="128"/>
        <v>0.13793103448275862</v>
      </c>
      <c r="Z96">
        <f t="shared" ca="1" si="129"/>
        <v>1000</v>
      </c>
      <c r="AA96">
        <f ca="1">250+SUMPRODUCT(F96:T96,Data!$D$6:$R$6)</f>
        <v>830</v>
      </c>
      <c r="AB96" s="2">
        <f t="shared" ca="1" si="130"/>
        <v>38827.160493827163</v>
      </c>
      <c r="AC96" s="2">
        <f t="shared" ca="1" si="131"/>
        <v>37517.241379310341</v>
      </c>
      <c r="AD96" s="2">
        <f t="shared" ca="1" si="132"/>
        <v>76344.401873137511</v>
      </c>
      <c r="AE96" t="str">
        <f t="shared" ca="1" si="135"/>
        <v>No</v>
      </c>
    </row>
    <row r="97" spans="2:31" x14ac:dyDescent="0.35">
      <c r="C97" t="str">
        <f t="shared" si="133"/>
        <v>Price</v>
      </c>
      <c r="D97">
        <v>9</v>
      </c>
      <c r="F97">
        <f ca="1">F86</f>
        <v>1</v>
      </c>
      <c r="G97">
        <f t="shared" ref="G97:P97" ca="1" si="146">G86</f>
        <v>0</v>
      </c>
      <c r="H97">
        <f t="shared" ca="1" si="146"/>
        <v>0</v>
      </c>
      <c r="I97">
        <f t="shared" ca="1" si="146"/>
        <v>0</v>
      </c>
      <c r="J97">
        <f t="shared" ca="1" si="146"/>
        <v>1</v>
      </c>
      <c r="K97">
        <f t="shared" ca="1" si="146"/>
        <v>0</v>
      </c>
      <c r="L97">
        <f t="shared" ca="1" si="146"/>
        <v>0</v>
      </c>
      <c r="M97">
        <f t="shared" ca="1" si="146"/>
        <v>1</v>
      </c>
      <c r="N97">
        <f t="shared" ca="1" si="146"/>
        <v>0</v>
      </c>
      <c r="O97">
        <f t="shared" ca="1" si="146"/>
        <v>0</v>
      </c>
      <c r="P97">
        <f t="shared" ca="1" si="146"/>
        <v>1</v>
      </c>
      <c r="Q97">
        <f ca="1">IF(AND(Q86=1,Q96=0),0,0)</f>
        <v>0</v>
      </c>
      <c r="R97">
        <f ca="1">IF(AND(R86=1,R96=0),0,0)</f>
        <v>0</v>
      </c>
      <c r="S97">
        <f ca="1">IF(AND(AND(OR(Q86=0,Q86=1),OR(R86=0,R86=1)),AND(OR(Q96=0,Q96=1),OR(R96=0,R96=1)),S86=1),0,1)</f>
        <v>1</v>
      </c>
      <c r="T97">
        <f ca="1">IF(AND(Q97=0,R97=0,S97=0),1,0)</f>
        <v>0</v>
      </c>
      <c r="U97">
        <f t="shared" ca="1" si="126"/>
        <v>9361</v>
      </c>
      <c r="V97">
        <f ca="1">SUMPRODUCT(F97:T97,Data!$D$4:$R$4)</f>
        <v>11.8</v>
      </c>
      <c r="W97">
        <f ca="1">SUMPRODUCT(F97:T97,Data!$D$5:$R$5)</f>
        <v>12</v>
      </c>
      <c r="X97" s="3">
        <f t="shared" ca="1" si="127"/>
        <v>0.19093851132686085</v>
      </c>
      <c r="Y97" s="3">
        <f t="shared" ca="1" si="128"/>
        <v>0.10714285714285714</v>
      </c>
      <c r="Z97">
        <f t="shared" ca="1" si="129"/>
        <v>2000</v>
      </c>
      <c r="AA97">
        <f ca="1">250+SUMPRODUCT(F97:T97,Data!$D$6:$R$6)</f>
        <v>830</v>
      </c>
      <c r="AB97" s="2">
        <f t="shared" ca="1" si="130"/>
        <v>223398.0582524272</v>
      </c>
      <c r="AC97" s="2">
        <f t="shared" ca="1" si="131"/>
        <v>200571.42857142855</v>
      </c>
      <c r="AD97" s="2">
        <f t="shared" ca="1" si="132"/>
        <v>423969.48682385578</v>
      </c>
      <c r="AE97" t="str">
        <f t="shared" ca="1" si="135"/>
        <v>No</v>
      </c>
    </row>
    <row r="98" spans="2:31" x14ac:dyDescent="0.35">
      <c r="C98" t="str">
        <f t="shared" si="133"/>
        <v>Price</v>
      </c>
      <c r="D98">
        <v>10</v>
      </c>
      <c r="F98">
        <f ca="1">F86</f>
        <v>1</v>
      </c>
      <c r="G98">
        <f t="shared" ref="G98:P98" ca="1" si="147">G86</f>
        <v>0</v>
      </c>
      <c r="H98">
        <f t="shared" ca="1" si="147"/>
        <v>0</v>
      </c>
      <c r="I98">
        <f t="shared" ca="1" si="147"/>
        <v>0</v>
      </c>
      <c r="J98">
        <f t="shared" ca="1" si="147"/>
        <v>1</v>
      </c>
      <c r="K98">
        <f t="shared" ca="1" si="147"/>
        <v>0</v>
      </c>
      <c r="L98">
        <f t="shared" ca="1" si="147"/>
        <v>0</v>
      </c>
      <c r="M98">
        <f t="shared" ca="1" si="147"/>
        <v>1</v>
      </c>
      <c r="N98">
        <f t="shared" ca="1" si="147"/>
        <v>0</v>
      </c>
      <c r="O98">
        <f t="shared" ca="1" si="147"/>
        <v>0</v>
      </c>
      <c r="P98">
        <f t="shared" ca="1" si="147"/>
        <v>1</v>
      </c>
      <c r="Q98">
        <f ca="1">IF(OR(Q86=1,Q96=1,Q97=1),0,1)</f>
        <v>0</v>
      </c>
      <c r="R98">
        <f ca="1">IF(OR(R86=1,R96=1,R97=1),0,1)</f>
        <v>1</v>
      </c>
      <c r="S98">
        <f ca="1">IF(OR(S86=1,S96=1,S97=1),0,1)</f>
        <v>0</v>
      </c>
      <c r="T98">
        <f ca="1">IF(OR(T86=1,T96=1,T97=1),0,1)</f>
        <v>0</v>
      </c>
      <c r="U98">
        <f t="shared" ca="1" si="126"/>
        <v>5265</v>
      </c>
      <c r="V98">
        <f ca="1">SUMPRODUCT(F98:T98,Data!$D$4:$R$4)</f>
        <v>12.8</v>
      </c>
      <c r="W98">
        <f ca="1">SUMPRODUCT(F98:T98,Data!$D$5:$R$5)</f>
        <v>14</v>
      </c>
      <c r="X98" s="3">
        <f t="shared" ca="1" si="127"/>
        <v>0.20382165605095542</v>
      </c>
      <c r="Y98" s="3">
        <f t="shared" ca="1" si="128"/>
        <v>0.12280701754385964</v>
      </c>
      <c r="Z98">
        <f t="shared" ca="1" si="129"/>
        <v>1500</v>
      </c>
      <c r="AA98">
        <f ca="1">250+SUMPRODUCT(F98:T98,Data!$D$6:$R$6)</f>
        <v>830</v>
      </c>
      <c r="AB98" s="2">
        <f t="shared" ca="1" si="130"/>
        <v>136560.50955414015</v>
      </c>
      <c r="AC98" s="2">
        <f t="shared" ca="1" si="131"/>
        <v>131649.12280701753</v>
      </c>
      <c r="AD98" s="2">
        <f t="shared" ca="1" si="132"/>
        <v>268209.63236115768</v>
      </c>
      <c r="AE98" t="str">
        <f t="shared" ca="1" si="135"/>
        <v>No</v>
      </c>
    </row>
    <row r="99" spans="2:31" x14ac:dyDescent="0.35">
      <c r="B99" s="4" t="s">
        <v>73</v>
      </c>
      <c r="AD99" s="43">
        <f ca="1">MAX(AD89:AD98)</f>
        <v>583085.04398826975</v>
      </c>
    </row>
    <row r="100" spans="2:31" x14ac:dyDescent="0.35">
      <c r="B100" s="4" t="s">
        <v>89</v>
      </c>
      <c r="F100">
        <f ca="1">AI14</f>
        <v>1</v>
      </c>
      <c r="G100">
        <f t="shared" ref="G100:T100" ca="1" si="148">AJ14</f>
        <v>0</v>
      </c>
      <c r="H100">
        <f t="shared" ca="1" si="148"/>
        <v>0</v>
      </c>
      <c r="I100">
        <f t="shared" ca="1" si="148"/>
        <v>0</v>
      </c>
      <c r="J100">
        <f t="shared" ca="1" si="148"/>
        <v>1</v>
      </c>
      <c r="K100">
        <f t="shared" ca="1" si="148"/>
        <v>0</v>
      </c>
      <c r="L100">
        <f t="shared" ca="1" si="148"/>
        <v>1</v>
      </c>
      <c r="M100">
        <f t="shared" ca="1" si="148"/>
        <v>0</v>
      </c>
      <c r="N100">
        <f t="shared" ca="1" si="148"/>
        <v>0</v>
      </c>
      <c r="O100">
        <f t="shared" ca="1" si="148"/>
        <v>0</v>
      </c>
      <c r="P100">
        <f t="shared" ca="1" si="148"/>
        <v>1</v>
      </c>
      <c r="Q100">
        <f t="shared" ca="1" si="148"/>
        <v>0</v>
      </c>
      <c r="R100">
        <f t="shared" ca="1" si="148"/>
        <v>0</v>
      </c>
      <c r="S100">
        <f t="shared" ca="1" si="148"/>
        <v>0</v>
      </c>
      <c r="T100">
        <f t="shared" ca="1" si="148"/>
        <v>1</v>
      </c>
      <c r="U100">
        <f t="shared" ref="U100" ca="1" si="149">SUMPRODUCT($F$1:$T$1,F100:T100)</f>
        <v>17489</v>
      </c>
    </row>
    <row r="101" spans="2:31" x14ac:dyDescent="0.35"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</row>
    <row r="102" spans="2:31" x14ac:dyDescent="0.35">
      <c r="B102" s="4" t="s">
        <v>128</v>
      </c>
      <c r="E102" s="45">
        <f ca="1">AY14</f>
        <v>96</v>
      </c>
      <c r="F102">
        <f ca="1">VLOOKUP($E102,'Brute Force Search'!$B$6:$R$221,F$3,0)</f>
        <v>1</v>
      </c>
      <c r="G102">
        <f ca="1">VLOOKUP($E102,'Brute Force Search'!$B$6:$R$221,G$3,0)</f>
        <v>0</v>
      </c>
      <c r="H102">
        <f ca="1">VLOOKUP($E102,'Brute Force Search'!$B$6:$R$221,H$3,0)</f>
        <v>0</v>
      </c>
      <c r="I102">
        <f ca="1">VLOOKUP($E102,'Brute Force Search'!$B$6:$R$221,I$3,0)</f>
        <v>0</v>
      </c>
      <c r="J102">
        <f ca="1">VLOOKUP($E102,'Brute Force Search'!$B$6:$R$221,J$3,0)</f>
        <v>1</v>
      </c>
      <c r="K102">
        <f ca="1">VLOOKUP($E102,'Brute Force Search'!$B$6:$R$221,K$3,0)</f>
        <v>0</v>
      </c>
      <c r="L102">
        <f ca="1">VLOOKUP($E102,'Brute Force Search'!$B$6:$R$221,L$3,0)</f>
        <v>1</v>
      </c>
      <c r="M102">
        <f ca="1">VLOOKUP($E102,'Brute Force Search'!$B$6:$R$221,M$3,0)</f>
        <v>0</v>
      </c>
      <c r="N102">
        <f ca="1">VLOOKUP($E102,'Brute Force Search'!$B$6:$R$221,N$3,0)</f>
        <v>0</v>
      </c>
      <c r="O102">
        <f ca="1">VLOOKUP($E102,'Brute Force Search'!$B$6:$R$221,O$3,0)</f>
        <v>0</v>
      </c>
      <c r="P102">
        <f ca="1">VLOOKUP($E102,'Brute Force Search'!$B$6:$R$221,P$3,0)</f>
        <v>1</v>
      </c>
      <c r="Q102">
        <f ca="1">VLOOKUP($E102,'Brute Force Search'!$B$6:$R$221,Q$3,0)</f>
        <v>0</v>
      </c>
      <c r="R102">
        <f ca="1">VLOOKUP($E102,'Brute Force Search'!$B$6:$R$221,R$3,0)</f>
        <v>0</v>
      </c>
      <c r="S102">
        <f ca="1">VLOOKUP($E102,'Brute Force Search'!$B$6:$R$221,S$3,0)</f>
        <v>0</v>
      </c>
      <c r="T102">
        <f ca="1">VLOOKUP($E102,'Brute Force Search'!$B$6:$R$221,T$3,0)</f>
        <v>1</v>
      </c>
      <c r="U102">
        <f ca="1">SUMPRODUCT($F$1:$T$1,F102:T102)</f>
        <v>17489</v>
      </c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</row>
    <row r="103" spans="2:31" x14ac:dyDescent="0.35"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</row>
    <row r="104" spans="2:31" x14ac:dyDescent="0.35">
      <c r="B104" s="4" t="s">
        <v>90</v>
      </c>
    </row>
    <row r="105" spans="2:31" x14ac:dyDescent="0.35">
      <c r="C105" t="str">
        <f>C73</f>
        <v>Detachable</v>
      </c>
      <c r="D105">
        <v>1</v>
      </c>
      <c r="F105">
        <f ca="1">IF(F102,0,1)</f>
        <v>0</v>
      </c>
      <c r="G105">
        <f ca="1">1-F105</f>
        <v>1</v>
      </c>
      <c r="H105">
        <f ca="1">H102</f>
        <v>0</v>
      </c>
      <c r="I105">
        <f t="shared" ref="I105:T105" ca="1" si="150">I102</f>
        <v>0</v>
      </c>
      <c r="J105">
        <f t="shared" ca="1" si="150"/>
        <v>1</v>
      </c>
      <c r="K105">
        <f t="shared" ca="1" si="150"/>
        <v>0</v>
      </c>
      <c r="L105">
        <f t="shared" ca="1" si="150"/>
        <v>1</v>
      </c>
      <c r="M105">
        <f t="shared" ca="1" si="150"/>
        <v>0</v>
      </c>
      <c r="N105">
        <f t="shared" ca="1" si="150"/>
        <v>0</v>
      </c>
      <c r="O105">
        <f t="shared" ca="1" si="150"/>
        <v>0</v>
      </c>
      <c r="P105">
        <f t="shared" ca="1" si="150"/>
        <v>1</v>
      </c>
      <c r="Q105">
        <f t="shared" ca="1" si="150"/>
        <v>0</v>
      </c>
      <c r="R105">
        <f t="shared" ca="1" si="150"/>
        <v>0</v>
      </c>
      <c r="S105">
        <f t="shared" ca="1" si="150"/>
        <v>0</v>
      </c>
      <c r="T105">
        <f t="shared" ca="1" si="150"/>
        <v>1</v>
      </c>
      <c r="U105">
        <f t="shared" ref="U105:U114" ca="1" si="151">SUMPRODUCT($F$1:$T$1,F105:T105)</f>
        <v>17490</v>
      </c>
      <c r="V105">
        <f ca="1">SUMPRODUCT(F105:T105,Data!$D$4:$R$4)</f>
        <v>11</v>
      </c>
      <c r="W105">
        <f ca="1">SUMPRODUCT(F105:T105,Data!$D$5:$R$5)</f>
        <v>7</v>
      </c>
      <c r="X105" s="3">
        <f t="shared" ref="X105:X114" ca="1" si="152">V105/(50+V105)</f>
        <v>0.18032786885245902</v>
      </c>
      <c r="Y105" s="3">
        <f t="shared" ref="Y105:Y114" ca="1" si="153">W105/(100+W105)</f>
        <v>6.5420560747663545E-2</v>
      </c>
      <c r="Z105">
        <f t="shared" ref="Z105:Z114" ca="1" si="154">IF(Q105=1,$Q$5,IF(R105=1,$R$5,IF(S105=1,$S$5,IF(T105=1,$T$5))))</f>
        <v>2500</v>
      </c>
      <c r="AA105">
        <f ca="1">250+SUMPRODUCT(F105:T105,Data!$D$6:$R$6)</f>
        <v>580</v>
      </c>
      <c r="AB105" s="2">
        <f t="shared" ref="AB105:AB114" ca="1" si="155">($Z105-$AA105)*X105*1000</f>
        <v>346229.50819672132</v>
      </c>
      <c r="AC105" s="2">
        <f t="shared" ref="AC105:AC114" ca="1" si="156">($Z105-$AA105)*Y105*1600</f>
        <v>200971.96261682242</v>
      </c>
      <c r="AD105" s="2">
        <f t="shared" ref="AD105:AD114" ca="1" si="157">SUM(AB105:AC105)</f>
        <v>547201.47081354377</v>
      </c>
      <c r="AE105" t="str">
        <f ca="1">IFERROR(VLOOKUP(U105,AX$9:AX$14,1,0),"No")</f>
        <v>No</v>
      </c>
    </row>
    <row r="106" spans="2:31" x14ac:dyDescent="0.35">
      <c r="C106" t="str">
        <f t="shared" ref="C106:C114" si="158">C74</f>
        <v>Processor</v>
      </c>
      <c r="D106">
        <v>2</v>
      </c>
      <c r="F106">
        <f ca="1">F102</f>
        <v>1</v>
      </c>
      <c r="G106">
        <f ca="1">G102</f>
        <v>0</v>
      </c>
      <c r="H106">
        <f ca="1">IF(H102,0,1)</f>
        <v>1</v>
      </c>
      <c r="I106">
        <f ca="1">IF(H106=1,0,1)</f>
        <v>0</v>
      </c>
      <c r="J106">
        <f ca="1">IF(AND(OR(H106=1,H106=0),OR(H106=1,I106=0)),0,0)</f>
        <v>0</v>
      </c>
      <c r="K106">
        <f ca="1">K102</f>
        <v>0</v>
      </c>
      <c r="L106">
        <f t="shared" ref="L106:T106" ca="1" si="159">L102</f>
        <v>1</v>
      </c>
      <c r="M106">
        <f t="shared" ca="1" si="159"/>
        <v>0</v>
      </c>
      <c r="N106">
        <f t="shared" ca="1" si="159"/>
        <v>0</v>
      </c>
      <c r="O106">
        <f t="shared" ca="1" si="159"/>
        <v>0</v>
      </c>
      <c r="P106">
        <f t="shared" ca="1" si="159"/>
        <v>1</v>
      </c>
      <c r="Q106">
        <f t="shared" ca="1" si="159"/>
        <v>0</v>
      </c>
      <c r="R106">
        <f t="shared" ca="1" si="159"/>
        <v>0</v>
      </c>
      <c r="S106">
        <f t="shared" ca="1" si="159"/>
        <v>0</v>
      </c>
      <c r="T106">
        <f t="shared" ca="1" si="159"/>
        <v>1</v>
      </c>
      <c r="U106">
        <f t="shared" ca="1" si="151"/>
        <v>17477</v>
      </c>
      <c r="V106">
        <f ca="1">SUMPRODUCT(F106:T106,Data!$D$4:$R$4)</f>
        <v>7.5</v>
      </c>
      <c r="W106">
        <f ca="1">SUMPRODUCT(F106:T106,Data!$D$5:$R$5)</f>
        <v>7</v>
      </c>
      <c r="X106" s="3">
        <f t="shared" ca="1" si="152"/>
        <v>0.13043478260869565</v>
      </c>
      <c r="Y106" s="3">
        <f t="shared" ca="1" si="153"/>
        <v>6.5420560747663545E-2</v>
      </c>
      <c r="Z106">
        <f t="shared" ca="1" si="154"/>
        <v>2500</v>
      </c>
      <c r="AA106">
        <f ca="1">250+SUMPRODUCT(F106:T106,Data!$D$6:$R$6)</f>
        <v>580</v>
      </c>
      <c r="AB106" s="2">
        <f t="shared" ca="1" si="155"/>
        <v>250434.78260869565</v>
      </c>
      <c r="AC106" s="2">
        <f t="shared" ca="1" si="156"/>
        <v>200971.96261682242</v>
      </c>
      <c r="AD106" s="2">
        <f t="shared" ca="1" si="157"/>
        <v>451406.74522551807</v>
      </c>
      <c r="AE106" t="str">
        <f t="shared" ref="AE106:AE114" ca="1" si="160">IFERROR(VLOOKUP(U106,AX$9:AX$14,1,0),"No")</f>
        <v>No</v>
      </c>
    </row>
    <row r="107" spans="2:31" x14ac:dyDescent="0.35">
      <c r="C107" t="str">
        <f t="shared" si="158"/>
        <v>Processor</v>
      </c>
      <c r="D107">
        <v>3</v>
      </c>
      <c r="F107">
        <f ca="1">F102</f>
        <v>1</v>
      </c>
      <c r="G107">
        <f ca="1">G102</f>
        <v>0</v>
      </c>
      <c r="H107">
        <f ca="1">IF(AND(H102=1,H106=0),0,0)</f>
        <v>0</v>
      </c>
      <c r="I107">
        <f ca="1">IF(OR(AND(I102=1,I106=0),AND(I102=0,I106=1)),0,1)</f>
        <v>1</v>
      </c>
      <c r="J107">
        <f ca="1">IF(AND(H107=0,I107=0),1,0)</f>
        <v>0</v>
      </c>
      <c r="K107">
        <f ca="1">K102</f>
        <v>0</v>
      </c>
      <c r="L107">
        <f t="shared" ref="L107:T107" ca="1" si="161">L102</f>
        <v>1</v>
      </c>
      <c r="M107">
        <f t="shared" ca="1" si="161"/>
        <v>0</v>
      </c>
      <c r="N107">
        <f t="shared" ca="1" si="161"/>
        <v>0</v>
      </c>
      <c r="O107">
        <f t="shared" ca="1" si="161"/>
        <v>0</v>
      </c>
      <c r="P107">
        <f t="shared" ca="1" si="161"/>
        <v>1</v>
      </c>
      <c r="Q107">
        <f t="shared" ca="1" si="161"/>
        <v>0</v>
      </c>
      <c r="R107">
        <f t="shared" ca="1" si="161"/>
        <v>0</v>
      </c>
      <c r="S107">
        <f t="shared" ca="1" si="161"/>
        <v>0</v>
      </c>
      <c r="T107">
        <f t="shared" ca="1" si="161"/>
        <v>1</v>
      </c>
      <c r="U107">
        <f t="shared" ca="1" si="151"/>
        <v>17481</v>
      </c>
      <c r="V107">
        <f ca="1">SUMPRODUCT(F107:T107,Data!$D$4:$R$4)</f>
        <v>9.5</v>
      </c>
      <c r="W107">
        <f ca="1">SUMPRODUCT(F107:T107,Data!$D$5:$R$5)</f>
        <v>9.4</v>
      </c>
      <c r="X107" s="3">
        <f t="shared" ca="1" si="152"/>
        <v>0.15966386554621848</v>
      </c>
      <c r="Y107" s="3">
        <f t="shared" ca="1" si="153"/>
        <v>8.5923217550274225E-2</v>
      </c>
      <c r="Z107">
        <f t="shared" ca="1" si="154"/>
        <v>2500</v>
      </c>
      <c r="AA107">
        <f ca="1">250+SUMPRODUCT(F107:T107,Data!$D$6:$R$6)</f>
        <v>680</v>
      </c>
      <c r="AB107" s="2">
        <f t="shared" ca="1" si="155"/>
        <v>290588.23529411765</v>
      </c>
      <c r="AC107" s="2">
        <f t="shared" ca="1" si="156"/>
        <v>250208.40950639854</v>
      </c>
      <c r="AD107" s="2">
        <f t="shared" ca="1" si="157"/>
        <v>540796.64480051619</v>
      </c>
      <c r="AE107" t="str">
        <f t="shared" ca="1" si="160"/>
        <v>No</v>
      </c>
    </row>
    <row r="108" spans="2:31" x14ac:dyDescent="0.35">
      <c r="C108" t="str">
        <f t="shared" si="158"/>
        <v>Display Size</v>
      </c>
      <c r="D108">
        <v>4</v>
      </c>
      <c r="F108">
        <f ca="1">F102</f>
        <v>1</v>
      </c>
      <c r="G108">
        <f ca="1">G102</f>
        <v>0</v>
      </c>
      <c r="H108">
        <f ca="1">H102</f>
        <v>0</v>
      </c>
      <c r="I108">
        <f t="shared" ref="I108:J108" ca="1" si="162">I102</f>
        <v>0</v>
      </c>
      <c r="J108">
        <f t="shared" ca="1" si="162"/>
        <v>1</v>
      </c>
      <c r="K108">
        <f ca="1">IF(K102,0,1)</f>
        <v>1</v>
      </c>
      <c r="L108">
        <f ca="1">IF(K108=1,0,1)</f>
        <v>0</v>
      </c>
      <c r="M108">
        <f ca="1">IF(AND(OR(K108=1,K108=0),OR(L108=1,L108=0)),0,0)</f>
        <v>0</v>
      </c>
      <c r="N108">
        <f ca="1">N102</f>
        <v>0</v>
      </c>
      <c r="O108">
        <f t="shared" ref="O108:T108" ca="1" si="163">O102</f>
        <v>0</v>
      </c>
      <c r="P108">
        <f t="shared" ca="1" si="163"/>
        <v>1</v>
      </c>
      <c r="Q108">
        <f t="shared" ca="1" si="163"/>
        <v>0</v>
      </c>
      <c r="R108">
        <f t="shared" ca="1" si="163"/>
        <v>0</v>
      </c>
      <c r="S108">
        <f t="shared" ca="1" si="163"/>
        <v>0</v>
      </c>
      <c r="T108">
        <f t="shared" ca="1" si="163"/>
        <v>1</v>
      </c>
      <c r="U108">
        <f t="shared" ca="1" si="151"/>
        <v>17457</v>
      </c>
      <c r="V108">
        <f ca="1">SUMPRODUCT(F108:T108,Data!$D$4:$R$4)</f>
        <v>10</v>
      </c>
      <c r="W108">
        <f ca="1">SUMPRODUCT(F108:T108,Data!$D$5:$R$5)</f>
        <v>8.5</v>
      </c>
      <c r="X108" s="3">
        <f t="shared" ca="1" si="152"/>
        <v>0.16666666666666666</v>
      </c>
      <c r="Y108" s="3">
        <f t="shared" ca="1" si="153"/>
        <v>7.8341013824884786E-2</v>
      </c>
      <c r="Z108">
        <f t="shared" ca="1" si="154"/>
        <v>2500</v>
      </c>
      <c r="AA108">
        <f ca="1">250+SUMPRODUCT(F108:T108,Data!$D$6:$R$6)</f>
        <v>730</v>
      </c>
      <c r="AB108" s="2">
        <f t="shared" ca="1" si="155"/>
        <v>295000</v>
      </c>
      <c r="AC108" s="2">
        <f t="shared" ca="1" si="156"/>
        <v>221861.7511520737</v>
      </c>
      <c r="AD108" s="2">
        <f t="shared" ca="1" si="157"/>
        <v>516861.75115207373</v>
      </c>
      <c r="AE108">
        <f t="shared" ca="1" si="160"/>
        <v>17457</v>
      </c>
    </row>
    <row r="109" spans="2:31" x14ac:dyDescent="0.35">
      <c r="C109" t="str">
        <f t="shared" si="158"/>
        <v>Display Size</v>
      </c>
      <c r="D109">
        <v>5</v>
      </c>
      <c r="F109">
        <f ca="1">F102</f>
        <v>1</v>
      </c>
      <c r="G109">
        <f ca="1">G102</f>
        <v>0</v>
      </c>
      <c r="H109">
        <f t="shared" ref="H109:J109" ca="1" si="164">H102</f>
        <v>0</v>
      </c>
      <c r="I109">
        <f t="shared" ca="1" si="164"/>
        <v>0</v>
      </c>
      <c r="J109">
        <f t="shared" ca="1" si="164"/>
        <v>1</v>
      </c>
      <c r="K109">
        <f ca="1">IF(AND(K102=1,K108=0),0,0)</f>
        <v>0</v>
      </c>
      <c r="L109">
        <f ca="1">IF(OR(AND(L102=1,L108=0),AND(L102=0,L108=1)),0,1)</f>
        <v>0</v>
      </c>
      <c r="M109">
        <f ca="1">IF(AND(K109=0,L109=0),1,0)</f>
        <v>1</v>
      </c>
      <c r="N109">
        <f ca="1">N102</f>
        <v>0</v>
      </c>
      <c r="O109">
        <f t="shared" ref="O109:T109" ca="1" si="165">O102</f>
        <v>0</v>
      </c>
      <c r="P109">
        <f t="shared" ca="1" si="165"/>
        <v>1</v>
      </c>
      <c r="Q109">
        <f t="shared" ca="1" si="165"/>
        <v>0</v>
      </c>
      <c r="R109">
        <f t="shared" ca="1" si="165"/>
        <v>0</v>
      </c>
      <c r="S109">
        <f t="shared" ca="1" si="165"/>
        <v>0</v>
      </c>
      <c r="T109">
        <f t="shared" ca="1" si="165"/>
        <v>1</v>
      </c>
      <c r="U109">
        <f t="shared" ca="1" si="151"/>
        <v>17553</v>
      </c>
      <c r="V109">
        <f ca="1">SUMPRODUCT(F109:T109,Data!$D$4:$R$4)</f>
        <v>10.8</v>
      </c>
      <c r="W109">
        <f ca="1">SUMPRODUCT(F109:T109,Data!$D$5:$R$5)</f>
        <v>11</v>
      </c>
      <c r="X109" s="3">
        <f t="shared" ca="1" si="152"/>
        <v>0.17763157894736845</v>
      </c>
      <c r="Y109" s="3">
        <f t="shared" ca="1" si="153"/>
        <v>9.90990990990991E-2</v>
      </c>
      <c r="Z109">
        <f t="shared" ca="1" si="154"/>
        <v>2500</v>
      </c>
      <c r="AA109">
        <f ca="1">250+SUMPRODUCT(F109:T109,Data!$D$6:$R$6)</f>
        <v>830</v>
      </c>
      <c r="AB109" s="2">
        <f t="shared" ca="1" si="155"/>
        <v>296644.73684210534</v>
      </c>
      <c r="AC109" s="2">
        <f t="shared" ca="1" si="156"/>
        <v>264792.79279279278</v>
      </c>
      <c r="AD109" s="2">
        <f t="shared" ca="1" si="157"/>
        <v>561437.52963489806</v>
      </c>
      <c r="AE109">
        <f t="shared" ca="1" si="160"/>
        <v>17553</v>
      </c>
    </row>
    <row r="110" spans="2:31" x14ac:dyDescent="0.35">
      <c r="C110" t="str">
        <f t="shared" si="158"/>
        <v>Memory</v>
      </c>
      <c r="D110">
        <v>6</v>
      </c>
      <c r="F110">
        <f ca="1">F102</f>
        <v>1</v>
      </c>
      <c r="G110">
        <f t="shared" ref="G110:M110" ca="1" si="166">G102</f>
        <v>0</v>
      </c>
      <c r="H110">
        <f t="shared" ca="1" si="166"/>
        <v>0</v>
      </c>
      <c r="I110">
        <f t="shared" ca="1" si="166"/>
        <v>0</v>
      </c>
      <c r="J110">
        <f t="shared" ca="1" si="166"/>
        <v>1</v>
      </c>
      <c r="K110">
        <f t="shared" ca="1" si="166"/>
        <v>0</v>
      </c>
      <c r="L110">
        <f t="shared" ca="1" si="166"/>
        <v>1</v>
      </c>
      <c r="M110">
        <f t="shared" ca="1" si="166"/>
        <v>0</v>
      </c>
      <c r="N110">
        <f ca="1">IF(N102,0,1)</f>
        <v>1</v>
      </c>
      <c r="O110">
        <f ca="1">IF(N110=1,0,1)</f>
        <v>0</v>
      </c>
      <c r="P110">
        <f ca="1">IF(AND(OR(N110=1,O110=0),OR(N110=1,O110=0)),0,0)</f>
        <v>0</v>
      </c>
      <c r="Q110">
        <f ca="1">Q102</f>
        <v>0</v>
      </c>
      <c r="R110">
        <f t="shared" ref="R110:T110" ca="1" si="167">R102</f>
        <v>0</v>
      </c>
      <c r="S110">
        <f t="shared" ca="1" si="167"/>
        <v>0</v>
      </c>
      <c r="T110">
        <f t="shared" ca="1" si="167"/>
        <v>1</v>
      </c>
      <c r="U110">
        <f t="shared" ca="1" si="151"/>
        <v>16721</v>
      </c>
      <c r="V110">
        <f ca="1">SUMPRODUCT(F110:T110,Data!$D$4:$R$4)</f>
        <v>7.5</v>
      </c>
      <c r="W110">
        <f ca="1">SUMPRODUCT(F110:T110,Data!$D$5:$R$5)</f>
        <v>7.5</v>
      </c>
      <c r="X110" s="3">
        <f t="shared" ca="1" si="152"/>
        <v>0.13043478260869565</v>
      </c>
      <c r="Y110" s="3">
        <f t="shared" ca="1" si="153"/>
        <v>6.9767441860465115E-2</v>
      </c>
      <c r="Z110">
        <f t="shared" ca="1" si="154"/>
        <v>2500</v>
      </c>
      <c r="AA110">
        <f ca="1">250+SUMPRODUCT(F110:T110,Data!$D$6:$R$6)</f>
        <v>700</v>
      </c>
      <c r="AB110" s="2">
        <f t="shared" ca="1" si="155"/>
        <v>234782.60869565216</v>
      </c>
      <c r="AC110" s="2">
        <f t="shared" ca="1" si="156"/>
        <v>200930.23255813954</v>
      </c>
      <c r="AD110" s="2">
        <f t="shared" ca="1" si="157"/>
        <v>435712.8412537917</v>
      </c>
      <c r="AE110" t="str">
        <f t="shared" ca="1" si="160"/>
        <v>No</v>
      </c>
    </row>
    <row r="111" spans="2:31" x14ac:dyDescent="0.35">
      <c r="C111" t="str">
        <f t="shared" si="158"/>
        <v>Memory</v>
      </c>
      <c r="D111">
        <v>7</v>
      </c>
      <c r="F111">
        <f ca="1">F102</f>
        <v>1</v>
      </c>
      <c r="G111">
        <f t="shared" ref="G111:M111" ca="1" si="168">G102</f>
        <v>0</v>
      </c>
      <c r="H111">
        <f t="shared" ca="1" si="168"/>
        <v>0</v>
      </c>
      <c r="I111">
        <f t="shared" ca="1" si="168"/>
        <v>0</v>
      </c>
      <c r="J111">
        <f t="shared" ca="1" si="168"/>
        <v>1</v>
      </c>
      <c r="K111">
        <f t="shared" ca="1" si="168"/>
        <v>0</v>
      </c>
      <c r="L111">
        <f t="shared" ca="1" si="168"/>
        <v>1</v>
      </c>
      <c r="M111">
        <f t="shared" ca="1" si="168"/>
        <v>0</v>
      </c>
      <c r="N111">
        <f ca="1">IF(AND(N102=1,N110=0),0,0)</f>
        <v>0</v>
      </c>
      <c r="O111">
        <f ca="1">IF(OR(AND(O102=1,O110=0),AND(O102=0,O110=1)),0,1)</f>
        <v>1</v>
      </c>
      <c r="P111">
        <f ca="1">IF(AND(N111=0,O111=0),1,0)</f>
        <v>0</v>
      </c>
      <c r="Q111">
        <f ca="1">Q102</f>
        <v>0</v>
      </c>
      <c r="R111">
        <f t="shared" ref="R111:T111" ca="1" si="169">R102</f>
        <v>0</v>
      </c>
      <c r="S111">
        <f t="shared" ca="1" si="169"/>
        <v>0</v>
      </c>
      <c r="T111">
        <f t="shared" ca="1" si="169"/>
        <v>1</v>
      </c>
      <c r="U111">
        <f t="shared" ca="1" si="151"/>
        <v>16977</v>
      </c>
      <c r="V111">
        <f ca="1">SUMPRODUCT(F111:T111,Data!$D$4:$R$4)</f>
        <v>9.5</v>
      </c>
      <c r="W111">
        <f ca="1">SUMPRODUCT(F111:T111,Data!$D$5:$R$5)</f>
        <v>9.5</v>
      </c>
      <c r="X111" s="3">
        <f t="shared" ca="1" si="152"/>
        <v>0.15966386554621848</v>
      </c>
      <c r="Y111" s="3">
        <f t="shared" ca="1" si="153"/>
        <v>8.6757990867579904E-2</v>
      </c>
      <c r="Z111">
        <f t="shared" ca="1" si="154"/>
        <v>2500</v>
      </c>
      <c r="AA111">
        <f ca="1">250+SUMPRODUCT(F111:T111,Data!$D$6:$R$6)</f>
        <v>740</v>
      </c>
      <c r="AB111" s="2">
        <f t="shared" ca="1" si="155"/>
        <v>281008.40336134448</v>
      </c>
      <c r="AC111" s="2">
        <f t="shared" ca="1" si="156"/>
        <v>244310.50228310502</v>
      </c>
      <c r="AD111" s="2">
        <f t="shared" ca="1" si="157"/>
        <v>525318.90564444952</v>
      </c>
      <c r="AE111" t="str">
        <f t="shared" ca="1" si="160"/>
        <v>No</v>
      </c>
    </row>
    <row r="112" spans="2:31" x14ac:dyDescent="0.35">
      <c r="C112" t="str">
        <f t="shared" si="158"/>
        <v>Price</v>
      </c>
      <c r="D112">
        <v>8</v>
      </c>
      <c r="F112">
        <f ca="1">F102</f>
        <v>1</v>
      </c>
      <c r="G112">
        <f t="shared" ref="G112:P112" ca="1" si="170">G102</f>
        <v>0</v>
      </c>
      <c r="H112">
        <f t="shared" ca="1" si="170"/>
        <v>0</v>
      </c>
      <c r="I112">
        <f t="shared" ca="1" si="170"/>
        <v>0</v>
      </c>
      <c r="J112">
        <f t="shared" ca="1" si="170"/>
        <v>1</v>
      </c>
      <c r="K112">
        <f t="shared" ca="1" si="170"/>
        <v>0</v>
      </c>
      <c r="L112">
        <f t="shared" ca="1" si="170"/>
        <v>1</v>
      </c>
      <c r="M112">
        <f t="shared" ca="1" si="170"/>
        <v>0</v>
      </c>
      <c r="N112">
        <f t="shared" ca="1" si="170"/>
        <v>0</v>
      </c>
      <c r="O112">
        <f t="shared" ca="1" si="170"/>
        <v>0</v>
      </c>
      <c r="P112">
        <f t="shared" ca="1" si="170"/>
        <v>1</v>
      </c>
      <c r="Q112">
        <f ca="1">IF(Q102,0,1)</f>
        <v>1</v>
      </c>
      <c r="R112">
        <f ca="1">IF(Q112=1,0,1)</f>
        <v>0</v>
      </c>
      <c r="S112">
        <f ca="1">IF(AND(OR(Q112=0,R112=1),OR(R112=0,R112=1)),0,0)</f>
        <v>0</v>
      </c>
      <c r="T112">
        <f ca="1">IF(S112,0,0)</f>
        <v>0</v>
      </c>
      <c r="U112">
        <f t="shared" ca="1" si="151"/>
        <v>3153</v>
      </c>
      <c r="V112">
        <f ca="1">SUMPRODUCT(F112:T112,Data!$D$4:$R$4)</f>
        <v>16</v>
      </c>
      <c r="W112">
        <f ca="1">SUMPRODUCT(F112:T112,Data!$D$5:$R$5)</f>
        <v>15</v>
      </c>
      <c r="X112" s="3">
        <f t="shared" ca="1" si="152"/>
        <v>0.24242424242424243</v>
      </c>
      <c r="Y112" s="3">
        <f t="shared" ca="1" si="153"/>
        <v>0.13043478260869565</v>
      </c>
      <c r="Z112">
        <f t="shared" ca="1" si="154"/>
        <v>1000</v>
      </c>
      <c r="AA112">
        <f ca="1">250+SUMPRODUCT(F112:T112,Data!$D$6:$R$6)</f>
        <v>780</v>
      </c>
      <c r="AB112" s="2">
        <f t="shared" ca="1" si="155"/>
        <v>53333.333333333336</v>
      </c>
      <c r="AC112" s="2">
        <f t="shared" ca="1" si="156"/>
        <v>45913.043478260872</v>
      </c>
      <c r="AD112" s="2">
        <f t="shared" ca="1" si="157"/>
        <v>99246.376811594208</v>
      </c>
      <c r="AE112" t="str">
        <f t="shared" ca="1" si="160"/>
        <v>No</v>
      </c>
    </row>
    <row r="113" spans="2:31" x14ac:dyDescent="0.35">
      <c r="C113" t="str">
        <f t="shared" si="158"/>
        <v>Price</v>
      </c>
      <c r="D113">
        <v>9</v>
      </c>
      <c r="F113">
        <f ca="1">F102</f>
        <v>1</v>
      </c>
      <c r="G113">
        <f t="shared" ref="G113:P113" ca="1" si="171">G102</f>
        <v>0</v>
      </c>
      <c r="H113">
        <f t="shared" ca="1" si="171"/>
        <v>0</v>
      </c>
      <c r="I113">
        <f t="shared" ca="1" si="171"/>
        <v>0</v>
      </c>
      <c r="J113">
        <f t="shared" ca="1" si="171"/>
        <v>1</v>
      </c>
      <c r="K113">
        <f t="shared" ca="1" si="171"/>
        <v>0</v>
      </c>
      <c r="L113">
        <f t="shared" ca="1" si="171"/>
        <v>1</v>
      </c>
      <c r="M113">
        <f t="shared" ca="1" si="171"/>
        <v>0</v>
      </c>
      <c r="N113">
        <f t="shared" ca="1" si="171"/>
        <v>0</v>
      </c>
      <c r="O113">
        <f t="shared" ca="1" si="171"/>
        <v>0</v>
      </c>
      <c r="P113">
        <f t="shared" ca="1" si="171"/>
        <v>1</v>
      </c>
      <c r="Q113">
        <f ca="1">IF(AND(Q102=1,Q112=0),0,0)</f>
        <v>0</v>
      </c>
      <c r="R113">
        <f ca="1">IF(AND(R102=1,R112=0),0,0)</f>
        <v>0</v>
      </c>
      <c r="S113">
        <f ca="1">IF(AND(AND(OR(Q102=0,Q102=1),OR(R102=0,R102=1)),AND(OR(Q112=0,Q112=1),OR(R112=0,R112=1)),S102=1),0,1)</f>
        <v>1</v>
      </c>
      <c r="T113">
        <f ca="1">IF(AND(Q113=0,R113=0,S113=0),1,0)</f>
        <v>0</v>
      </c>
      <c r="U113">
        <f t="shared" ca="1" si="151"/>
        <v>9297</v>
      </c>
      <c r="V113">
        <f ca="1">SUMPRODUCT(F113:T113,Data!$D$4:$R$4)</f>
        <v>13</v>
      </c>
      <c r="W113">
        <f ca="1">SUMPRODUCT(F113:T113,Data!$D$5:$R$5)</f>
        <v>11</v>
      </c>
      <c r="X113" s="3">
        <f t="shared" ca="1" si="152"/>
        <v>0.20634920634920634</v>
      </c>
      <c r="Y113" s="3">
        <f t="shared" ca="1" si="153"/>
        <v>9.90990990990991E-2</v>
      </c>
      <c r="Z113">
        <f t="shared" ca="1" si="154"/>
        <v>2000</v>
      </c>
      <c r="AA113">
        <f ca="1">250+SUMPRODUCT(F113:T113,Data!$D$6:$R$6)</f>
        <v>780</v>
      </c>
      <c r="AB113" s="2">
        <f t="shared" ca="1" si="155"/>
        <v>251746.03174603172</v>
      </c>
      <c r="AC113" s="2">
        <f t="shared" ca="1" si="156"/>
        <v>193441.44144144145</v>
      </c>
      <c r="AD113" s="2">
        <f t="shared" ca="1" si="157"/>
        <v>445187.47318747314</v>
      </c>
      <c r="AE113" t="str">
        <f t="shared" ca="1" si="160"/>
        <v>No</v>
      </c>
    </row>
    <row r="114" spans="2:31" x14ac:dyDescent="0.35">
      <c r="C114" t="str">
        <f t="shared" si="158"/>
        <v>Price</v>
      </c>
      <c r="D114">
        <v>10</v>
      </c>
      <c r="F114">
        <f ca="1">F102</f>
        <v>1</v>
      </c>
      <c r="G114">
        <f t="shared" ref="G114:P114" ca="1" si="172">G102</f>
        <v>0</v>
      </c>
      <c r="H114">
        <f t="shared" ca="1" si="172"/>
        <v>0</v>
      </c>
      <c r="I114">
        <f t="shared" ca="1" si="172"/>
        <v>0</v>
      </c>
      <c r="J114">
        <f t="shared" ca="1" si="172"/>
        <v>1</v>
      </c>
      <c r="K114">
        <f t="shared" ca="1" si="172"/>
        <v>0</v>
      </c>
      <c r="L114">
        <f t="shared" ca="1" si="172"/>
        <v>1</v>
      </c>
      <c r="M114">
        <f t="shared" ca="1" si="172"/>
        <v>0</v>
      </c>
      <c r="N114">
        <f t="shared" ca="1" si="172"/>
        <v>0</v>
      </c>
      <c r="O114">
        <f t="shared" ca="1" si="172"/>
        <v>0</v>
      </c>
      <c r="P114">
        <f t="shared" ca="1" si="172"/>
        <v>1</v>
      </c>
      <c r="Q114">
        <f ca="1">IF(OR(Q102=1,Q112=1,Q113=1),0,1)</f>
        <v>0</v>
      </c>
      <c r="R114">
        <f ca="1">IF(OR(R102=1,R112=1,R113=1),0,1)</f>
        <v>1</v>
      </c>
      <c r="S114">
        <f ca="1">IF(OR(S102=1,S112=1,S113=1),0,1)</f>
        <v>0</v>
      </c>
      <c r="T114">
        <f ca="1">IF(OR(T102=1,T112=1,T113=1),0,1)</f>
        <v>0</v>
      </c>
      <c r="U114">
        <f t="shared" ca="1" si="151"/>
        <v>5201</v>
      </c>
      <c r="V114">
        <f ca="1">SUMPRODUCT(F114:T114,Data!$D$4:$R$4)</f>
        <v>14</v>
      </c>
      <c r="W114">
        <f ca="1">SUMPRODUCT(F114:T114,Data!$D$5:$R$5)</f>
        <v>13</v>
      </c>
      <c r="X114" s="3">
        <f t="shared" ca="1" si="152"/>
        <v>0.21875</v>
      </c>
      <c r="Y114" s="3">
        <f t="shared" ca="1" si="153"/>
        <v>0.11504424778761062</v>
      </c>
      <c r="Z114">
        <f t="shared" ca="1" si="154"/>
        <v>1500</v>
      </c>
      <c r="AA114">
        <f ca="1">250+SUMPRODUCT(F114:T114,Data!$D$6:$R$6)</f>
        <v>780</v>
      </c>
      <c r="AB114" s="2">
        <f t="shared" ca="1" si="155"/>
        <v>157500</v>
      </c>
      <c r="AC114" s="2">
        <f t="shared" ca="1" si="156"/>
        <v>132530.97345132745</v>
      </c>
      <c r="AD114" s="2">
        <f t="shared" ca="1" si="157"/>
        <v>290030.97345132742</v>
      </c>
      <c r="AE114" t="str">
        <f t="shared" ca="1" si="160"/>
        <v>No</v>
      </c>
    </row>
    <row r="115" spans="2:31" x14ac:dyDescent="0.35">
      <c r="B115" s="4" t="s">
        <v>73</v>
      </c>
      <c r="AD115" s="43">
        <f ca="1">MAX(AD105:AD114)</f>
        <v>561437.52963489806</v>
      </c>
    </row>
    <row r="116" spans="2:31" x14ac:dyDescent="0.35">
      <c r="B116" s="4" t="s">
        <v>91</v>
      </c>
      <c r="F116">
        <f ca="1">AI15</f>
        <v>1</v>
      </c>
      <c r="G116">
        <f t="shared" ref="G116:T116" ca="1" si="173">AJ15</f>
        <v>0</v>
      </c>
      <c r="H116">
        <f t="shared" ca="1" si="173"/>
        <v>0</v>
      </c>
      <c r="I116">
        <f t="shared" ca="1" si="173"/>
        <v>0</v>
      </c>
      <c r="J116">
        <f t="shared" ca="1" si="173"/>
        <v>1</v>
      </c>
      <c r="K116">
        <f t="shared" ca="1" si="173"/>
        <v>0</v>
      </c>
      <c r="L116">
        <f t="shared" ca="1" si="173"/>
        <v>0</v>
      </c>
      <c r="M116">
        <f t="shared" ca="1" si="173"/>
        <v>1</v>
      </c>
      <c r="N116">
        <f t="shared" ca="1" si="173"/>
        <v>0</v>
      </c>
      <c r="O116">
        <f t="shared" ca="1" si="173"/>
        <v>0</v>
      </c>
      <c r="P116">
        <f t="shared" ca="1" si="173"/>
        <v>1</v>
      </c>
      <c r="Q116">
        <f t="shared" ca="1" si="173"/>
        <v>0</v>
      </c>
      <c r="R116">
        <f t="shared" ca="1" si="173"/>
        <v>0</v>
      </c>
      <c r="S116">
        <f t="shared" ca="1" si="173"/>
        <v>0</v>
      </c>
      <c r="T116">
        <f t="shared" ca="1" si="173"/>
        <v>1</v>
      </c>
      <c r="U116">
        <f t="shared" ref="U116" ca="1" si="174">SUMPRODUCT($F$1:$T$1,F116:T116)</f>
        <v>17553</v>
      </c>
    </row>
    <row r="117" spans="2:31" x14ac:dyDescent="0.35"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  <c r="AE117" s="47"/>
    </row>
    <row r="118" spans="2:31" x14ac:dyDescent="0.35">
      <c r="B118" s="4" t="s">
        <v>128</v>
      </c>
      <c r="E118" s="45">
        <f ca="1">AY15</f>
        <v>108</v>
      </c>
      <c r="F118">
        <f ca="1">VLOOKUP($E118,'Brute Force Search'!$B$6:$R$221,F$3,0)</f>
        <v>1</v>
      </c>
      <c r="G118">
        <f ca="1">VLOOKUP($E118,'Brute Force Search'!$B$6:$R$221,G$3,0)</f>
        <v>0</v>
      </c>
      <c r="H118">
        <f ca="1">VLOOKUP($E118,'Brute Force Search'!$B$6:$R$221,H$3,0)</f>
        <v>0</v>
      </c>
      <c r="I118">
        <f ca="1">VLOOKUP($E118,'Brute Force Search'!$B$6:$R$221,I$3,0)</f>
        <v>0</v>
      </c>
      <c r="J118">
        <f ca="1">VLOOKUP($E118,'Brute Force Search'!$B$6:$R$221,J$3,0)</f>
        <v>1</v>
      </c>
      <c r="K118">
        <f ca="1">VLOOKUP($E118,'Brute Force Search'!$B$6:$R$221,K$3,0)</f>
        <v>0</v>
      </c>
      <c r="L118">
        <f ca="1">VLOOKUP($E118,'Brute Force Search'!$B$6:$R$221,L$3,0)</f>
        <v>0</v>
      </c>
      <c r="M118">
        <f ca="1">VLOOKUP($E118,'Brute Force Search'!$B$6:$R$221,M$3,0)</f>
        <v>1</v>
      </c>
      <c r="N118">
        <f ca="1">VLOOKUP($E118,'Brute Force Search'!$B$6:$R$221,N$3,0)</f>
        <v>0</v>
      </c>
      <c r="O118">
        <f ca="1">VLOOKUP($E118,'Brute Force Search'!$B$6:$R$221,O$3,0)</f>
        <v>0</v>
      </c>
      <c r="P118">
        <f ca="1">VLOOKUP($E118,'Brute Force Search'!$B$6:$R$221,P$3,0)</f>
        <v>1</v>
      </c>
      <c r="Q118">
        <f ca="1">VLOOKUP($E118,'Brute Force Search'!$B$6:$R$221,Q$3,0)</f>
        <v>0</v>
      </c>
      <c r="R118">
        <f ca="1">VLOOKUP($E118,'Brute Force Search'!$B$6:$R$221,R$3,0)</f>
        <v>0</v>
      </c>
      <c r="S118">
        <f ca="1">VLOOKUP($E118,'Brute Force Search'!$B$6:$R$221,S$3,0)</f>
        <v>0</v>
      </c>
      <c r="T118">
        <f ca="1">VLOOKUP($E118,'Brute Force Search'!$B$6:$R$221,T$3,0)</f>
        <v>1</v>
      </c>
      <c r="U118">
        <f ca="1">SUMPRODUCT($F$1:$T$1,F118:T118)</f>
        <v>17553</v>
      </c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</row>
    <row r="119" spans="2:31" x14ac:dyDescent="0.35"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</row>
    <row r="120" spans="2:31" x14ac:dyDescent="0.35">
      <c r="B120" s="4" t="s">
        <v>92</v>
      </c>
    </row>
    <row r="121" spans="2:31" x14ac:dyDescent="0.35">
      <c r="C121" t="str">
        <f>C89</f>
        <v>Detachable</v>
      </c>
      <c r="D121">
        <v>1</v>
      </c>
      <c r="F121">
        <f ca="1">IF(F118,0,1)</f>
        <v>0</v>
      </c>
      <c r="G121">
        <f ca="1">1-F121</f>
        <v>1</v>
      </c>
      <c r="H121">
        <f ca="1">H118</f>
        <v>0</v>
      </c>
      <c r="I121">
        <f t="shared" ref="I121:T121" ca="1" si="175">I118</f>
        <v>0</v>
      </c>
      <c r="J121">
        <f t="shared" ca="1" si="175"/>
        <v>1</v>
      </c>
      <c r="K121">
        <f t="shared" ca="1" si="175"/>
        <v>0</v>
      </c>
      <c r="L121">
        <f t="shared" ca="1" si="175"/>
        <v>0</v>
      </c>
      <c r="M121">
        <f t="shared" ca="1" si="175"/>
        <v>1</v>
      </c>
      <c r="N121">
        <f t="shared" ca="1" si="175"/>
        <v>0</v>
      </c>
      <c r="O121">
        <f t="shared" ca="1" si="175"/>
        <v>0</v>
      </c>
      <c r="P121">
        <f t="shared" ca="1" si="175"/>
        <v>1</v>
      </c>
      <c r="Q121">
        <f t="shared" ca="1" si="175"/>
        <v>0</v>
      </c>
      <c r="R121">
        <f t="shared" ca="1" si="175"/>
        <v>0</v>
      </c>
      <c r="S121">
        <f t="shared" ca="1" si="175"/>
        <v>0</v>
      </c>
      <c r="T121">
        <f t="shared" ca="1" si="175"/>
        <v>1</v>
      </c>
      <c r="U121">
        <f t="shared" ref="U121:U130" ca="1" si="176">SUMPRODUCT($F$1:$T$1,F121:T121)</f>
        <v>17554</v>
      </c>
      <c r="V121">
        <f ca="1">SUMPRODUCT(F121:T121,Data!$D$4:$R$4)</f>
        <v>9.8000000000000007</v>
      </c>
      <c r="W121">
        <f ca="1">SUMPRODUCT(F121:T121,Data!$D$5:$R$5)</f>
        <v>8</v>
      </c>
      <c r="X121" s="3">
        <f t="shared" ref="X121:X130" ca="1" si="177">V121/(50+V121)</f>
        <v>0.16387959866220739</v>
      </c>
      <c r="Y121" s="3">
        <f t="shared" ref="Y121:Y130" ca="1" si="178">W121/(100+W121)</f>
        <v>7.407407407407407E-2</v>
      </c>
      <c r="Z121">
        <f t="shared" ref="Z121:Z130" ca="1" si="179">IF(Q121=1,$Q$5,IF(R121=1,$R$5,IF(S121=1,$S$5,IF(T121=1,$T$5))))</f>
        <v>2500</v>
      </c>
      <c r="AA121">
        <f ca="1">250+SUMPRODUCT(F121:T121,Data!$D$6:$R$6)</f>
        <v>630</v>
      </c>
      <c r="AB121" s="2">
        <f t="shared" ref="AB121:AB130" ca="1" si="180">($Z121-$AA121)*X121*1000</f>
        <v>306454.84949832782</v>
      </c>
      <c r="AC121" s="2">
        <f t="shared" ref="AC121:AC130" ca="1" si="181">($Z121-$AA121)*Y121*1600</f>
        <v>221629.62962962961</v>
      </c>
      <c r="AD121" s="2">
        <f t="shared" ref="AD121:AD130" ca="1" si="182">SUM(AB121:AC121)</f>
        <v>528084.47912795749</v>
      </c>
      <c r="AE121" t="str">
        <f ca="1">IFERROR(VLOOKUP(U121,AX$9:AX$15,1,0),"No")</f>
        <v>No</v>
      </c>
    </row>
    <row r="122" spans="2:31" x14ac:dyDescent="0.35">
      <c r="C122" t="str">
        <f t="shared" ref="C122:C130" si="183">C90</f>
        <v>Processor</v>
      </c>
      <c r="D122">
        <v>2</v>
      </c>
      <c r="F122">
        <f ca="1">F118</f>
        <v>1</v>
      </c>
      <c r="G122">
        <f ca="1">G118</f>
        <v>0</v>
      </c>
      <c r="H122">
        <f ca="1">IF(H118,0,1)</f>
        <v>1</v>
      </c>
      <c r="I122">
        <f ca="1">IF(H122=1,0,1)</f>
        <v>0</v>
      </c>
      <c r="J122">
        <f ca="1">IF(AND(OR(H122=1,H122=0),OR(H122=1,I122=0)),0,0)</f>
        <v>0</v>
      </c>
      <c r="K122">
        <f ca="1">K118</f>
        <v>0</v>
      </c>
      <c r="L122">
        <f t="shared" ref="L122:T122" ca="1" si="184">L118</f>
        <v>0</v>
      </c>
      <c r="M122">
        <f t="shared" ca="1" si="184"/>
        <v>1</v>
      </c>
      <c r="N122">
        <f t="shared" ca="1" si="184"/>
        <v>0</v>
      </c>
      <c r="O122">
        <f t="shared" ca="1" si="184"/>
        <v>0</v>
      </c>
      <c r="P122">
        <f t="shared" ca="1" si="184"/>
        <v>1</v>
      </c>
      <c r="Q122">
        <f t="shared" ca="1" si="184"/>
        <v>0</v>
      </c>
      <c r="R122">
        <f t="shared" ca="1" si="184"/>
        <v>0</v>
      </c>
      <c r="S122">
        <f t="shared" ca="1" si="184"/>
        <v>0</v>
      </c>
      <c r="T122">
        <f t="shared" ca="1" si="184"/>
        <v>1</v>
      </c>
      <c r="U122">
        <f t="shared" ca="1" si="176"/>
        <v>17541</v>
      </c>
      <c r="V122">
        <f ca="1">SUMPRODUCT(F122:T122,Data!$D$4:$R$4)</f>
        <v>6.3</v>
      </c>
      <c r="W122">
        <f ca="1">SUMPRODUCT(F122:T122,Data!$D$5:$R$5)</f>
        <v>8</v>
      </c>
      <c r="X122" s="3">
        <f t="shared" ca="1" si="177"/>
        <v>0.11190053285968028</v>
      </c>
      <c r="Y122" s="3">
        <f t="shared" ca="1" si="178"/>
        <v>7.407407407407407E-2</v>
      </c>
      <c r="Z122">
        <f t="shared" ca="1" si="179"/>
        <v>2500</v>
      </c>
      <c r="AA122">
        <f ca="1">250+SUMPRODUCT(F122:T122,Data!$D$6:$R$6)</f>
        <v>630</v>
      </c>
      <c r="AB122" s="2">
        <f t="shared" ca="1" si="180"/>
        <v>209253.99644760214</v>
      </c>
      <c r="AC122" s="2">
        <f t="shared" ca="1" si="181"/>
        <v>221629.62962962961</v>
      </c>
      <c r="AD122" s="2">
        <f t="shared" ca="1" si="182"/>
        <v>430883.62607723172</v>
      </c>
      <c r="AE122" t="str">
        <f t="shared" ref="AE122:AE130" ca="1" si="185">IFERROR(VLOOKUP(U122,AX$9:AX$15,1,0),"No")</f>
        <v>No</v>
      </c>
    </row>
    <row r="123" spans="2:31" x14ac:dyDescent="0.35">
      <c r="C123" t="str">
        <f t="shared" si="183"/>
        <v>Processor</v>
      </c>
      <c r="D123">
        <v>3</v>
      </c>
      <c r="F123">
        <f ca="1">F118</f>
        <v>1</v>
      </c>
      <c r="G123">
        <f ca="1">G118</f>
        <v>0</v>
      </c>
      <c r="H123">
        <f ca="1">IF(AND(H118=1,H122=0),0,0)</f>
        <v>0</v>
      </c>
      <c r="I123">
        <f ca="1">IF(OR(AND(I118=1,I122=0),AND(I118=0,I122=1)),0,1)</f>
        <v>1</v>
      </c>
      <c r="J123">
        <f ca="1">IF(AND(H123=0,I123=0),1,0)</f>
        <v>0</v>
      </c>
      <c r="K123">
        <f ca="1">K118</f>
        <v>0</v>
      </c>
      <c r="L123">
        <f t="shared" ref="L123:T123" ca="1" si="186">L118</f>
        <v>0</v>
      </c>
      <c r="M123">
        <f t="shared" ca="1" si="186"/>
        <v>1</v>
      </c>
      <c r="N123">
        <f t="shared" ca="1" si="186"/>
        <v>0</v>
      </c>
      <c r="O123">
        <f t="shared" ca="1" si="186"/>
        <v>0</v>
      </c>
      <c r="P123">
        <f t="shared" ca="1" si="186"/>
        <v>1</v>
      </c>
      <c r="Q123">
        <f t="shared" ca="1" si="186"/>
        <v>0</v>
      </c>
      <c r="R123">
        <f t="shared" ca="1" si="186"/>
        <v>0</v>
      </c>
      <c r="S123">
        <f t="shared" ca="1" si="186"/>
        <v>0</v>
      </c>
      <c r="T123">
        <f t="shared" ca="1" si="186"/>
        <v>1</v>
      </c>
      <c r="U123">
        <f t="shared" ca="1" si="176"/>
        <v>17545</v>
      </c>
      <c r="V123">
        <f ca="1">SUMPRODUCT(F123:T123,Data!$D$4:$R$4)</f>
        <v>8.3000000000000007</v>
      </c>
      <c r="W123">
        <f ca="1">SUMPRODUCT(F123:T123,Data!$D$5:$R$5)</f>
        <v>10.4</v>
      </c>
      <c r="X123" s="3">
        <f t="shared" ca="1" si="177"/>
        <v>0.14236706689536879</v>
      </c>
      <c r="Y123" s="3">
        <f t="shared" ca="1" si="178"/>
        <v>9.420289855072464E-2</v>
      </c>
      <c r="Z123">
        <f t="shared" ca="1" si="179"/>
        <v>2500</v>
      </c>
      <c r="AA123">
        <f ca="1">250+SUMPRODUCT(F123:T123,Data!$D$6:$R$6)</f>
        <v>730</v>
      </c>
      <c r="AB123" s="2">
        <f t="shared" ca="1" si="180"/>
        <v>251989.70840480278</v>
      </c>
      <c r="AC123" s="2">
        <f t="shared" ca="1" si="181"/>
        <v>266782.60869565222</v>
      </c>
      <c r="AD123" s="2">
        <f t="shared" ca="1" si="182"/>
        <v>518772.31710045499</v>
      </c>
      <c r="AE123" t="str">
        <f t="shared" ca="1" si="185"/>
        <v>No</v>
      </c>
    </row>
    <row r="124" spans="2:31" x14ac:dyDescent="0.35">
      <c r="C124" t="str">
        <f t="shared" si="183"/>
        <v>Display Size</v>
      </c>
      <c r="D124">
        <v>4</v>
      </c>
      <c r="F124">
        <f ca="1">F118</f>
        <v>1</v>
      </c>
      <c r="G124">
        <f ca="1">G118</f>
        <v>0</v>
      </c>
      <c r="H124">
        <f ca="1">H118</f>
        <v>0</v>
      </c>
      <c r="I124">
        <f t="shared" ref="I124:J124" ca="1" si="187">I118</f>
        <v>0</v>
      </c>
      <c r="J124">
        <f t="shared" ca="1" si="187"/>
        <v>1</v>
      </c>
      <c r="K124">
        <f ca="1">IF(K118,0,1)</f>
        <v>1</v>
      </c>
      <c r="L124">
        <f ca="1">IF(K124=1,0,1)</f>
        <v>0</v>
      </c>
      <c r="M124">
        <f ca="1">IF(AND(OR(K124=1,K124=0),OR(L124=1,L124=0)),0,0)</f>
        <v>0</v>
      </c>
      <c r="N124">
        <f ca="1">N118</f>
        <v>0</v>
      </c>
      <c r="O124">
        <f t="shared" ref="O124:T124" ca="1" si="188">O118</f>
        <v>0</v>
      </c>
      <c r="P124">
        <f t="shared" ca="1" si="188"/>
        <v>1</v>
      </c>
      <c r="Q124">
        <f t="shared" ca="1" si="188"/>
        <v>0</v>
      </c>
      <c r="R124">
        <f t="shared" ca="1" si="188"/>
        <v>0</v>
      </c>
      <c r="S124">
        <f t="shared" ca="1" si="188"/>
        <v>0</v>
      </c>
      <c r="T124">
        <f t="shared" ca="1" si="188"/>
        <v>1</v>
      </c>
      <c r="U124">
        <f t="shared" ca="1" si="176"/>
        <v>17457</v>
      </c>
      <c r="V124">
        <f ca="1">SUMPRODUCT(F124:T124,Data!$D$4:$R$4)</f>
        <v>10</v>
      </c>
      <c r="W124">
        <f ca="1">SUMPRODUCT(F124:T124,Data!$D$5:$R$5)</f>
        <v>8.5</v>
      </c>
      <c r="X124" s="3">
        <f t="shared" ca="1" si="177"/>
        <v>0.16666666666666666</v>
      </c>
      <c r="Y124" s="3">
        <f t="shared" ca="1" si="178"/>
        <v>7.8341013824884786E-2</v>
      </c>
      <c r="Z124">
        <f t="shared" ca="1" si="179"/>
        <v>2500</v>
      </c>
      <c r="AA124">
        <f ca="1">250+SUMPRODUCT(F124:T124,Data!$D$6:$R$6)</f>
        <v>730</v>
      </c>
      <c r="AB124" s="2">
        <f t="shared" ca="1" si="180"/>
        <v>295000</v>
      </c>
      <c r="AC124" s="2">
        <f t="shared" ca="1" si="181"/>
        <v>221861.7511520737</v>
      </c>
      <c r="AD124" s="2">
        <f t="shared" ca="1" si="182"/>
        <v>516861.75115207373</v>
      </c>
      <c r="AE124">
        <f t="shared" ca="1" si="185"/>
        <v>17457</v>
      </c>
    </row>
    <row r="125" spans="2:31" x14ac:dyDescent="0.35">
      <c r="C125" t="str">
        <f t="shared" si="183"/>
        <v>Display Size</v>
      </c>
      <c r="D125">
        <v>5</v>
      </c>
      <c r="F125">
        <f ca="1">F118</f>
        <v>1</v>
      </c>
      <c r="G125">
        <f ca="1">G118</f>
        <v>0</v>
      </c>
      <c r="H125">
        <f t="shared" ref="H125:J125" ca="1" si="189">H118</f>
        <v>0</v>
      </c>
      <c r="I125">
        <f t="shared" ca="1" si="189"/>
        <v>0</v>
      </c>
      <c r="J125">
        <f t="shared" ca="1" si="189"/>
        <v>1</v>
      </c>
      <c r="K125">
        <f ca="1">IF(AND(K118=1,K124=0),0,0)</f>
        <v>0</v>
      </c>
      <c r="L125">
        <f ca="1">IF(OR(AND(L118=1,L124=0),AND(L118=0,L124=1)),0,1)</f>
        <v>1</v>
      </c>
      <c r="M125">
        <f ca="1">IF(AND(K125=0,L125=0),1,0)</f>
        <v>0</v>
      </c>
      <c r="N125">
        <f ca="1">N118</f>
        <v>0</v>
      </c>
      <c r="O125">
        <f t="shared" ref="O125:T125" ca="1" si="190">O118</f>
        <v>0</v>
      </c>
      <c r="P125">
        <f t="shared" ca="1" si="190"/>
        <v>1</v>
      </c>
      <c r="Q125">
        <f t="shared" ca="1" si="190"/>
        <v>0</v>
      </c>
      <c r="R125">
        <f t="shared" ca="1" si="190"/>
        <v>0</v>
      </c>
      <c r="S125">
        <f t="shared" ca="1" si="190"/>
        <v>0</v>
      </c>
      <c r="T125">
        <f t="shared" ca="1" si="190"/>
        <v>1</v>
      </c>
      <c r="U125">
        <f t="shared" ca="1" si="176"/>
        <v>17489</v>
      </c>
      <c r="V125">
        <f ca="1">SUMPRODUCT(F125:T125,Data!$D$4:$R$4)</f>
        <v>12</v>
      </c>
      <c r="W125">
        <f ca="1">SUMPRODUCT(F125:T125,Data!$D$5:$R$5)</f>
        <v>10</v>
      </c>
      <c r="X125" s="3">
        <f t="shared" ca="1" si="177"/>
        <v>0.19354838709677419</v>
      </c>
      <c r="Y125" s="3">
        <f t="shared" ca="1" si="178"/>
        <v>9.0909090909090912E-2</v>
      </c>
      <c r="Z125">
        <f t="shared" ca="1" si="179"/>
        <v>2500</v>
      </c>
      <c r="AA125">
        <f ca="1">250+SUMPRODUCT(F125:T125,Data!$D$6:$R$6)</f>
        <v>780</v>
      </c>
      <c r="AB125" s="2">
        <f t="shared" ca="1" si="180"/>
        <v>332903.22580645158</v>
      </c>
      <c r="AC125" s="2">
        <f t="shared" ca="1" si="181"/>
        <v>250181.81818181821</v>
      </c>
      <c r="AD125" s="2">
        <f t="shared" ca="1" si="182"/>
        <v>583085.04398826975</v>
      </c>
      <c r="AE125">
        <f t="shared" ca="1" si="185"/>
        <v>17489</v>
      </c>
    </row>
    <row r="126" spans="2:31" x14ac:dyDescent="0.35">
      <c r="C126" t="str">
        <f t="shared" si="183"/>
        <v>Memory</v>
      </c>
      <c r="D126">
        <v>6</v>
      </c>
      <c r="F126">
        <f ca="1">F118</f>
        <v>1</v>
      </c>
      <c r="G126">
        <f t="shared" ref="G126:M126" ca="1" si="191">G118</f>
        <v>0</v>
      </c>
      <c r="H126">
        <f t="shared" ca="1" si="191"/>
        <v>0</v>
      </c>
      <c r="I126">
        <f t="shared" ca="1" si="191"/>
        <v>0</v>
      </c>
      <c r="J126">
        <f t="shared" ca="1" si="191"/>
        <v>1</v>
      </c>
      <c r="K126">
        <f t="shared" ca="1" si="191"/>
        <v>0</v>
      </c>
      <c r="L126">
        <f t="shared" ca="1" si="191"/>
        <v>0</v>
      </c>
      <c r="M126">
        <f t="shared" ca="1" si="191"/>
        <v>1</v>
      </c>
      <c r="N126">
        <f ca="1">IF(N118,0,1)</f>
        <v>1</v>
      </c>
      <c r="O126">
        <f ca="1">IF(N126=1,0,1)</f>
        <v>0</v>
      </c>
      <c r="P126">
        <f ca="1">IF(AND(OR(N126=1,O126=0),OR(N126=1,O126=0)),0,0)</f>
        <v>0</v>
      </c>
      <c r="Q126">
        <f ca="1">Q118</f>
        <v>0</v>
      </c>
      <c r="R126">
        <f t="shared" ref="R126:T126" ca="1" si="192">R118</f>
        <v>0</v>
      </c>
      <c r="S126">
        <f t="shared" ca="1" si="192"/>
        <v>0</v>
      </c>
      <c r="T126">
        <f t="shared" ca="1" si="192"/>
        <v>1</v>
      </c>
      <c r="U126">
        <f t="shared" ca="1" si="176"/>
        <v>16785</v>
      </c>
      <c r="V126">
        <f ca="1">SUMPRODUCT(F126:T126,Data!$D$4:$R$4)</f>
        <v>6.3</v>
      </c>
      <c r="W126">
        <f ca="1">SUMPRODUCT(F126:T126,Data!$D$5:$R$5)</f>
        <v>8.5</v>
      </c>
      <c r="X126" s="3">
        <f t="shared" ca="1" si="177"/>
        <v>0.11190053285968028</v>
      </c>
      <c r="Y126" s="3">
        <f t="shared" ca="1" si="178"/>
        <v>7.8341013824884786E-2</v>
      </c>
      <c r="Z126">
        <f t="shared" ca="1" si="179"/>
        <v>2500</v>
      </c>
      <c r="AA126">
        <f ca="1">250+SUMPRODUCT(F126:T126,Data!$D$6:$R$6)</f>
        <v>750</v>
      </c>
      <c r="AB126" s="2">
        <f t="shared" ca="1" si="180"/>
        <v>195825.93250444048</v>
      </c>
      <c r="AC126" s="2">
        <f t="shared" ca="1" si="181"/>
        <v>219354.83870967742</v>
      </c>
      <c r="AD126" s="2">
        <f t="shared" ca="1" si="182"/>
        <v>415180.77121411788</v>
      </c>
      <c r="AE126" t="str">
        <f t="shared" ca="1" si="185"/>
        <v>No</v>
      </c>
    </row>
    <row r="127" spans="2:31" x14ac:dyDescent="0.35">
      <c r="C127" t="str">
        <f t="shared" si="183"/>
        <v>Memory</v>
      </c>
      <c r="D127">
        <v>7</v>
      </c>
      <c r="F127">
        <f ca="1">F118</f>
        <v>1</v>
      </c>
      <c r="G127">
        <f t="shared" ref="G127:M127" ca="1" si="193">G118</f>
        <v>0</v>
      </c>
      <c r="H127">
        <f t="shared" ca="1" si="193"/>
        <v>0</v>
      </c>
      <c r="I127">
        <f t="shared" ca="1" si="193"/>
        <v>0</v>
      </c>
      <c r="J127">
        <f t="shared" ca="1" si="193"/>
        <v>1</v>
      </c>
      <c r="K127">
        <f t="shared" ca="1" si="193"/>
        <v>0</v>
      </c>
      <c r="L127">
        <f t="shared" ca="1" si="193"/>
        <v>0</v>
      </c>
      <c r="M127">
        <f t="shared" ca="1" si="193"/>
        <v>1</v>
      </c>
      <c r="N127">
        <f ca="1">IF(AND(N118=1,N126=0),0,0)</f>
        <v>0</v>
      </c>
      <c r="O127">
        <f ca="1">IF(OR(AND(O118=1,O126=0),AND(O118=0,O126=1)),0,1)</f>
        <v>1</v>
      </c>
      <c r="P127">
        <f ca="1">IF(AND(N127=0,O127=0),1,0)</f>
        <v>0</v>
      </c>
      <c r="Q127">
        <f ca="1">Q118</f>
        <v>0</v>
      </c>
      <c r="R127">
        <f t="shared" ref="R127:T127" ca="1" si="194">R118</f>
        <v>0</v>
      </c>
      <c r="S127">
        <f t="shared" ca="1" si="194"/>
        <v>0</v>
      </c>
      <c r="T127">
        <f t="shared" ca="1" si="194"/>
        <v>1</v>
      </c>
      <c r="U127">
        <f t="shared" ca="1" si="176"/>
        <v>17041</v>
      </c>
      <c r="V127">
        <f ca="1">SUMPRODUCT(F127:T127,Data!$D$4:$R$4)</f>
        <v>8.3000000000000007</v>
      </c>
      <c r="W127">
        <f ca="1">SUMPRODUCT(F127:T127,Data!$D$5:$R$5)</f>
        <v>10.5</v>
      </c>
      <c r="X127" s="3">
        <f t="shared" ca="1" si="177"/>
        <v>0.14236706689536879</v>
      </c>
      <c r="Y127" s="3">
        <f t="shared" ca="1" si="178"/>
        <v>9.5022624434389136E-2</v>
      </c>
      <c r="Z127">
        <f t="shared" ca="1" si="179"/>
        <v>2500</v>
      </c>
      <c r="AA127">
        <f ca="1">250+SUMPRODUCT(F127:T127,Data!$D$6:$R$6)</f>
        <v>790</v>
      </c>
      <c r="AB127" s="2">
        <f t="shared" ca="1" si="180"/>
        <v>243447.68439108063</v>
      </c>
      <c r="AC127" s="2">
        <f t="shared" ca="1" si="181"/>
        <v>259981.90045248865</v>
      </c>
      <c r="AD127" s="2">
        <f t="shared" ca="1" si="182"/>
        <v>503429.58484356932</v>
      </c>
      <c r="AE127" t="str">
        <f t="shared" ca="1" si="185"/>
        <v>No</v>
      </c>
    </row>
    <row r="128" spans="2:31" x14ac:dyDescent="0.35">
      <c r="C128" t="str">
        <f t="shared" si="183"/>
        <v>Price</v>
      </c>
      <c r="D128">
        <v>8</v>
      </c>
      <c r="F128">
        <f ca="1">F118</f>
        <v>1</v>
      </c>
      <c r="G128">
        <f t="shared" ref="G128:P128" ca="1" si="195">G118</f>
        <v>0</v>
      </c>
      <c r="H128">
        <f t="shared" ca="1" si="195"/>
        <v>0</v>
      </c>
      <c r="I128">
        <f t="shared" ca="1" si="195"/>
        <v>0</v>
      </c>
      <c r="J128">
        <f t="shared" ca="1" si="195"/>
        <v>1</v>
      </c>
      <c r="K128">
        <f t="shared" ca="1" si="195"/>
        <v>0</v>
      </c>
      <c r="L128">
        <f t="shared" ca="1" si="195"/>
        <v>0</v>
      </c>
      <c r="M128">
        <f t="shared" ca="1" si="195"/>
        <v>1</v>
      </c>
      <c r="N128">
        <f t="shared" ca="1" si="195"/>
        <v>0</v>
      </c>
      <c r="O128">
        <f t="shared" ca="1" si="195"/>
        <v>0</v>
      </c>
      <c r="P128">
        <f t="shared" ca="1" si="195"/>
        <v>1</v>
      </c>
      <c r="Q128">
        <f ca="1">IF(Q118,0,1)</f>
        <v>1</v>
      </c>
      <c r="R128">
        <f ca="1">IF(Q128=1,0,1)</f>
        <v>0</v>
      </c>
      <c r="S128">
        <f ca="1">IF(AND(OR(Q128=0,R128=1),OR(R128=0,R128=1)),0,0)</f>
        <v>0</v>
      </c>
      <c r="T128">
        <f ca="1">IF(S128,0,0)</f>
        <v>0</v>
      </c>
      <c r="U128">
        <f t="shared" ca="1" si="176"/>
        <v>3217</v>
      </c>
      <c r="V128">
        <f ca="1">SUMPRODUCT(F128:T128,Data!$D$4:$R$4)</f>
        <v>14.8</v>
      </c>
      <c r="W128">
        <f ca="1">SUMPRODUCT(F128:T128,Data!$D$5:$R$5)</f>
        <v>16</v>
      </c>
      <c r="X128" s="3">
        <f t="shared" ca="1" si="177"/>
        <v>0.22839506172839508</v>
      </c>
      <c r="Y128" s="3">
        <f t="shared" ca="1" si="178"/>
        <v>0.13793103448275862</v>
      </c>
      <c r="Z128">
        <f t="shared" ca="1" si="179"/>
        <v>1000</v>
      </c>
      <c r="AA128">
        <f ca="1">250+SUMPRODUCT(F128:T128,Data!$D$6:$R$6)</f>
        <v>830</v>
      </c>
      <c r="AB128" s="2">
        <f t="shared" ca="1" si="180"/>
        <v>38827.160493827163</v>
      </c>
      <c r="AC128" s="2">
        <f t="shared" ca="1" si="181"/>
        <v>37517.241379310341</v>
      </c>
      <c r="AD128" s="2">
        <f t="shared" ca="1" si="182"/>
        <v>76344.401873137511</v>
      </c>
      <c r="AE128" t="str">
        <f t="shared" ca="1" si="185"/>
        <v>No</v>
      </c>
    </row>
    <row r="129" spans="2:31" x14ac:dyDescent="0.35">
      <c r="C129" t="str">
        <f t="shared" si="183"/>
        <v>Price</v>
      </c>
      <c r="D129">
        <v>9</v>
      </c>
      <c r="F129">
        <f ca="1">F118</f>
        <v>1</v>
      </c>
      <c r="G129">
        <f t="shared" ref="G129:P129" ca="1" si="196">G118</f>
        <v>0</v>
      </c>
      <c r="H129">
        <f t="shared" ca="1" si="196"/>
        <v>0</v>
      </c>
      <c r="I129">
        <f t="shared" ca="1" si="196"/>
        <v>0</v>
      </c>
      <c r="J129">
        <f t="shared" ca="1" si="196"/>
        <v>1</v>
      </c>
      <c r="K129">
        <f t="shared" ca="1" si="196"/>
        <v>0</v>
      </c>
      <c r="L129">
        <f t="shared" ca="1" si="196"/>
        <v>0</v>
      </c>
      <c r="M129">
        <f t="shared" ca="1" si="196"/>
        <v>1</v>
      </c>
      <c r="N129">
        <f t="shared" ca="1" si="196"/>
        <v>0</v>
      </c>
      <c r="O129">
        <f t="shared" ca="1" si="196"/>
        <v>0</v>
      </c>
      <c r="P129">
        <f t="shared" ca="1" si="196"/>
        <v>1</v>
      </c>
      <c r="Q129">
        <f ca="1">IF(AND(Q118=1,Q128=0),0,0)</f>
        <v>0</v>
      </c>
      <c r="R129">
        <f ca="1">IF(AND(R118=1,R128=0),0,0)</f>
        <v>0</v>
      </c>
      <c r="S129">
        <f ca="1">IF(AND(AND(OR(Q118=0,Q118=1),OR(R118=0,R118=1)),AND(OR(Q128=0,Q128=1),OR(R128=0,R128=1)),S118=1),0,1)</f>
        <v>1</v>
      </c>
      <c r="T129">
        <f ca="1">IF(AND(Q129=0,R129=0,S129=0),1,0)</f>
        <v>0</v>
      </c>
      <c r="U129">
        <f t="shared" ca="1" si="176"/>
        <v>9361</v>
      </c>
      <c r="V129">
        <f ca="1">SUMPRODUCT(F129:T129,Data!$D$4:$R$4)</f>
        <v>11.8</v>
      </c>
      <c r="W129">
        <f ca="1">SUMPRODUCT(F129:T129,Data!$D$5:$R$5)</f>
        <v>12</v>
      </c>
      <c r="X129" s="3">
        <f t="shared" ca="1" si="177"/>
        <v>0.19093851132686085</v>
      </c>
      <c r="Y129" s="3">
        <f t="shared" ca="1" si="178"/>
        <v>0.10714285714285714</v>
      </c>
      <c r="Z129">
        <f t="shared" ca="1" si="179"/>
        <v>2000</v>
      </c>
      <c r="AA129">
        <f ca="1">250+SUMPRODUCT(F129:T129,Data!$D$6:$R$6)</f>
        <v>830</v>
      </c>
      <c r="AB129" s="2">
        <f t="shared" ca="1" si="180"/>
        <v>223398.0582524272</v>
      </c>
      <c r="AC129" s="2">
        <f t="shared" ca="1" si="181"/>
        <v>200571.42857142855</v>
      </c>
      <c r="AD129" s="2">
        <f t="shared" ca="1" si="182"/>
        <v>423969.48682385578</v>
      </c>
      <c r="AE129" t="str">
        <f t="shared" ca="1" si="185"/>
        <v>No</v>
      </c>
    </row>
    <row r="130" spans="2:31" x14ac:dyDescent="0.35">
      <c r="C130" t="str">
        <f t="shared" si="183"/>
        <v>Price</v>
      </c>
      <c r="D130">
        <v>10</v>
      </c>
      <c r="F130">
        <f ca="1">F118</f>
        <v>1</v>
      </c>
      <c r="G130">
        <f t="shared" ref="G130:P130" ca="1" si="197">G118</f>
        <v>0</v>
      </c>
      <c r="H130">
        <f t="shared" ca="1" si="197"/>
        <v>0</v>
      </c>
      <c r="I130">
        <f t="shared" ca="1" si="197"/>
        <v>0</v>
      </c>
      <c r="J130">
        <f t="shared" ca="1" si="197"/>
        <v>1</v>
      </c>
      <c r="K130">
        <f t="shared" ca="1" si="197"/>
        <v>0</v>
      </c>
      <c r="L130">
        <f t="shared" ca="1" si="197"/>
        <v>0</v>
      </c>
      <c r="M130">
        <f t="shared" ca="1" si="197"/>
        <v>1</v>
      </c>
      <c r="N130">
        <f t="shared" ca="1" si="197"/>
        <v>0</v>
      </c>
      <c r="O130">
        <f t="shared" ca="1" si="197"/>
        <v>0</v>
      </c>
      <c r="P130">
        <f t="shared" ca="1" si="197"/>
        <v>1</v>
      </c>
      <c r="Q130">
        <f ca="1">IF(OR(Q118=1,Q128=1,Q129=1),0,1)</f>
        <v>0</v>
      </c>
      <c r="R130">
        <f ca="1">IF(OR(R118=1,R128=1,R129=1),0,1)</f>
        <v>1</v>
      </c>
      <c r="S130">
        <f ca="1">IF(OR(S118=1,S128=1,S129=1),0,1)</f>
        <v>0</v>
      </c>
      <c r="T130">
        <f ca="1">IF(OR(T118=1,T128=1,T129=1),0,1)</f>
        <v>0</v>
      </c>
      <c r="U130">
        <f t="shared" ca="1" si="176"/>
        <v>5265</v>
      </c>
      <c r="V130">
        <f ca="1">SUMPRODUCT(F130:T130,Data!$D$4:$R$4)</f>
        <v>12.8</v>
      </c>
      <c r="W130">
        <f ca="1">SUMPRODUCT(F130:T130,Data!$D$5:$R$5)</f>
        <v>14</v>
      </c>
      <c r="X130" s="3">
        <f t="shared" ca="1" si="177"/>
        <v>0.20382165605095542</v>
      </c>
      <c r="Y130" s="3">
        <f t="shared" ca="1" si="178"/>
        <v>0.12280701754385964</v>
      </c>
      <c r="Z130">
        <f t="shared" ca="1" si="179"/>
        <v>1500</v>
      </c>
      <c r="AA130">
        <f ca="1">250+SUMPRODUCT(F130:T130,Data!$D$6:$R$6)</f>
        <v>830</v>
      </c>
      <c r="AB130" s="2">
        <f t="shared" ca="1" si="180"/>
        <v>136560.50955414015</v>
      </c>
      <c r="AC130" s="2">
        <f t="shared" ca="1" si="181"/>
        <v>131649.12280701753</v>
      </c>
      <c r="AD130" s="2">
        <f t="shared" ca="1" si="182"/>
        <v>268209.63236115768</v>
      </c>
      <c r="AE130" t="str">
        <f t="shared" ca="1" si="185"/>
        <v>No</v>
      </c>
    </row>
    <row r="131" spans="2:31" x14ac:dyDescent="0.35">
      <c r="B131" s="4" t="s">
        <v>73</v>
      </c>
      <c r="AD131" s="43">
        <f ca="1">MAX(AD121:AD130)</f>
        <v>583085.04398826975</v>
      </c>
    </row>
    <row r="132" spans="2:31" x14ac:dyDescent="0.35">
      <c r="B132" s="4" t="s">
        <v>93</v>
      </c>
      <c r="F132">
        <f ca="1">AI16</f>
        <v>1</v>
      </c>
      <c r="G132">
        <f t="shared" ref="G132:T132" ca="1" si="198">AJ16</f>
        <v>0</v>
      </c>
      <c r="H132">
        <f t="shared" ca="1" si="198"/>
        <v>0</v>
      </c>
      <c r="I132">
        <f t="shared" ca="1" si="198"/>
        <v>0</v>
      </c>
      <c r="J132">
        <f t="shared" ca="1" si="198"/>
        <v>1</v>
      </c>
      <c r="K132">
        <f t="shared" ca="1" si="198"/>
        <v>0</v>
      </c>
      <c r="L132">
        <f t="shared" ca="1" si="198"/>
        <v>1</v>
      </c>
      <c r="M132">
        <f t="shared" ca="1" si="198"/>
        <v>0</v>
      </c>
      <c r="N132">
        <f t="shared" ca="1" si="198"/>
        <v>0</v>
      </c>
      <c r="O132">
        <f t="shared" ca="1" si="198"/>
        <v>0</v>
      </c>
      <c r="P132">
        <f t="shared" ca="1" si="198"/>
        <v>1</v>
      </c>
      <c r="Q132">
        <f t="shared" ca="1" si="198"/>
        <v>0</v>
      </c>
      <c r="R132">
        <f t="shared" ca="1" si="198"/>
        <v>0</v>
      </c>
      <c r="S132">
        <f t="shared" ca="1" si="198"/>
        <v>0</v>
      </c>
      <c r="T132">
        <f t="shared" ca="1" si="198"/>
        <v>1</v>
      </c>
      <c r="U132">
        <f t="shared" ref="U132" ca="1" si="199">SUMPRODUCT($F$1:$T$1,F132:T132)</f>
        <v>17489</v>
      </c>
    </row>
    <row r="133" spans="2:31" x14ac:dyDescent="0.35"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</row>
    <row r="134" spans="2:31" x14ac:dyDescent="0.35">
      <c r="B134" s="4" t="s">
        <v>128</v>
      </c>
      <c r="E134" s="45">
        <f ca="1">AY16</f>
        <v>96</v>
      </c>
      <c r="F134">
        <f ca="1">VLOOKUP($E134,'Brute Force Search'!$B$6:$R$221,F$3,0)</f>
        <v>1</v>
      </c>
      <c r="G134">
        <f ca="1">VLOOKUP($E134,'Brute Force Search'!$B$6:$R$221,G$3,0)</f>
        <v>0</v>
      </c>
      <c r="H134">
        <f ca="1">VLOOKUP($E134,'Brute Force Search'!$B$6:$R$221,H$3,0)</f>
        <v>0</v>
      </c>
      <c r="I134">
        <f ca="1">VLOOKUP($E134,'Brute Force Search'!$B$6:$R$221,I$3,0)</f>
        <v>0</v>
      </c>
      <c r="J134">
        <f ca="1">VLOOKUP($E134,'Brute Force Search'!$B$6:$R$221,J$3,0)</f>
        <v>1</v>
      </c>
      <c r="K134">
        <f ca="1">VLOOKUP($E134,'Brute Force Search'!$B$6:$R$221,K$3,0)</f>
        <v>0</v>
      </c>
      <c r="L134">
        <f ca="1">VLOOKUP($E134,'Brute Force Search'!$B$6:$R$221,L$3,0)</f>
        <v>1</v>
      </c>
      <c r="M134">
        <f ca="1">VLOOKUP($E134,'Brute Force Search'!$B$6:$R$221,M$3,0)</f>
        <v>0</v>
      </c>
      <c r="N134">
        <f ca="1">VLOOKUP($E134,'Brute Force Search'!$B$6:$R$221,N$3,0)</f>
        <v>0</v>
      </c>
      <c r="O134">
        <f ca="1">VLOOKUP($E134,'Brute Force Search'!$B$6:$R$221,O$3,0)</f>
        <v>0</v>
      </c>
      <c r="P134">
        <f ca="1">VLOOKUP($E134,'Brute Force Search'!$B$6:$R$221,P$3,0)</f>
        <v>1</v>
      </c>
      <c r="Q134">
        <f ca="1">VLOOKUP($E134,'Brute Force Search'!$B$6:$R$221,Q$3,0)</f>
        <v>0</v>
      </c>
      <c r="R134">
        <f ca="1">VLOOKUP($E134,'Brute Force Search'!$B$6:$R$221,R$3,0)</f>
        <v>0</v>
      </c>
      <c r="S134">
        <f ca="1">VLOOKUP($E134,'Brute Force Search'!$B$6:$R$221,S$3,0)</f>
        <v>0</v>
      </c>
      <c r="T134">
        <f ca="1">VLOOKUP($E134,'Brute Force Search'!$B$6:$R$221,T$3,0)</f>
        <v>1</v>
      </c>
      <c r="U134">
        <f ca="1">SUMPRODUCT($F$1:$T$1,F134:T134)</f>
        <v>17489</v>
      </c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</row>
    <row r="135" spans="2:31" x14ac:dyDescent="0.35"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</row>
    <row r="136" spans="2:31" x14ac:dyDescent="0.35">
      <c r="B136" s="4" t="s">
        <v>94</v>
      </c>
    </row>
    <row r="137" spans="2:31" x14ac:dyDescent="0.35">
      <c r="C137" t="str">
        <f>C105</f>
        <v>Detachable</v>
      </c>
      <c r="D137">
        <v>1</v>
      </c>
      <c r="F137">
        <f ca="1">IF(F134,0,1)</f>
        <v>0</v>
      </c>
      <c r="G137">
        <f ca="1">1-F137</f>
        <v>1</v>
      </c>
      <c r="H137">
        <f ca="1">H134</f>
        <v>0</v>
      </c>
      <c r="I137">
        <f t="shared" ref="I137:T137" ca="1" si="200">I134</f>
        <v>0</v>
      </c>
      <c r="J137">
        <f t="shared" ca="1" si="200"/>
        <v>1</v>
      </c>
      <c r="K137">
        <f t="shared" ca="1" si="200"/>
        <v>0</v>
      </c>
      <c r="L137">
        <f t="shared" ca="1" si="200"/>
        <v>1</v>
      </c>
      <c r="M137">
        <f t="shared" ca="1" si="200"/>
        <v>0</v>
      </c>
      <c r="N137">
        <f t="shared" ca="1" si="200"/>
        <v>0</v>
      </c>
      <c r="O137">
        <f t="shared" ca="1" si="200"/>
        <v>0</v>
      </c>
      <c r="P137">
        <f t="shared" ca="1" si="200"/>
        <v>1</v>
      </c>
      <c r="Q137">
        <f t="shared" ca="1" si="200"/>
        <v>0</v>
      </c>
      <c r="R137">
        <f t="shared" ca="1" si="200"/>
        <v>0</v>
      </c>
      <c r="S137">
        <f t="shared" ca="1" si="200"/>
        <v>0</v>
      </c>
      <c r="T137">
        <f t="shared" ca="1" si="200"/>
        <v>1</v>
      </c>
      <c r="U137">
        <f t="shared" ref="U137:U146" ca="1" si="201">SUMPRODUCT($F$1:$T$1,F137:T137)</f>
        <v>17490</v>
      </c>
      <c r="V137">
        <f ca="1">SUMPRODUCT(F137:T137,Data!$D$4:$R$4)</f>
        <v>11</v>
      </c>
      <c r="W137">
        <f ca="1">SUMPRODUCT(F137:T137,Data!$D$5:$R$5)</f>
        <v>7</v>
      </c>
      <c r="X137" s="3">
        <f t="shared" ref="X137:X146" ca="1" si="202">V137/(50+V137)</f>
        <v>0.18032786885245902</v>
      </c>
      <c r="Y137" s="3">
        <f t="shared" ref="Y137:Y146" ca="1" si="203">W137/(100+W137)</f>
        <v>6.5420560747663545E-2</v>
      </c>
      <c r="Z137">
        <f t="shared" ref="Z137:Z146" ca="1" si="204">IF(Q137=1,$Q$5,IF(R137=1,$R$5,IF(S137=1,$S$5,IF(T137=1,$T$5))))</f>
        <v>2500</v>
      </c>
      <c r="AA137">
        <f ca="1">250+SUMPRODUCT(F137:T137,Data!$D$6:$R$6)</f>
        <v>580</v>
      </c>
      <c r="AB137" s="2">
        <f t="shared" ref="AB137:AB146" ca="1" si="205">($Z137-$AA137)*X137*1000</f>
        <v>346229.50819672132</v>
      </c>
      <c r="AC137" s="2">
        <f t="shared" ref="AC137:AC146" ca="1" si="206">($Z137-$AA137)*Y137*1600</f>
        <v>200971.96261682242</v>
      </c>
      <c r="AD137" s="2">
        <f t="shared" ref="AD137:AD146" ca="1" si="207">SUM(AB137:AC137)</f>
        <v>547201.47081354377</v>
      </c>
      <c r="AE137" t="str">
        <f ca="1">IFERROR(VLOOKUP(U137,AX$9:AX$16,1,0),"No")</f>
        <v>No</v>
      </c>
    </row>
    <row r="138" spans="2:31" x14ac:dyDescent="0.35">
      <c r="C138" t="str">
        <f t="shared" ref="C138:C146" si="208">C106</f>
        <v>Processor</v>
      </c>
      <c r="D138">
        <v>2</v>
      </c>
      <c r="F138">
        <f ca="1">F134</f>
        <v>1</v>
      </c>
      <c r="G138">
        <f ca="1">G134</f>
        <v>0</v>
      </c>
      <c r="H138">
        <f ca="1">IF(H134,0,1)</f>
        <v>1</v>
      </c>
      <c r="I138">
        <f ca="1">IF(H138=1,0,1)</f>
        <v>0</v>
      </c>
      <c r="J138">
        <f ca="1">IF(AND(OR(H138=1,H138=0),OR(H138=1,I138=0)),0,0)</f>
        <v>0</v>
      </c>
      <c r="K138">
        <f ca="1">K134</f>
        <v>0</v>
      </c>
      <c r="L138">
        <f t="shared" ref="L138:T138" ca="1" si="209">L134</f>
        <v>1</v>
      </c>
      <c r="M138">
        <f t="shared" ca="1" si="209"/>
        <v>0</v>
      </c>
      <c r="N138">
        <f t="shared" ca="1" si="209"/>
        <v>0</v>
      </c>
      <c r="O138">
        <f t="shared" ca="1" si="209"/>
        <v>0</v>
      </c>
      <c r="P138">
        <f t="shared" ca="1" si="209"/>
        <v>1</v>
      </c>
      <c r="Q138">
        <f t="shared" ca="1" si="209"/>
        <v>0</v>
      </c>
      <c r="R138">
        <f t="shared" ca="1" si="209"/>
        <v>0</v>
      </c>
      <c r="S138">
        <f t="shared" ca="1" si="209"/>
        <v>0</v>
      </c>
      <c r="T138">
        <f t="shared" ca="1" si="209"/>
        <v>1</v>
      </c>
      <c r="U138">
        <f t="shared" ca="1" si="201"/>
        <v>17477</v>
      </c>
      <c r="V138">
        <f ca="1">SUMPRODUCT(F138:T138,Data!$D$4:$R$4)</f>
        <v>7.5</v>
      </c>
      <c r="W138">
        <f ca="1">SUMPRODUCT(F138:T138,Data!$D$5:$R$5)</f>
        <v>7</v>
      </c>
      <c r="X138" s="3">
        <f t="shared" ca="1" si="202"/>
        <v>0.13043478260869565</v>
      </c>
      <c r="Y138" s="3">
        <f t="shared" ca="1" si="203"/>
        <v>6.5420560747663545E-2</v>
      </c>
      <c r="Z138">
        <f t="shared" ca="1" si="204"/>
        <v>2500</v>
      </c>
      <c r="AA138">
        <f ca="1">250+SUMPRODUCT(F138:T138,Data!$D$6:$R$6)</f>
        <v>580</v>
      </c>
      <c r="AB138" s="2">
        <f t="shared" ca="1" si="205"/>
        <v>250434.78260869565</v>
      </c>
      <c r="AC138" s="2">
        <f t="shared" ca="1" si="206"/>
        <v>200971.96261682242</v>
      </c>
      <c r="AD138" s="2">
        <f t="shared" ca="1" si="207"/>
        <v>451406.74522551807</v>
      </c>
      <c r="AE138" t="str">
        <f t="shared" ref="AE138:AE146" ca="1" si="210">IFERROR(VLOOKUP(U138,AX$9:AX$16,1,0),"No")</f>
        <v>No</v>
      </c>
    </row>
    <row r="139" spans="2:31" x14ac:dyDescent="0.35">
      <c r="C139" t="str">
        <f t="shared" si="208"/>
        <v>Processor</v>
      </c>
      <c r="D139">
        <v>3</v>
      </c>
      <c r="F139">
        <f ca="1">F134</f>
        <v>1</v>
      </c>
      <c r="G139">
        <f ca="1">G134</f>
        <v>0</v>
      </c>
      <c r="H139">
        <f ca="1">IF(AND(H134=1,H138=0),0,0)</f>
        <v>0</v>
      </c>
      <c r="I139">
        <f ca="1">IF(OR(AND(I134=1,I138=0),AND(I134=0,I138=1)),0,1)</f>
        <v>1</v>
      </c>
      <c r="J139">
        <f ca="1">IF(AND(H139=0,I139=0),1,0)</f>
        <v>0</v>
      </c>
      <c r="K139">
        <f ca="1">K134</f>
        <v>0</v>
      </c>
      <c r="L139">
        <f t="shared" ref="L139:T139" ca="1" si="211">L134</f>
        <v>1</v>
      </c>
      <c r="M139">
        <f t="shared" ca="1" si="211"/>
        <v>0</v>
      </c>
      <c r="N139">
        <f t="shared" ca="1" si="211"/>
        <v>0</v>
      </c>
      <c r="O139">
        <f t="shared" ca="1" si="211"/>
        <v>0</v>
      </c>
      <c r="P139">
        <f t="shared" ca="1" si="211"/>
        <v>1</v>
      </c>
      <c r="Q139">
        <f t="shared" ca="1" si="211"/>
        <v>0</v>
      </c>
      <c r="R139">
        <f t="shared" ca="1" si="211"/>
        <v>0</v>
      </c>
      <c r="S139">
        <f t="shared" ca="1" si="211"/>
        <v>0</v>
      </c>
      <c r="T139">
        <f t="shared" ca="1" si="211"/>
        <v>1</v>
      </c>
      <c r="U139">
        <f t="shared" ca="1" si="201"/>
        <v>17481</v>
      </c>
      <c r="V139">
        <f ca="1">SUMPRODUCT(F139:T139,Data!$D$4:$R$4)</f>
        <v>9.5</v>
      </c>
      <c r="W139">
        <f ca="1">SUMPRODUCT(F139:T139,Data!$D$5:$R$5)</f>
        <v>9.4</v>
      </c>
      <c r="X139" s="3">
        <f t="shared" ca="1" si="202"/>
        <v>0.15966386554621848</v>
      </c>
      <c r="Y139" s="3">
        <f t="shared" ca="1" si="203"/>
        <v>8.5923217550274225E-2</v>
      </c>
      <c r="Z139">
        <f t="shared" ca="1" si="204"/>
        <v>2500</v>
      </c>
      <c r="AA139">
        <f ca="1">250+SUMPRODUCT(F139:T139,Data!$D$6:$R$6)</f>
        <v>680</v>
      </c>
      <c r="AB139" s="2">
        <f t="shared" ca="1" si="205"/>
        <v>290588.23529411765</v>
      </c>
      <c r="AC139" s="2">
        <f t="shared" ca="1" si="206"/>
        <v>250208.40950639854</v>
      </c>
      <c r="AD139" s="2">
        <f t="shared" ca="1" si="207"/>
        <v>540796.64480051619</v>
      </c>
      <c r="AE139" t="str">
        <f t="shared" ca="1" si="210"/>
        <v>No</v>
      </c>
    </row>
    <row r="140" spans="2:31" x14ac:dyDescent="0.35">
      <c r="C140" t="str">
        <f t="shared" si="208"/>
        <v>Display Size</v>
      </c>
      <c r="D140">
        <v>4</v>
      </c>
      <c r="F140">
        <f ca="1">F134</f>
        <v>1</v>
      </c>
      <c r="G140">
        <f ca="1">G134</f>
        <v>0</v>
      </c>
      <c r="H140">
        <f ca="1">H134</f>
        <v>0</v>
      </c>
      <c r="I140">
        <f t="shared" ref="I140:J140" ca="1" si="212">I134</f>
        <v>0</v>
      </c>
      <c r="J140">
        <f t="shared" ca="1" si="212"/>
        <v>1</v>
      </c>
      <c r="K140">
        <f ca="1">IF(K134,0,1)</f>
        <v>1</v>
      </c>
      <c r="L140">
        <f ca="1">IF(K140=1,0,1)</f>
        <v>0</v>
      </c>
      <c r="M140">
        <f ca="1">IF(AND(OR(K140=1,K140=0),OR(L140=1,L140=0)),0,0)</f>
        <v>0</v>
      </c>
      <c r="N140">
        <f ca="1">N134</f>
        <v>0</v>
      </c>
      <c r="O140">
        <f t="shared" ref="O140:T140" ca="1" si="213">O134</f>
        <v>0</v>
      </c>
      <c r="P140">
        <f t="shared" ca="1" si="213"/>
        <v>1</v>
      </c>
      <c r="Q140">
        <f t="shared" ca="1" si="213"/>
        <v>0</v>
      </c>
      <c r="R140">
        <f t="shared" ca="1" si="213"/>
        <v>0</v>
      </c>
      <c r="S140">
        <f t="shared" ca="1" si="213"/>
        <v>0</v>
      </c>
      <c r="T140">
        <f t="shared" ca="1" si="213"/>
        <v>1</v>
      </c>
      <c r="U140">
        <f t="shared" ca="1" si="201"/>
        <v>17457</v>
      </c>
      <c r="V140">
        <f ca="1">SUMPRODUCT(F140:T140,Data!$D$4:$R$4)</f>
        <v>10</v>
      </c>
      <c r="W140">
        <f ca="1">SUMPRODUCT(F140:T140,Data!$D$5:$R$5)</f>
        <v>8.5</v>
      </c>
      <c r="X140" s="3">
        <f t="shared" ca="1" si="202"/>
        <v>0.16666666666666666</v>
      </c>
      <c r="Y140" s="3">
        <f t="shared" ca="1" si="203"/>
        <v>7.8341013824884786E-2</v>
      </c>
      <c r="Z140">
        <f t="shared" ca="1" si="204"/>
        <v>2500</v>
      </c>
      <c r="AA140">
        <f ca="1">250+SUMPRODUCT(F140:T140,Data!$D$6:$R$6)</f>
        <v>730</v>
      </c>
      <c r="AB140" s="2">
        <f t="shared" ca="1" si="205"/>
        <v>295000</v>
      </c>
      <c r="AC140" s="2">
        <f t="shared" ca="1" si="206"/>
        <v>221861.7511520737</v>
      </c>
      <c r="AD140" s="2">
        <f t="shared" ca="1" si="207"/>
        <v>516861.75115207373</v>
      </c>
      <c r="AE140">
        <f t="shared" ca="1" si="210"/>
        <v>17457</v>
      </c>
    </row>
    <row r="141" spans="2:31" x14ac:dyDescent="0.35">
      <c r="C141" t="str">
        <f t="shared" si="208"/>
        <v>Display Size</v>
      </c>
      <c r="D141">
        <v>5</v>
      </c>
      <c r="F141">
        <f ca="1">F134</f>
        <v>1</v>
      </c>
      <c r="G141">
        <f ca="1">G134</f>
        <v>0</v>
      </c>
      <c r="H141">
        <f t="shared" ref="H141:J141" ca="1" si="214">H134</f>
        <v>0</v>
      </c>
      <c r="I141">
        <f t="shared" ca="1" si="214"/>
        <v>0</v>
      </c>
      <c r="J141">
        <f t="shared" ca="1" si="214"/>
        <v>1</v>
      </c>
      <c r="K141">
        <f ca="1">IF(AND(K134=1,K140=0),0,0)</f>
        <v>0</v>
      </c>
      <c r="L141">
        <f ca="1">IF(OR(AND(L134=1,L140=0),AND(L134=0,L140=1)),0,1)</f>
        <v>0</v>
      </c>
      <c r="M141">
        <f ca="1">IF(AND(K141=0,L141=0),1,0)</f>
        <v>1</v>
      </c>
      <c r="N141">
        <f ca="1">N134</f>
        <v>0</v>
      </c>
      <c r="O141">
        <f t="shared" ref="O141:T141" ca="1" si="215">O134</f>
        <v>0</v>
      </c>
      <c r="P141">
        <f t="shared" ca="1" si="215"/>
        <v>1</v>
      </c>
      <c r="Q141">
        <f t="shared" ca="1" si="215"/>
        <v>0</v>
      </c>
      <c r="R141">
        <f t="shared" ca="1" si="215"/>
        <v>0</v>
      </c>
      <c r="S141">
        <f t="shared" ca="1" si="215"/>
        <v>0</v>
      </c>
      <c r="T141">
        <f t="shared" ca="1" si="215"/>
        <v>1</v>
      </c>
      <c r="U141">
        <f t="shared" ca="1" si="201"/>
        <v>17553</v>
      </c>
      <c r="V141">
        <f ca="1">SUMPRODUCT(F141:T141,Data!$D$4:$R$4)</f>
        <v>10.8</v>
      </c>
      <c r="W141">
        <f ca="1">SUMPRODUCT(F141:T141,Data!$D$5:$R$5)</f>
        <v>11</v>
      </c>
      <c r="X141" s="3">
        <f t="shared" ca="1" si="202"/>
        <v>0.17763157894736845</v>
      </c>
      <c r="Y141" s="3">
        <f t="shared" ca="1" si="203"/>
        <v>9.90990990990991E-2</v>
      </c>
      <c r="Z141">
        <f t="shared" ca="1" si="204"/>
        <v>2500</v>
      </c>
      <c r="AA141">
        <f ca="1">250+SUMPRODUCT(F141:T141,Data!$D$6:$R$6)</f>
        <v>830</v>
      </c>
      <c r="AB141" s="2">
        <f t="shared" ca="1" si="205"/>
        <v>296644.73684210534</v>
      </c>
      <c r="AC141" s="2">
        <f t="shared" ca="1" si="206"/>
        <v>264792.79279279278</v>
      </c>
      <c r="AD141" s="2">
        <f t="shared" ca="1" si="207"/>
        <v>561437.52963489806</v>
      </c>
      <c r="AE141">
        <f t="shared" ca="1" si="210"/>
        <v>17553</v>
      </c>
    </row>
    <row r="142" spans="2:31" x14ac:dyDescent="0.35">
      <c r="C142" t="str">
        <f t="shared" si="208"/>
        <v>Memory</v>
      </c>
      <c r="D142">
        <v>6</v>
      </c>
      <c r="F142">
        <f ca="1">F134</f>
        <v>1</v>
      </c>
      <c r="G142">
        <f t="shared" ref="G142:M142" ca="1" si="216">G134</f>
        <v>0</v>
      </c>
      <c r="H142">
        <f t="shared" ca="1" si="216"/>
        <v>0</v>
      </c>
      <c r="I142">
        <f t="shared" ca="1" si="216"/>
        <v>0</v>
      </c>
      <c r="J142">
        <f t="shared" ca="1" si="216"/>
        <v>1</v>
      </c>
      <c r="K142">
        <f t="shared" ca="1" si="216"/>
        <v>0</v>
      </c>
      <c r="L142">
        <f t="shared" ca="1" si="216"/>
        <v>1</v>
      </c>
      <c r="M142">
        <f t="shared" ca="1" si="216"/>
        <v>0</v>
      </c>
      <c r="N142">
        <f ca="1">IF(N134,0,1)</f>
        <v>1</v>
      </c>
      <c r="O142">
        <f ca="1">IF(N142=1,0,1)</f>
        <v>0</v>
      </c>
      <c r="P142">
        <f ca="1">IF(AND(OR(N142=1,O142=0),OR(N142=1,O142=0)),0,0)</f>
        <v>0</v>
      </c>
      <c r="Q142">
        <f ca="1">Q134</f>
        <v>0</v>
      </c>
      <c r="R142">
        <f t="shared" ref="R142:T142" ca="1" si="217">R134</f>
        <v>0</v>
      </c>
      <c r="S142">
        <f t="shared" ca="1" si="217"/>
        <v>0</v>
      </c>
      <c r="T142">
        <f t="shared" ca="1" si="217"/>
        <v>1</v>
      </c>
      <c r="U142">
        <f t="shared" ca="1" si="201"/>
        <v>16721</v>
      </c>
      <c r="V142">
        <f ca="1">SUMPRODUCT(F142:T142,Data!$D$4:$R$4)</f>
        <v>7.5</v>
      </c>
      <c r="W142">
        <f ca="1">SUMPRODUCT(F142:T142,Data!$D$5:$R$5)</f>
        <v>7.5</v>
      </c>
      <c r="X142" s="3">
        <f t="shared" ca="1" si="202"/>
        <v>0.13043478260869565</v>
      </c>
      <c r="Y142" s="3">
        <f t="shared" ca="1" si="203"/>
        <v>6.9767441860465115E-2</v>
      </c>
      <c r="Z142">
        <f t="shared" ca="1" si="204"/>
        <v>2500</v>
      </c>
      <c r="AA142">
        <f ca="1">250+SUMPRODUCT(F142:T142,Data!$D$6:$R$6)</f>
        <v>700</v>
      </c>
      <c r="AB142" s="2">
        <f t="shared" ca="1" si="205"/>
        <v>234782.60869565216</v>
      </c>
      <c r="AC142" s="2">
        <f t="shared" ca="1" si="206"/>
        <v>200930.23255813954</v>
      </c>
      <c r="AD142" s="2">
        <f t="shared" ca="1" si="207"/>
        <v>435712.8412537917</v>
      </c>
      <c r="AE142" t="str">
        <f t="shared" ca="1" si="210"/>
        <v>No</v>
      </c>
    </row>
    <row r="143" spans="2:31" x14ac:dyDescent="0.35">
      <c r="C143" t="str">
        <f t="shared" si="208"/>
        <v>Memory</v>
      </c>
      <c r="D143">
        <v>7</v>
      </c>
      <c r="F143">
        <f ca="1">F134</f>
        <v>1</v>
      </c>
      <c r="G143">
        <f t="shared" ref="G143:M143" ca="1" si="218">G134</f>
        <v>0</v>
      </c>
      <c r="H143">
        <f t="shared" ca="1" si="218"/>
        <v>0</v>
      </c>
      <c r="I143">
        <f t="shared" ca="1" si="218"/>
        <v>0</v>
      </c>
      <c r="J143">
        <f t="shared" ca="1" si="218"/>
        <v>1</v>
      </c>
      <c r="K143">
        <f t="shared" ca="1" si="218"/>
        <v>0</v>
      </c>
      <c r="L143">
        <f t="shared" ca="1" si="218"/>
        <v>1</v>
      </c>
      <c r="M143">
        <f t="shared" ca="1" si="218"/>
        <v>0</v>
      </c>
      <c r="N143">
        <f ca="1">IF(AND(N134=1,N142=0),0,0)</f>
        <v>0</v>
      </c>
      <c r="O143">
        <f ca="1">IF(OR(AND(O134=1,O142=0),AND(O134=0,O142=1)),0,1)</f>
        <v>1</v>
      </c>
      <c r="P143">
        <f ca="1">IF(AND(N143=0,O143=0),1,0)</f>
        <v>0</v>
      </c>
      <c r="Q143">
        <f ca="1">Q134</f>
        <v>0</v>
      </c>
      <c r="R143">
        <f t="shared" ref="R143:T143" ca="1" si="219">R134</f>
        <v>0</v>
      </c>
      <c r="S143">
        <f t="shared" ca="1" si="219"/>
        <v>0</v>
      </c>
      <c r="T143">
        <f t="shared" ca="1" si="219"/>
        <v>1</v>
      </c>
      <c r="U143">
        <f t="shared" ca="1" si="201"/>
        <v>16977</v>
      </c>
      <c r="V143">
        <f ca="1">SUMPRODUCT(F143:T143,Data!$D$4:$R$4)</f>
        <v>9.5</v>
      </c>
      <c r="W143">
        <f ca="1">SUMPRODUCT(F143:T143,Data!$D$5:$R$5)</f>
        <v>9.5</v>
      </c>
      <c r="X143" s="3">
        <f t="shared" ca="1" si="202"/>
        <v>0.15966386554621848</v>
      </c>
      <c r="Y143" s="3">
        <f t="shared" ca="1" si="203"/>
        <v>8.6757990867579904E-2</v>
      </c>
      <c r="Z143">
        <f t="shared" ca="1" si="204"/>
        <v>2500</v>
      </c>
      <c r="AA143">
        <f ca="1">250+SUMPRODUCT(F143:T143,Data!$D$6:$R$6)</f>
        <v>740</v>
      </c>
      <c r="AB143" s="2">
        <f t="shared" ca="1" si="205"/>
        <v>281008.40336134448</v>
      </c>
      <c r="AC143" s="2">
        <f t="shared" ca="1" si="206"/>
        <v>244310.50228310502</v>
      </c>
      <c r="AD143" s="2">
        <f t="shared" ca="1" si="207"/>
        <v>525318.90564444952</v>
      </c>
      <c r="AE143" t="str">
        <f t="shared" ca="1" si="210"/>
        <v>No</v>
      </c>
    </row>
    <row r="144" spans="2:31" x14ac:dyDescent="0.35">
      <c r="C144" t="str">
        <f t="shared" si="208"/>
        <v>Price</v>
      </c>
      <c r="D144">
        <v>8</v>
      </c>
      <c r="F144">
        <f ca="1">F134</f>
        <v>1</v>
      </c>
      <c r="G144">
        <f t="shared" ref="G144:P144" ca="1" si="220">G134</f>
        <v>0</v>
      </c>
      <c r="H144">
        <f t="shared" ca="1" si="220"/>
        <v>0</v>
      </c>
      <c r="I144">
        <f t="shared" ca="1" si="220"/>
        <v>0</v>
      </c>
      <c r="J144">
        <f t="shared" ca="1" si="220"/>
        <v>1</v>
      </c>
      <c r="K144">
        <f t="shared" ca="1" si="220"/>
        <v>0</v>
      </c>
      <c r="L144">
        <f t="shared" ca="1" si="220"/>
        <v>1</v>
      </c>
      <c r="M144">
        <f t="shared" ca="1" si="220"/>
        <v>0</v>
      </c>
      <c r="N144">
        <f t="shared" ca="1" si="220"/>
        <v>0</v>
      </c>
      <c r="O144">
        <f t="shared" ca="1" si="220"/>
        <v>0</v>
      </c>
      <c r="P144">
        <f t="shared" ca="1" si="220"/>
        <v>1</v>
      </c>
      <c r="Q144">
        <f ca="1">IF(Q134,0,1)</f>
        <v>1</v>
      </c>
      <c r="R144">
        <f ca="1">IF(Q144=1,0,1)</f>
        <v>0</v>
      </c>
      <c r="S144">
        <f ca="1">IF(AND(OR(Q144=0,R144=1),OR(R144=0,R144=1)),0,0)</f>
        <v>0</v>
      </c>
      <c r="T144">
        <f ca="1">IF(S144,0,0)</f>
        <v>0</v>
      </c>
      <c r="U144">
        <f t="shared" ca="1" si="201"/>
        <v>3153</v>
      </c>
      <c r="V144">
        <f ca="1">SUMPRODUCT(F144:T144,Data!$D$4:$R$4)</f>
        <v>16</v>
      </c>
      <c r="W144">
        <f ca="1">SUMPRODUCT(F144:T144,Data!$D$5:$R$5)</f>
        <v>15</v>
      </c>
      <c r="X144" s="3">
        <f t="shared" ca="1" si="202"/>
        <v>0.24242424242424243</v>
      </c>
      <c r="Y144" s="3">
        <f t="shared" ca="1" si="203"/>
        <v>0.13043478260869565</v>
      </c>
      <c r="Z144">
        <f t="shared" ca="1" si="204"/>
        <v>1000</v>
      </c>
      <c r="AA144">
        <f ca="1">250+SUMPRODUCT(F144:T144,Data!$D$6:$R$6)</f>
        <v>780</v>
      </c>
      <c r="AB144" s="2">
        <f t="shared" ca="1" si="205"/>
        <v>53333.333333333336</v>
      </c>
      <c r="AC144" s="2">
        <f t="shared" ca="1" si="206"/>
        <v>45913.043478260872</v>
      </c>
      <c r="AD144" s="2">
        <f t="shared" ca="1" si="207"/>
        <v>99246.376811594208</v>
      </c>
      <c r="AE144" t="str">
        <f t="shared" ca="1" si="210"/>
        <v>No</v>
      </c>
    </row>
    <row r="145" spans="2:31" x14ac:dyDescent="0.35">
      <c r="C145" t="str">
        <f t="shared" si="208"/>
        <v>Price</v>
      </c>
      <c r="D145">
        <v>9</v>
      </c>
      <c r="F145">
        <f ca="1">F134</f>
        <v>1</v>
      </c>
      <c r="G145">
        <f t="shared" ref="G145:P145" ca="1" si="221">G134</f>
        <v>0</v>
      </c>
      <c r="H145">
        <f t="shared" ca="1" si="221"/>
        <v>0</v>
      </c>
      <c r="I145">
        <f t="shared" ca="1" si="221"/>
        <v>0</v>
      </c>
      <c r="J145">
        <f t="shared" ca="1" si="221"/>
        <v>1</v>
      </c>
      <c r="K145">
        <f t="shared" ca="1" si="221"/>
        <v>0</v>
      </c>
      <c r="L145">
        <f t="shared" ca="1" si="221"/>
        <v>1</v>
      </c>
      <c r="M145">
        <f t="shared" ca="1" si="221"/>
        <v>0</v>
      </c>
      <c r="N145">
        <f t="shared" ca="1" si="221"/>
        <v>0</v>
      </c>
      <c r="O145">
        <f t="shared" ca="1" si="221"/>
        <v>0</v>
      </c>
      <c r="P145">
        <f t="shared" ca="1" si="221"/>
        <v>1</v>
      </c>
      <c r="Q145">
        <f ca="1">IF(AND(Q134=1,Q144=0),0,0)</f>
        <v>0</v>
      </c>
      <c r="R145">
        <f ca="1">IF(AND(R134=1,R144=0),0,0)</f>
        <v>0</v>
      </c>
      <c r="S145">
        <f ca="1">IF(AND(AND(OR(Q134=0,Q134=1),OR(R134=0,R134=1)),AND(OR(Q144=0,Q144=1),OR(R144=0,R144=1)),S134=1),0,1)</f>
        <v>1</v>
      </c>
      <c r="T145">
        <f ca="1">IF(AND(Q145=0,R145=0,S145=0),1,0)</f>
        <v>0</v>
      </c>
      <c r="U145">
        <f t="shared" ca="1" si="201"/>
        <v>9297</v>
      </c>
      <c r="V145">
        <f ca="1">SUMPRODUCT(F145:T145,Data!$D$4:$R$4)</f>
        <v>13</v>
      </c>
      <c r="W145">
        <f ca="1">SUMPRODUCT(F145:T145,Data!$D$5:$R$5)</f>
        <v>11</v>
      </c>
      <c r="X145" s="3">
        <f t="shared" ca="1" si="202"/>
        <v>0.20634920634920634</v>
      </c>
      <c r="Y145" s="3">
        <f t="shared" ca="1" si="203"/>
        <v>9.90990990990991E-2</v>
      </c>
      <c r="Z145">
        <f t="shared" ca="1" si="204"/>
        <v>2000</v>
      </c>
      <c r="AA145">
        <f ca="1">250+SUMPRODUCT(F145:T145,Data!$D$6:$R$6)</f>
        <v>780</v>
      </c>
      <c r="AB145" s="2">
        <f t="shared" ca="1" si="205"/>
        <v>251746.03174603172</v>
      </c>
      <c r="AC145" s="2">
        <f t="shared" ca="1" si="206"/>
        <v>193441.44144144145</v>
      </c>
      <c r="AD145" s="2">
        <f t="shared" ca="1" si="207"/>
        <v>445187.47318747314</v>
      </c>
      <c r="AE145" t="str">
        <f t="shared" ca="1" si="210"/>
        <v>No</v>
      </c>
    </row>
    <row r="146" spans="2:31" x14ac:dyDescent="0.35">
      <c r="C146" t="str">
        <f t="shared" si="208"/>
        <v>Price</v>
      </c>
      <c r="D146">
        <v>10</v>
      </c>
      <c r="F146">
        <f ca="1">F134</f>
        <v>1</v>
      </c>
      <c r="G146">
        <f t="shared" ref="G146:P146" ca="1" si="222">G134</f>
        <v>0</v>
      </c>
      <c r="H146">
        <f t="shared" ca="1" si="222"/>
        <v>0</v>
      </c>
      <c r="I146">
        <f t="shared" ca="1" si="222"/>
        <v>0</v>
      </c>
      <c r="J146">
        <f t="shared" ca="1" si="222"/>
        <v>1</v>
      </c>
      <c r="K146">
        <f t="shared" ca="1" si="222"/>
        <v>0</v>
      </c>
      <c r="L146">
        <f t="shared" ca="1" si="222"/>
        <v>1</v>
      </c>
      <c r="M146">
        <f t="shared" ca="1" si="222"/>
        <v>0</v>
      </c>
      <c r="N146">
        <f t="shared" ca="1" si="222"/>
        <v>0</v>
      </c>
      <c r="O146">
        <f t="shared" ca="1" si="222"/>
        <v>0</v>
      </c>
      <c r="P146">
        <f t="shared" ca="1" si="222"/>
        <v>1</v>
      </c>
      <c r="Q146">
        <f ca="1">IF(OR(Q134=1,Q144=1,Q145=1),0,1)</f>
        <v>0</v>
      </c>
      <c r="R146">
        <f ca="1">IF(OR(R134=1,R144=1,R145=1),0,1)</f>
        <v>1</v>
      </c>
      <c r="S146">
        <f ca="1">IF(OR(S134=1,S144=1,S145=1),0,1)</f>
        <v>0</v>
      </c>
      <c r="T146">
        <f ca="1">IF(OR(T134=1,T144=1,T145=1),0,1)</f>
        <v>0</v>
      </c>
      <c r="U146">
        <f t="shared" ca="1" si="201"/>
        <v>5201</v>
      </c>
      <c r="V146">
        <f ca="1">SUMPRODUCT(F146:T146,Data!$D$4:$R$4)</f>
        <v>14</v>
      </c>
      <c r="W146">
        <f ca="1">SUMPRODUCT(F146:T146,Data!$D$5:$R$5)</f>
        <v>13</v>
      </c>
      <c r="X146" s="3">
        <f t="shared" ca="1" si="202"/>
        <v>0.21875</v>
      </c>
      <c r="Y146" s="3">
        <f t="shared" ca="1" si="203"/>
        <v>0.11504424778761062</v>
      </c>
      <c r="Z146">
        <f t="shared" ca="1" si="204"/>
        <v>1500</v>
      </c>
      <c r="AA146">
        <f ca="1">250+SUMPRODUCT(F146:T146,Data!$D$6:$R$6)</f>
        <v>780</v>
      </c>
      <c r="AB146" s="2">
        <f t="shared" ca="1" si="205"/>
        <v>157500</v>
      </c>
      <c r="AC146" s="2">
        <f t="shared" ca="1" si="206"/>
        <v>132530.97345132745</v>
      </c>
      <c r="AD146" s="2">
        <f t="shared" ca="1" si="207"/>
        <v>290030.97345132742</v>
      </c>
      <c r="AE146" t="str">
        <f t="shared" ca="1" si="210"/>
        <v>No</v>
      </c>
    </row>
    <row r="147" spans="2:31" x14ac:dyDescent="0.35">
      <c r="B147" s="4" t="s">
        <v>73</v>
      </c>
      <c r="AD147" s="43">
        <f ca="1">MAX(AD137:AD146)</f>
        <v>561437.52963489806</v>
      </c>
    </row>
    <row r="148" spans="2:31" x14ac:dyDescent="0.35">
      <c r="B148" s="4" t="s">
        <v>95</v>
      </c>
      <c r="F148">
        <f ca="1">AI17</f>
        <v>1</v>
      </c>
      <c r="G148">
        <f t="shared" ref="G148:T148" ca="1" si="223">AJ17</f>
        <v>0</v>
      </c>
      <c r="H148">
        <f t="shared" ca="1" si="223"/>
        <v>0</v>
      </c>
      <c r="I148">
        <f t="shared" ca="1" si="223"/>
        <v>0</v>
      </c>
      <c r="J148">
        <f t="shared" ca="1" si="223"/>
        <v>1</v>
      </c>
      <c r="K148">
        <f t="shared" ca="1" si="223"/>
        <v>0</v>
      </c>
      <c r="L148">
        <f t="shared" ca="1" si="223"/>
        <v>0</v>
      </c>
      <c r="M148">
        <f t="shared" ca="1" si="223"/>
        <v>1</v>
      </c>
      <c r="N148">
        <f t="shared" ca="1" si="223"/>
        <v>0</v>
      </c>
      <c r="O148">
        <f t="shared" ca="1" si="223"/>
        <v>0</v>
      </c>
      <c r="P148">
        <f t="shared" ca="1" si="223"/>
        <v>1</v>
      </c>
      <c r="Q148">
        <f t="shared" ca="1" si="223"/>
        <v>0</v>
      </c>
      <c r="R148">
        <f t="shared" ca="1" si="223"/>
        <v>0</v>
      </c>
      <c r="S148">
        <f t="shared" ca="1" si="223"/>
        <v>0</v>
      </c>
      <c r="T148">
        <f t="shared" ca="1" si="223"/>
        <v>1</v>
      </c>
      <c r="U148">
        <f t="shared" ref="U148" ca="1" si="224">SUMPRODUCT($F$1:$T$1,F148:T148)</f>
        <v>17553</v>
      </c>
    </row>
    <row r="149" spans="2:31" x14ac:dyDescent="0.35"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</row>
    <row r="150" spans="2:31" x14ac:dyDescent="0.35">
      <c r="B150" s="4" t="s">
        <v>128</v>
      </c>
      <c r="E150" s="45">
        <f ca="1">AY17</f>
        <v>108</v>
      </c>
      <c r="F150">
        <f ca="1">VLOOKUP($E150,'Brute Force Search'!$B$6:$R$221,F$3,0)</f>
        <v>1</v>
      </c>
      <c r="G150">
        <f ca="1">VLOOKUP($E150,'Brute Force Search'!$B$6:$R$221,G$3,0)</f>
        <v>0</v>
      </c>
      <c r="H150">
        <f ca="1">VLOOKUP($E150,'Brute Force Search'!$B$6:$R$221,H$3,0)</f>
        <v>0</v>
      </c>
      <c r="I150">
        <f ca="1">VLOOKUP($E150,'Brute Force Search'!$B$6:$R$221,I$3,0)</f>
        <v>0</v>
      </c>
      <c r="J150">
        <f ca="1">VLOOKUP($E150,'Brute Force Search'!$B$6:$R$221,J$3,0)</f>
        <v>1</v>
      </c>
      <c r="K150">
        <f ca="1">VLOOKUP($E150,'Brute Force Search'!$B$6:$R$221,K$3,0)</f>
        <v>0</v>
      </c>
      <c r="L150">
        <f ca="1">VLOOKUP($E150,'Brute Force Search'!$B$6:$R$221,L$3,0)</f>
        <v>0</v>
      </c>
      <c r="M150">
        <f ca="1">VLOOKUP($E150,'Brute Force Search'!$B$6:$R$221,M$3,0)</f>
        <v>1</v>
      </c>
      <c r="N150">
        <f ca="1">VLOOKUP($E150,'Brute Force Search'!$B$6:$R$221,N$3,0)</f>
        <v>0</v>
      </c>
      <c r="O150">
        <f ca="1">VLOOKUP($E150,'Brute Force Search'!$B$6:$R$221,O$3,0)</f>
        <v>0</v>
      </c>
      <c r="P150">
        <f ca="1">VLOOKUP($E150,'Brute Force Search'!$B$6:$R$221,P$3,0)</f>
        <v>1</v>
      </c>
      <c r="Q150">
        <f ca="1">VLOOKUP($E150,'Brute Force Search'!$B$6:$R$221,Q$3,0)</f>
        <v>0</v>
      </c>
      <c r="R150">
        <f ca="1">VLOOKUP($E150,'Brute Force Search'!$B$6:$R$221,R$3,0)</f>
        <v>0</v>
      </c>
      <c r="S150">
        <f ca="1">VLOOKUP($E150,'Brute Force Search'!$B$6:$R$221,S$3,0)</f>
        <v>0</v>
      </c>
      <c r="T150">
        <f ca="1">VLOOKUP($E150,'Brute Force Search'!$B$6:$R$221,T$3,0)</f>
        <v>1</v>
      </c>
      <c r="U150">
        <f ca="1">SUMPRODUCT($F$1:$T$1,F150:T150)</f>
        <v>17553</v>
      </c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</row>
    <row r="151" spans="2:31" x14ac:dyDescent="0.35"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</row>
    <row r="152" spans="2:31" x14ac:dyDescent="0.35">
      <c r="B152" s="4" t="s">
        <v>96</v>
      </c>
    </row>
    <row r="153" spans="2:31" x14ac:dyDescent="0.35">
      <c r="C153" t="str">
        <f>C121</f>
        <v>Detachable</v>
      </c>
      <c r="D153">
        <v>1</v>
      </c>
      <c r="F153">
        <f ca="1">IF(F150,0,1)</f>
        <v>0</v>
      </c>
      <c r="G153">
        <f ca="1">1-F153</f>
        <v>1</v>
      </c>
      <c r="H153">
        <f ca="1">H150</f>
        <v>0</v>
      </c>
      <c r="I153">
        <f t="shared" ref="I153:T153" ca="1" si="225">I150</f>
        <v>0</v>
      </c>
      <c r="J153">
        <f t="shared" ca="1" si="225"/>
        <v>1</v>
      </c>
      <c r="K153">
        <f t="shared" ca="1" si="225"/>
        <v>0</v>
      </c>
      <c r="L153">
        <f t="shared" ca="1" si="225"/>
        <v>0</v>
      </c>
      <c r="M153">
        <f t="shared" ca="1" si="225"/>
        <v>1</v>
      </c>
      <c r="N153">
        <f t="shared" ca="1" si="225"/>
        <v>0</v>
      </c>
      <c r="O153">
        <f t="shared" ca="1" si="225"/>
        <v>0</v>
      </c>
      <c r="P153">
        <f t="shared" ca="1" si="225"/>
        <v>1</v>
      </c>
      <c r="Q153">
        <f t="shared" ca="1" si="225"/>
        <v>0</v>
      </c>
      <c r="R153">
        <f t="shared" ca="1" si="225"/>
        <v>0</v>
      </c>
      <c r="S153">
        <f t="shared" ca="1" si="225"/>
        <v>0</v>
      </c>
      <c r="T153">
        <f t="shared" ca="1" si="225"/>
        <v>1</v>
      </c>
      <c r="U153">
        <f t="shared" ref="U153:U162" ca="1" si="226">SUMPRODUCT($F$1:$T$1,F153:T153)</f>
        <v>17554</v>
      </c>
      <c r="V153">
        <f ca="1">SUMPRODUCT(F153:T153,Data!$D$4:$R$4)</f>
        <v>9.8000000000000007</v>
      </c>
      <c r="W153">
        <f ca="1">SUMPRODUCT(F153:T153,Data!$D$5:$R$5)</f>
        <v>8</v>
      </c>
      <c r="X153" s="3">
        <f t="shared" ref="X153:X162" ca="1" si="227">V153/(50+V153)</f>
        <v>0.16387959866220739</v>
      </c>
      <c r="Y153" s="3">
        <f t="shared" ref="Y153:Y162" ca="1" si="228">W153/(100+W153)</f>
        <v>7.407407407407407E-2</v>
      </c>
      <c r="Z153">
        <f t="shared" ref="Z153:Z162" ca="1" si="229">IF(Q153=1,$Q$5,IF(R153=1,$R$5,IF(S153=1,$S$5,IF(T153=1,$T$5))))</f>
        <v>2500</v>
      </c>
      <c r="AA153">
        <f ca="1">250+SUMPRODUCT(F153:T153,Data!$D$6:$R$6)</f>
        <v>630</v>
      </c>
      <c r="AB153" s="2">
        <f t="shared" ref="AB153:AB162" ca="1" si="230">($Z153-$AA153)*X153*1000</f>
        <v>306454.84949832782</v>
      </c>
      <c r="AC153" s="2">
        <f t="shared" ref="AC153:AC162" ca="1" si="231">($Z153-$AA153)*Y153*1600</f>
        <v>221629.62962962961</v>
      </c>
      <c r="AD153" s="2">
        <f t="shared" ref="AD153:AD162" ca="1" si="232">SUM(AB153:AC153)</f>
        <v>528084.47912795749</v>
      </c>
      <c r="AE153" t="str">
        <f ca="1">IFERROR(VLOOKUP(U153,AX$9:AX$17,1,0),"No")</f>
        <v>No</v>
      </c>
    </row>
    <row r="154" spans="2:31" x14ac:dyDescent="0.35">
      <c r="C154" t="str">
        <f t="shared" ref="C154:C162" si="233">C122</f>
        <v>Processor</v>
      </c>
      <c r="D154">
        <v>2</v>
      </c>
      <c r="F154">
        <f ca="1">F150</f>
        <v>1</v>
      </c>
      <c r="G154">
        <f ca="1">G150</f>
        <v>0</v>
      </c>
      <c r="H154">
        <f ca="1">IF(H150,0,1)</f>
        <v>1</v>
      </c>
      <c r="I154">
        <f ca="1">IF(H154=1,0,1)</f>
        <v>0</v>
      </c>
      <c r="J154">
        <f ca="1">IF(AND(OR(H154=1,H154=0),OR(H154=1,I154=0)),0,0)</f>
        <v>0</v>
      </c>
      <c r="K154">
        <f ca="1">K150</f>
        <v>0</v>
      </c>
      <c r="L154">
        <f t="shared" ref="L154:T154" ca="1" si="234">L150</f>
        <v>0</v>
      </c>
      <c r="M154">
        <f t="shared" ca="1" si="234"/>
        <v>1</v>
      </c>
      <c r="N154">
        <f t="shared" ca="1" si="234"/>
        <v>0</v>
      </c>
      <c r="O154">
        <f t="shared" ca="1" si="234"/>
        <v>0</v>
      </c>
      <c r="P154">
        <f t="shared" ca="1" si="234"/>
        <v>1</v>
      </c>
      <c r="Q154">
        <f t="shared" ca="1" si="234"/>
        <v>0</v>
      </c>
      <c r="R154">
        <f t="shared" ca="1" si="234"/>
        <v>0</v>
      </c>
      <c r="S154">
        <f t="shared" ca="1" si="234"/>
        <v>0</v>
      </c>
      <c r="T154">
        <f t="shared" ca="1" si="234"/>
        <v>1</v>
      </c>
      <c r="U154">
        <f t="shared" ca="1" si="226"/>
        <v>17541</v>
      </c>
      <c r="V154">
        <f ca="1">SUMPRODUCT(F154:T154,Data!$D$4:$R$4)</f>
        <v>6.3</v>
      </c>
      <c r="W154">
        <f ca="1">SUMPRODUCT(F154:T154,Data!$D$5:$R$5)</f>
        <v>8</v>
      </c>
      <c r="X154" s="3">
        <f t="shared" ca="1" si="227"/>
        <v>0.11190053285968028</v>
      </c>
      <c r="Y154" s="3">
        <f t="shared" ca="1" si="228"/>
        <v>7.407407407407407E-2</v>
      </c>
      <c r="Z154">
        <f t="shared" ca="1" si="229"/>
        <v>2500</v>
      </c>
      <c r="AA154">
        <f ca="1">250+SUMPRODUCT(F154:T154,Data!$D$6:$R$6)</f>
        <v>630</v>
      </c>
      <c r="AB154" s="2">
        <f t="shared" ca="1" si="230"/>
        <v>209253.99644760214</v>
      </c>
      <c r="AC154" s="2">
        <f t="shared" ca="1" si="231"/>
        <v>221629.62962962961</v>
      </c>
      <c r="AD154" s="2">
        <f t="shared" ca="1" si="232"/>
        <v>430883.62607723172</v>
      </c>
      <c r="AE154" t="str">
        <f t="shared" ref="AE154:AE162" ca="1" si="235">IFERROR(VLOOKUP(U154,AX$9:AX$17,1,0),"No")</f>
        <v>No</v>
      </c>
    </row>
    <row r="155" spans="2:31" x14ac:dyDescent="0.35">
      <c r="C155" t="str">
        <f t="shared" si="233"/>
        <v>Processor</v>
      </c>
      <c r="D155">
        <v>3</v>
      </c>
      <c r="F155">
        <f ca="1">F150</f>
        <v>1</v>
      </c>
      <c r="G155">
        <f ca="1">G150</f>
        <v>0</v>
      </c>
      <c r="H155">
        <f ca="1">IF(AND(H150=1,H154=0),0,0)</f>
        <v>0</v>
      </c>
      <c r="I155">
        <f ca="1">IF(OR(AND(I150=1,I154=0),AND(I150=0,I154=1)),0,1)</f>
        <v>1</v>
      </c>
      <c r="J155">
        <f ca="1">IF(AND(H155=0,I155=0),1,0)</f>
        <v>0</v>
      </c>
      <c r="K155">
        <f ca="1">K150</f>
        <v>0</v>
      </c>
      <c r="L155">
        <f t="shared" ref="L155:T155" ca="1" si="236">L150</f>
        <v>0</v>
      </c>
      <c r="M155">
        <f t="shared" ca="1" si="236"/>
        <v>1</v>
      </c>
      <c r="N155">
        <f t="shared" ca="1" si="236"/>
        <v>0</v>
      </c>
      <c r="O155">
        <f t="shared" ca="1" si="236"/>
        <v>0</v>
      </c>
      <c r="P155">
        <f t="shared" ca="1" si="236"/>
        <v>1</v>
      </c>
      <c r="Q155">
        <f t="shared" ca="1" si="236"/>
        <v>0</v>
      </c>
      <c r="R155">
        <f t="shared" ca="1" si="236"/>
        <v>0</v>
      </c>
      <c r="S155">
        <f t="shared" ca="1" si="236"/>
        <v>0</v>
      </c>
      <c r="T155">
        <f t="shared" ca="1" si="236"/>
        <v>1</v>
      </c>
      <c r="U155">
        <f t="shared" ca="1" si="226"/>
        <v>17545</v>
      </c>
      <c r="V155">
        <f ca="1">SUMPRODUCT(F155:T155,Data!$D$4:$R$4)</f>
        <v>8.3000000000000007</v>
      </c>
      <c r="W155">
        <f ca="1">SUMPRODUCT(F155:T155,Data!$D$5:$R$5)</f>
        <v>10.4</v>
      </c>
      <c r="X155" s="3">
        <f t="shared" ca="1" si="227"/>
        <v>0.14236706689536879</v>
      </c>
      <c r="Y155" s="3">
        <f t="shared" ca="1" si="228"/>
        <v>9.420289855072464E-2</v>
      </c>
      <c r="Z155">
        <f t="shared" ca="1" si="229"/>
        <v>2500</v>
      </c>
      <c r="AA155">
        <f ca="1">250+SUMPRODUCT(F155:T155,Data!$D$6:$R$6)</f>
        <v>730</v>
      </c>
      <c r="AB155" s="2">
        <f t="shared" ca="1" si="230"/>
        <v>251989.70840480278</v>
      </c>
      <c r="AC155" s="2">
        <f t="shared" ca="1" si="231"/>
        <v>266782.60869565222</v>
      </c>
      <c r="AD155" s="2">
        <f t="shared" ca="1" si="232"/>
        <v>518772.31710045499</v>
      </c>
      <c r="AE155" t="str">
        <f t="shared" ca="1" si="235"/>
        <v>No</v>
      </c>
    </row>
    <row r="156" spans="2:31" x14ac:dyDescent="0.35">
      <c r="C156" t="str">
        <f t="shared" si="233"/>
        <v>Display Size</v>
      </c>
      <c r="D156">
        <v>4</v>
      </c>
      <c r="F156">
        <f ca="1">F150</f>
        <v>1</v>
      </c>
      <c r="G156">
        <f ca="1">G150</f>
        <v>0</v>
      </c>
      <c r="H156">
        <f ca="1">H150</f>
        <v>0</v>
      </c>
      <c r="I156">
        <f t="shared" ref="I156:J156" ca="1" si="237">I150</f>
        <v>0</v>
      </c>
      <c r="J156">
        <f t="shared" ca="1" si="237"/>
        <v>1</v>
      </c>
      <c r="K156">
        <f ca="1">IF(K150,0,1)</f>
        <v>1</v>
      </c>
      <c r="L156">
        <f ca="1">IF(K156=1,0,1)</f>
        <v>0</v>
      </c>
      <c r="M156">
        <f ca="1">IF(AND(OR(K156=1,K156=0),OR(L156=1,L156=0)),0,0)</f>
        <v>0</v>
      </c>
      <c r="N156">
        <f ca="1">N150</f>
        <v>0</v>
      </c>
      <c r="O156">
        <f t="shared" ref="O156:T156" ca="1" si="238">O150</f>
        <v>0</v>
      </c>
      <c r="P156">
        <f t="shared" ca="1" si="238"/>
        <v>1</v>
      </c>
      <c r="Q156">
        <f t="shared" ca="1" si="238"/>
        <v>0</v>
      </c>
      <c r="R156">
        <f t="shared" ca="1" si="238"/>
        <v>0</v>
      </c>
      <c r="S156">
        <f t="shared" ca="1" si="238"/>
        <v>0</v>
      </c>
      <c r="T156">
        <f t="shared" ca="1" si="238"/>
        <v>1</v>
      </c>
      <c r="U156">
        <f t="shared" ca="1" si="226"/>
        <v>17457</v>
      </c>
      <c r="V156">
        <f ca="1">SUMPRODUCT(F156:T156,Data!$D$4:$R$4)</f>
        <v>10</v>
      </c>
      <c r="W156">
        <f ca="1">SUMPRODUCT(F156:T156,Data!$D$5:$R$5)</f>
        <v>8.5</v>
      </c>
      <c r="X156" s="3">
        <f t="shared" ca="1" si="227"/>
        <v>0.16666666666666666</v>
      </c>
      <c r="Y156" s="3">
        <f t="shared" ca="1" si="228"/>
        <v>7.8341013824884786E-2</v>
      </c>
      <c r="Z156">
        <f t="shared" ca="1" si="229"/>
        <v>2500</v>
      </c>
      <c r="AA156">
        <f ca="1">250+SUMPRODUCT(F156:T156,Data!$D$6:$R$6)</f>
        <v>730</v>
      </c>
      <c r="AB156" s="2">
        <f t="shared" ca="1" si="230"/>
        <v>295000</v>
      </c>
      <c r="AC156" s="2">
        <f t="shared" ca="1" si="231"/>
        <v>221861.7511520737</v>
      </c>
      <c r="AD156" s="2">
        <f t="shared" ca="1" si="232"/>
        <v>516861.75115207373</v>
      </c>
      <c r="AE156">
        <f t="shared" ca="1" si="235"/>
        <v>17457</v>
      </c>
    </row>
    <row r="157" spans="2:31" x14ac:dyDescent="0.35">
      <c r="C157" t="str">
        <f t="shared" si="233"/>
        <v>Display Size</v>
      </c>
      <c r="D157">
        <v>5</v>
      </c>
      <c r="F157">
        <f ca="1">F150</f>
        <v>1</v>
      </c>
      <c r="G157">
        <f ca="1">G150</f>
        <v>0</v>
      </c>
      <c r="H157">
        <f t="shared" ref="H157:J157" ca="1" si="239">H150</f>
        <v>0</v>
      </c>
      <c r="I157">
        <f t="shared" ca="1" si="239"/>
        <v>0</v>
      </c>
      <c r="J157">
        <f t="shared" ca="1" si="239"/>
        <v>1</v>
      </c>
      <c r="K157">
        <f ca="1">IF(AND(K150=1,K156=0),0,0)</f>
        <v>0</v>
      </c>
      <c r="L157">
        <f ca="1">IF(OR(AND(L150=1,L156=0),AND(L150=0,L156=1)),0,1)</f>
        <v>1</v>
      </c>
      <c r="M157">
        <f ca="1">IF(AND(K157=0,L157=0),1,0)</f>
        <v>0</v>
      </c>
      <c r="N157">
        <f ca="1">N150</f>
        <v>0</v>
      </c>
      <c r="O157">
        <f t="shared" ref="O157:T157" ca="1" si="240">O150</f>
        <v>0</v>
      </c>
      <c r="P157">
        <f t="shared" ca="1" si="240"/>
        <v>1</v>
      </c>
      <c r="Q157">
        <f t="shared" ca="1" si="240"/>
        <v>0</v>
      </c>
      <c r="R157">
        <f t="shared" ca="1" si="240"/>
        <v>0</v>
      </c>
      <c r="S157">
        <f t="shared" ca="1" si="240"/>
        <v>0</v>
      </c>
      <c r="T157">
        <f t="shared" ca="1" si="240"/>
        <v>1</v>
      </c>
      <c r="U157">
        <f t="shared" ca="1" si="226"/>
        <v>17489</v>
      </c>
      <c r="V157">
        <f ca="1">SUMPRODUCT(F157:T157,Data!$D$4:$R$4)</f>
        <v>12</v>
      </c>
      <c r="W157">
        <f ca="1">SUMPRODUCT(F157:T157,Data!$D$5:$R$5)</f>
        <v>10</v>
      </c>
      <c r="X157" s="3">
        <f t="shared" ca="1" si="227"/>
        <v>0.19354838709677419</v>
      </c>
      <c r="Y157" s="3">
        <f t="shared" ca="1" si="228"/>
        <v>9.0909090909090912E-2</v>
      </c>
      <c r="Z157">
        <f t="shared" ca="1" si="229"/>
        <v>2500</v>
      </c>
      <c r="AA157">
        <f ca="1">250+SUMPRODUCT(F157:T157,Data!$D$6:$R$6)</f>
        <v>780</v>
      </c>
      <c r="AB157" s="2">
        <f t="shared" ca="1" si="230"/>
        <v>332903.22580645158</v>
      </c>
      <c r="AC157" s="2">
        <f t="shared" ca="1" si="231"/>
        <v>250181.81818181821</v>
      </c>
      <c r="AD157" s="2">
        <f t="shared" ca="1" si="232"/>
        <v>583085.04398826975</v>
      </c>
      <c r="AE157">
        <f t="shared" ca="1" si="235"/>
        <v>17489</v>
      </c>
    </row>
    <row r="158" spans="2:31" x14ac:dyDescent="0.35">
      <c r="C158" t="str">
        <f t="shared" si="233"/>
        <v>Memory</v>
      </c>
      <c r="D158">
        <v>6</v>
      </c>
      <c r="F158">
        <f ca="1">F150</f>
        <v>1</v>
      </c>
      <c r="G158">
        <f t="shared" ref="G158:M158" ca="1" si="241">G150</f>
        <v>0</v>
      </c>
      <c r="H158">
        <f t="shared" ca="1" si="241"/>
        <v>0</v>
      </c>
      <c r="I158">
        <f t="shared" ca="1" si="241"/>
        <v>0</v>
      </c>
      <c r="J158">
        <f t="shared" ca="1" si="241"/>
        <v>1</v>
      </c>
      <c r="K158">
        <f t="shared" ca="1" si="241"/>
        <v>0</v>
      </c>
      <c r="L158">
        <f t="shared" ca="1" si="241"/>
        <v>0</v>
      </c>
      <c r="M158">
        <f t="shared" ca="1" si="241"/>
        <v>1</v>
      </c>
      <c r="N158">
        <f ca="1">IF(N150,0,1)</f>
        <v>1</v>
      </c>
      <c r="O158">
        <f ca="1">IF(N158=1,0,1)</f>
        <v>0</v>
      </c>
      <c r="P158">
        <f ca="1">IF(AND(OR(N158=1,O158=0),OR(N158=1,O158=0)),0,0)</f>
        <v>0</v>
      </c>
      <c r="Q158">
        <f ca="1">Q150</f>
        <v>0</v>
      </c>
      <c r="R158">
        <f t="shared" ref="R158:T158" ca="1" si="242">R150</f>
        <v>0</v>
      </c>
      <c r="S158">
        <f t="shared" ca="1" si="242"/>
        <v>0</v>
      </c>
      <c r="T158">
        <f t="shared" ca="1" si="242"/>
        <v>1</v>
      </c>
      <c r="U158">
        <f t="shared" ca="1" si="226"/>
        <v>16785</v>
      </c>
      <c r="V158">
        <f ca="1">SUMPRODUCT(F158:T158,Data!$D$4:$R$4)</f>
        <v>6.3</v>
      </c>
      <c r="W158">
        <f ca="1">SUMPRODUCT(F158:T158,Data!$D$5:$R$5)</f>
        <v>8.5</v>
      </c>
      <c r="X158" s="3">
        <f t="shared" ca="1" si="227"/>
        <v>0.11190053285968028</v>
      </c>
      <c r="Y158" s="3">
        <f t="shared" ca="1" si="228"/>
        <v>7.8341013824884786E-2</v>
      </c>
      <c r="Z158">
        <f t="shared" ca="1" si="229"/>
        <v>2500</v>
      </c>
      <c r="AA158">
        <f ca="1">250+SUMPRODUCT(F158:T158,Data!$D$6:$R$6)</f>
        <v>750</v>
      </c>
      <c r="AB158" s="2">
        <f t="shared" ca="1" si="230"/>
        <v>195825.93250444048</v>
      </c>
      <c r="AC158" s="2">
        <f t="shared" ca="1" si="231"/>
        <v>219354.83870967742</v>
      </c>
      <c r="AD158" s="2">
        <f t="shared" ca="1" si="232"/>
        <v>415180.77121411788</v>
      </c>
      <c r="AE158" t="str">
        <f t="shared" ca="1" si="235"/>
        <v>No</v>
      </c>
    </row>
    <row r="159" spans="2:31" x14ac:dyDescent="0.35">
      <c r="C159" t="str">
        <f t="shared" si="233"/>
        <v>Memory</v>
      </c>
      <c r="D159">
        <v>7</v>
      </c>
      <c r="F159">
        <f ca="1">F150</f>
        <v>1</v>
      </c>
      <c r="G159">
        <f t="shared" ref="G159:M159" ca="1" si="243">G150</f>
        <v>0</v>
      </c>
      <c r="H159">
        <f t="shared" ca="1" si="243"/>
        <v>0</v>
      </c>
      <c r="I159">
        <f t="shared" ca="1" si="243"/>
        <v>0</v>
      </c>
      <c r="J159">
        <f t="shared" ca="1" si="243"/>
        <v>1</v>
      </c>
      <c r="K159">
        <f t="shared" ca="1" si="243"/>
        <v>0</v>
      </c>
      <c r="L159">
        <f t="shared" ca="1" si="243"/>
        <v>0</v>
      </c>
      <c r="M159">
        <f t="shared" ca="1" si="243"/>
        <v>1</v>
      </c>
      <c r="N159">
        <f ca="1">IF(AND(N150=1,N158=0),0,0)</f>
        <v>0</v>
      </c>
      <c r="O159">
        <f ca="1">IF(OR(AND(O150=1,O158=0),AND(O150=0,O158=1)),0,1)</f>
        <v>1</v>
      </c>
      <c r="P159">
        <f ca="1">IF(AND(N159=0,O159=0),1,0)</f>
        <v>0</v>
      </c>
      <c r="Q159">
        <f ca="1">Q150</f>
        <v>0</v>
      </c>
      <c r="R159">
        <f t="shared" ref="R159:T159" ca="1" si="244">R150</f>
        <v>0</v>
      </c>
      <c r="S159">
        <f t="shared" ca="1" si="244"/>
        <v>0</v>
      </c>
      <c r="T159">
        <f t="shared" ca="1" si="244"/>
        <v>1</v>
      </c>
      <c r="U159">
        <f t="shared" ca="1" si="226"/>
        <v>17041</v>
      </c>
      <c r="V159">
        <f ca="1">SUMPRODUCT(F159:T159,Data!$D$4:$R$4)</f>
        <v>8.3000000000000007</v>
      </c>
      <c r="W159">
        <f ca="1">SUMPRODUCT(F159:T159,Data!$D$5:$R$5)</f>
        <v>10.5</v>
      </c>
      <c r="X159" s="3">
        <f t="shared" ca="1" si="227"/>
        <v>0.14236706689536879</v>
      </c>
      <c r="Y159" s="3">
        <f t="shared" ca="1" si="228"/>
        <v>9.5022624434389136E-2</v>
      </c>
      <c r="Z159">
        <f t="shared" ca="1" si="229"/>
        <v>2500</v>
      </c>
      <c r="AA159">
        <f ca="1">250+SUMPRODUCT(F159:T159,Data!$D$6:$R$6)</f>
        <v>790</v>
      </c>
      <c r="AB159" s="2">
        <f t="shared" ca="1" si="230"/>
        <v>243447.68439108063</v>
      </c>
      <c r="AC159" s="2">
        <f t="shared" ca="1" si="231"/>
        <v>259981.90045248865</v>
      </c>
      <c r="AD159" s="2">
        <f t="shared" ca="1" si="232"/>
        <v>503429.58484356932</v>
      </c>
      <c r="AE159" t="str">
        <f t="shared" ca="1" si="235"/>
        <v>No</v>
      </c>
    </row>
    <row r="160" spans="2:31" x14ac:dyDescent="0.35">
      <c r="C160" t="str">
        <f t="shared" si="233"/>
        <v>Price</v>
      </c>
      <c r="D160">
        <v>8</v>
      </c>
      <c r="F160">
        <f ca="1">F150</f>
        <v>1</v>
      </c>
      <c r="G160">
        <f t="shared" ref="G160:P160" ca="1" si="245">G150</f>
        <v>0</v>
      </c>
      <c r="H160">
        <f t="shared" ca="1" si="245"/>
        <v>0</v>
      </c>
      <c r="I160">
        <f t="shared" ca="1" si="245"/>
        <v>0</v>
      </c>
      <c r="J160">
        <f t="shared" ca="1" si="245"/>
        <v>1</v>
      </c>
      <c r="K160">
        <f t="shared" ca="1" si="245"/>
        <v>0</v>
      </c>
      <c r="L160">
        <f t="shared" ca="1" si="245"/>
        <v>0</v>
      </c>
      <c r="M160">
        <f t="shared" ca="1" si="245"/>
        <v>1</v>
      </c>
      <c r="N160">
        <f t="shared" ca="1" si="245"/>
        <v>0</v>
      </c>
      <c r="O160">
        <f t="shared" ca="1" si="245"/>
        <v>0</v>
      </c>
      <c r="P160">
        <f t="shared" ca="1" si="245"/>
        <v>1</v>
      </c>
      <c r="Q160">
        <f ca="1">IF(Q150,0,1)</f>
        <v>1</v>
      </c>
      <c r="R160">
        <f ca="1">IF(Q160=1,0,1)</f>
        <v>0</v>
      </c>
      <c r="S160">
        <f ca="1">IF(AND(OR(Q160=0,R160=1),OR(R160=0,R160=1)),0,0)</f>
        <v>0</v>
      </c>
      <c r="T160">
        <f ca="1">IF(S160,0,0)</f>
        <v>0</v>
      </c>
      <c r="U160">
        <f t="shared" ca="1" si="226"/>
        <v>3217</v>
      </c>
      <c r="V160">
        <f ca="1">SUMPRODUCT(F160:T160,Data!$D$4:$R$4)</f>
        <v>14.8</v>
      </c>
      <c r="W160">
        <f ca="1">SUMPRODUCT(F160:T160,Data!$D$5:$R$5)</f>
        <v>16</v>
      </c>
      <c r="X160" s="3">
        <f t="shared" ca="1" si="227"/>
        <v>0.22839506172839508</v>
      </c>
      <c r="Y160" s="3">
        <f t="shared" ca="1" si="228"/>
        <v>0.13793103448275862</v>
      </c>
      <c r="Z160">
        <f t="shared" ca="1" si="229"/>
        <v>1000</v>
      </c>
      <c r="AA160">
        <f ca="1">250+SUMPRODUCT(F160:T160,Data!$D$6:$R$6)</f>
        <v>830</v>
      </c>
      <c r="AB160" s="2">
        <f t="shared" ca="1" si="230"/>
        <v>38827.160493827163</v>
      </c>
      <c r="AC160" s="2">
        <f t="shared" ca="1" si="231"/>
        <v>37517.241379310341</v>
      </c>
      <c r="AD160" s="2">
        <f t="shared" ca="1" si="232"/>
        <v>76344.401873137511</v>
      </c>
      <c r="AE160" t="str">
        <f t="shared" ca="1" si="235"/>
        <v>No</v>
      </c>
    </row>
    <row r="161" spans="2:31" x14ac:dyDescent="0.35">
      <c r="C161" t="str">
        <f t="shared" si="233"/>
        <v>Price</v>
      </c>
      <c r="D161">
        <v>9</v>
      </c>
      <c r="F161">
        <f ca="1">F150</f>
        <v>1</v>
      </c>
      <c r="G161">
        <f t="shared" ref="G161:P161" ca="1" si="246">G150</f>
        <v>0</v>
      </c>
      <c r="H161">
        <f t="shared" ca="1" si="246"/>
        <v>0</v>
      </c>
      <c r="I161">
        <f t="shared" ca="1" si="246"/>
        <v>0</v>
      </c>
      <c r="J161">
        <f t="shared" ca="1" si="246"/>
        <v>1</v>
      </c>
      <c r="K161">
        <f t="shared" ca="1" si="246"/>
        <v>0</v>
      </c>
      <c r="L161">
        <f t="shared" ca="1" si="246"/>
        <v>0</v>
      </c>
      <c r="M161">
        <f t="shared" ca="1" si="246"/>
        <v>1</v>
      </c>
      <c r="N161">
        <f t="shared" ca="1" si="246"/>
        <v>0</v>
      </c>
      <c r="O161">
        <f t="shared" ca="1" si="246"/>
        <v>0</v>
      </c>
      <c r="P161">
        <f t="shared" ca="1" si="246"/>
        <v>1</v>
      </c>
      <c r="Q161">
        <f ca="1">IF(AND(Q150=1,Q160=0),0,0)</f>
        <v>0</v>
      </c>
      <c r="R161">
        <f ca="1">IF(AND(R150=1,R160=0),0,0)</f>
        <v>0</v>
      </c>
      <c r="S161">
        <f ca="1">IF(AND(AND(OR(Q150=0,Q150=1),OR(R150=0,R150=1)),AND(OR(Q160=0,Q160=1),OR(R160=0,R160=1)),S150=1),0,1)</f>
        <v>1</v>
      </c>
      <c r="T161">
        <f ca="1">IF(AND(Q161=0,R161=0,S161=0),1,0)</f>
        <v>0</v>
      </c>
      <c r="U161">
        <f t="shared" ca="1" si="226"/>
        <v>9361</v>
      </c>
      <c r="V161">
        <f ca="1">SUMPRODUCT(F161:T161,Data!$D$4:$R$4)</f>
        <v>11.8</v>
      </c>
      <c r="W161">
        <f ca="1">SUMPRODUCT(F161:T161,Data!$D$5:$R$5)</f>
        <v>12</v>
      </c>
      <c r="X161" s="3">
        <f t="shared" ca="1" si="227"/>
        <v>0.19093851132686085</v>
      </c>
      <c r="Y161" s="3">
        <f t="shared" ca="1" si="228"/>
        <v>0.10714285714285714</v>
      </c>
      <c r="Z161">
        <f t="shared" ca="1" si="229"/>
        <v>2000</v>
      </c>
      <c r="AA161">
        <f ca="1">250+SUMPRODUCT(F161:T161,Data!$D$6:$R$6)</f>
        <v>830</v>
      </c>
      <c r="AB161" s="2">
        <f t="shared" ca="1" si="230"/>
        <v>223398.0582524272</v>
      </c>
      <c r="AC161" s="2">
        <f t="shared" ca="1" si="231"/>
        <v>200571.42857142855</v>
      </c>
      <c r="AD161" s="2">
        <f t="shared" ca="1" si="232"/>
        <v>423969.48682385578</v>
      </c>
      <c r="AE161" t="str">
        <f t="shared" ca="1" si="235"/>
        <v>No</v>
      </c>
    </row>
    <row r="162" spans="2:31" x14ac:dyDescent="0.35">
      <c r="C162" t="str">
        <f t="shared" si="233"/>
        <v>Price</v>
      </c>
      <c r="D162">
        <v>10</v>
      </c>
      <c r="F162">
        <f ca="1">F150</f>
        <v>1</v>
      </c>
      <c r="G162">
        <f t="shared" ref="G162:P162" ca="1" si="247">G150</f>
        <v>0</v>
      </c>
      <c r="H162">
        <f t="shared" ca="1" si="247"/>
        <v>0</v>
      </c>
      <c r="I162">
        <f t="shared" ca="1" si="247"/>
        <v>0</v>
      </c>
      <c r="J162">
        <f t="shared" ca="1" si="247"/>
        <v>1</v>
      </c>
      <c r="K162">
        <f t="shared" ca="1" si="247"/>
        <v>0</v>
      </c>
      <c r="L162">
        <f t="shared" ca="1" si="247"/>
        <v>0</v>
      </c>
      <c r="M162">
        <f t="shared" ca="1" si="247"/>
        <v>1</v>
      </c>
      <c r="N162">
        <f t="shared" ca="1" si="247"/>
        <v>0</v>
      </c>
      <c r="O162">
        <f t="shared" ca="1" si="247"/>
        <v>0</v>
      </c>
      <c r="P162">
        <f t="shared" ca="1" si="247"/>
        <v>1</v>
      </c>
      <c r="Q162">
        <f ca="1">IF(OR(Q150=1,Q160=1,Q161=1),0,1)</f>
        <v>0</v>
      </c>
      <c r="R162">
        <f ca="1">IF(OR(R150=1,R160=1,R161=1),0,1)</f>
        <v>1</v>
      </c>
      <c r="S162">
        <f ca="1">IF(OR(S150=1,S160=1,S161=1),0,1)</f>
        <v>0</v>
      </c>
      <c r="T162">
        <f ca="1">IF(OR(T150=1,T160=1,T161=1),0,1)</f>
        <v>0</v>
      </c>
      <c r="U162">
        <f t="shared" ca="1" si="226"/>
        <v>5265</v>
      </c>
      <c r="V162">
        <f ca="1">SUMPRODUCT(F162:T162,Data!$D$4:$R$4)</f>
        <v>12.8</v>
      </c>
      <c r="W162">
        <f ca="1">SUMPRODUCT(F162:T162,Data!$D$5:$R$5)</f>
        <v>14</v>
      </c>
      <c r="X162" s="3">
        <f t="shared" ca="1" si="227"/>
        <v>0.20382165605095542</v>
      </c>
      <c r="Y162" s="3">
        <f t="shared" ca="1" si="228"/>
        <v>0.12280701754385964</v>
      </c>
      <c r="Z162">
        <f t="shared" ca="1" si="229"/>
        <v>1500</v>
      </c>
      <c r="AA162">
        <f ca="1">250+SUMPRODUCT(F162:T162,Data!$D$6:$R$6)</f>
        <v>830</v>
      </c>
      <c r="AB162" s="2">
        <f t="shared" ca="1" si="230"/>
        <v>136560.50955414015</v>
      </c>
      <c r="AC162" s="2">
        <f t="shared" ca="1" si="231"/>
        <v>131649.12280701753</v>
      </c>
      <c r="AD162" s="2">
        <f t="shared" ca="1" si="232"/>
        <v>268209.63236115768</v>
      </c>
      <c r="AE162" t="str">
        <f t="shared" ca="1" si="235"/>
        <v>No</v>
      </c>
    </row>
    <row r="163" spans="2:31" x14ac:dyDescent="0.35">
      <c r="B163" s="4" t="s">
        <v>73</v>
      </c>
      <c r="AD163" s="43">
        <f ca="1">MAX(AD153:AD162)</f>
        <v>583085.04398826975</v>
      </c>
    </row>
    <row r="164" spans="2:31" x14ac:dyDescent="0.35">
      <c r="B164" s="4" t="s">
        <v>97</v>
      </c>
      <c r="F164">
        <f ca="1">AI18</f>
        <v>1</v>
      </c>
      <c r="G164">
        <f t="shared" ref="G164:T164" ca="1" si="248">AJ18</f>
        <v>0</v>
      </c>
      <c r="H164">
        <f t="shared" ca="1" si="248"/>
        <v>0</v>
      </c>
      <c r="I164">
        <f t="shared" ca="1" si="248"/>
        <v>0</v>
      </c>
      <c r="J164">
        <f t="shared" ca="1" si="248"/>
        <v>1</v>
      </c>
      <c r="K164">
        <f t="shared" ca="1" si="248"/>
        <v>0</v>
      </c>
      <c r="L164">
        <f t="shared" ca="1" si="248"/>
        <v>1</v>
      </c>
      <c r="M164">
        <f t="shared" ca="1" si="248"/>
        <v>0</v>
      </c>
      <c r="N164">
        <f t="shared" ca="1" si="248"/>
        <v>0</v>
      </c>
      <c r="O164">
        <f t="shared" ca="1" si="248"/>
        <v>0</v>
      </c>
      <c r="P164">
        <f t="shared" ca="1" si="248"/>
        <v>1</v>
      </c>
      <c r="Q164">
        <f t="shared" ca="1" si="248"/>
        <v>0</v>
      </c>
      <c r="R164">
        <f t="shared" ca="1" si="248"/>
        <v>0</v>
      </c>
      <c r="S164">
        <f t="shared" ca="1" si="248"/>
        <v>0</v>
      </c>
      <c r="T164">
        <f t="shared" ca="1" si="248"/>
        <v>1</v>
      </c>
      <c r="U164">
        <f t="shared" ref="U164" ca="1" si="249">SUMPRODUCT($F$1:$T$1,F164:T164)</f>
        <v>17489</v>
      </c>
    </row>
    <row r="165" spans="2:31" x14ac:dyDescent="0.35"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</row>
    <row r="166" spans="2:31" x14ac:dyDescent="0.35">
      <c r="Q166" t="s">
        <v>124</v>
      </c>
    </row>
    <row r="167" spans="2:31" ht="15" thickBot="1" x14ac:dyDescent="0.4">
      <c r="B167" s="61" t="s">
        <v>123</v>
      </c>
      <c r="F167" s="41">
        <f ca="1">AD19</f>
        <v>312664.34002243553</v>
      </c>
      <c r="G167" s="41">
        <f ca="1">AD35</f>
        <v>405308.63088554534</v>
      </c>
      <c r="H167" s="41">
        <f ca="1">AD51</f>
        <v>516861.75115207373</v>
      </c>
      <c r="I167" s="41">
        <f ca="1">AD67</f>
        <v>583085.04398826975</v>
      </c>
      <c r="J167" s="41">
        <f ca="1">AD83</f>
        <v>561437.52963489806</v>
      </c>
      <c r="K167" s="41">
        <f ca="1">AD99</f>
        <v>583085.04398826975</v>
      </c>
      <c r="L167" s="41">
        <f ca="1">AD115</f>
        <v>561437.52963489806</v>
      </c>
      <c r="M167" s="41">
        <f ca="1">AD131</f>
        <v>583085.04398826975</v>
      </c>
      <c r="N167" s="41">
        <f ca="1">AD147</f>
        <v>561437.52963489806</v>
      </c>
      <c r="O167" s="41">
        <f ca="1">AD163</f>
        <v>583085.04398826975</v>
      </c>
      <c r="Q167" t="b">
        <f ca="1">AVERAGE(F167:O167)=AD168</f>
        <v>1</v>
      </c>
    </row>
    <row r="168" spans="2:31" ht="15" thickBot="1" x14ac:dyDescent="0.4">
      <c r="B168" s="61" t="s">
        <v>105</v>
      </c>
      <c r="F168" s="41"/>
      <c r="AD168" s="62">
        <f ca="1">AVERAGE(AD19,AD35,AD51,AD67,AD83,AD99,AD115,AD131,AD147,AD163)</f>
        <v>525148.74869178282</v>
      </c>
    </row>
    <row r="169" spans="2:31" ht="15" thickBot="1" x14ac:dyDescent="0.4">
      <c r="B169" s="61" t="s">
        <v>106</v>
      </c>
      <c r="AD169" s="62">
        <f ca="1">MAX(AD19,AD35,AD51,AD67,AD83,AD99,AD115,AD131,AD147,AD163)</f>
        <v>583085.04398826975</v>
      </c>
    </row>
    <row r="173" spans="2:31" x14ac:dyDescent="0.35">
      <c r="AE173" s="60"/>
    </row>
  </sheetData>
  <sheetProtection formatColumns="0" formatRows="0" insertColumns="0" insertRows="0" selectLockedCells="1" selectUnlockedCells="1"/>
  <mergeCells count="13">
    <mergeCell ref="AI4:AJ4"/>
    <mergeCell ref="AK4:AM4"/>
    <mergeCell ref="AN4:AP4"/>
    <mergeCell ref="AQ4:AS4"/>
    <mergeCell ref="AT4:AW4"/>
    <mergeCell ref="V4:W4"/>
    <mergeCell ref="X4:Y4"/>
    <mergeCell ref="AB4:AC4"/>
    <mergeCell ref="F4:G4"/>
    <mergeCell ref="H4:J4"/>
    <mergeCell ref="K4:M4"/>
    <mergeCell ref="N4:P4"/>
    <mergeCell ref="Q4:T4"/>
  </mergeCells>
  <conditionalFormatting sqref="U6:U18">
    <cfRule type="duplicateValues" dxfId="259" priority="58"/>
  </conditionalFormatting>
  <conditionalFormatting sqref="U20:U21 U23:U34">
    <cfRule type="duplicateValues" dxfId="258" priority="57"/>
  </conditionalFormatting>
  <conditionalFormatting sqref="U36">
    <cfRule type="duplicateValues" dxfId="257" priority="56"/>
  </conditionalFormatting>
  <conditionalFormatting sqref="U41:U50">
    <cfRule type="duplicateValues" dxfId="256" priority="55"/>
  </conditionalFormatting>
  <conditionalFormatting sqref="U57:U66">
    <cfRule type="duplicateValues" dxfId="255" priority="53"/>
  </conditionalFormatting>
  <conditionalFormatting sqref="U52">
    <cfRule type="duplicateValues" dxfId="254" priority="52"/>
  </conditionalFormatting>
  <conditionalFormatting sqref="U37 U39">
    <cfRule type="duplicateValues" dxfId="253" priority="51"/>
  </conditionalFormatting>
  <conditionalFormatting sqref="U53 U55">
    <cfRule type="duplicateValues" dxfId="252" priority="50"/>
  </conditionalFormatting>
  <conditionalFormatting sqref="U68">
    <cfRule type="duplicateValues" dxfId="251" priority="49"/>
  </conditionalFormatting>
  <conditionalFormatting sqref="U69 U71">
    <cfRule type="duplicateValues" dxfId="250" priority="48"/>
  </conditionalFormatting>
  <conditionalFormatting sqref="U73:U82">
    <cfRule type="duplicateValues" dxfId="249" priority="47"/>
  </conditionalFormatting>
  <conditionalFormatting sqref="U84">
    <cfRule type="duplicateValues" dxfId="248" priority="46"/>
  </conditionalFormatting>
  <conditionalFormatting sqref="U85">
    <cfRule type="duplicateValues" dxfId="247" priority="45"/>
  </conditionalFormatting>
  <conditionalFormatting sqref="U22">
    <cfRule type="duplicateValues" dxfId="246" priority="44"/>
  </conditionalFormatting>
  <conditionalFormatting sqref="U38">
    <cfRule type="duplicateValues" dxfId="245" priority="43"/>
  </conditionalFormatting>
  <conditionalFormatting sqref="U54">
    <cfRule type="duplicateValues" dxfId="244" priority="42"/>
  </conditionalFormatting>
  <conditionalFormatting sqref="U70">
    <cfRule type="duplicateValues" dxfId="243" priority="41"/>
  </conditionalFormatting>
  <conditionalFormatting sqref="AD9:AD18">
    <cfRule type="top10" dxfId="242" priority="40" rank="1"/>
  </conditionalFormatting>
  <conditionalFormatting sqref="AD25:AD34">
    <cfRule type="top10" dxfId="241" priority="39" rank="1"/>
  </conditionalFormatting>
  <conditionalFormatting sqref="AD41:AD50">
    <cfRule type="top10" dxfId="240" priority="38" rank="1"/>
  </conditionalFormatting>
  <conditionalFormatting sqref="AD57:AD66">
    <cfRule type="top10" dxfId="239" priority="37" rank="1"/>
  </conditionalFormatting>
  <conditionalFormatting sqref="AD73:AD82">
    <cfRule type="top10" dxfId="238" priority="36" rank="1"/>
  </conditionalFormatting>
  <conditionalFormatting sqref="U87">
    <cfRule type="duplicateValues" dxfId="237" priority="35"/>
  </conditionalFormatting>
  <conditionalFormatting sqref="U89:U98">
    <cfRule type="duplicateValues" dxfId="236" priority="34"/>
  </conditionalFormatting>
  <conditionalFormatting sqref="U100">
    <cfRule type="duplicateValues" dxfId="235" priority="33"/>
  </conditionalFormatting>
  <conditionalFormatting sqref="U101">
    <cfRule type="duplicateValues" dxfId="234" priority="32"/>
  </conditionalFormatting>
  <conditionalFormatting sqref="U86">
    <cfRule type="duplicateValues" dxfId="233" priority="31"/>
  </conditionalFormatting>
  <conditionalFormatting sqref="AD89:AD98">
    <cfRule type="top10" dxfId="232" priority="30" rank="1"/>
  </conditionalFormatting>
  <conditionalFormatting sqref="U103">
    <cfRule type="duplicateValues" dxfId="231" priority="29"/>
  </conditionalFormatting>
  <conditionalFormatting sqref="U105:U114">
    <cfRule type="duplicateValues" dxfId="230" priority="28"/>
  </conditionalFormatting>
  <conditionalFormatting sqref="U116">
    <cfRule type="duplicateValues" dxfId="229" priority="27"/>
  </conditionalFormatting>
  <conditionalFormatting sqref="U117">
    <cfRule type="duplicateValues" dxfId="228" priority="26"/>
  </conditionalFormatting>
  <conditionalFormatting sqref="U102">
    <cfRule type="duplicateValues" dxfId="227" priority="25"/>
  </conditionalFormatting>
  <conditionalFormatting sqref="AD105:AD114">
    <cfRule type="top10" dxfId="226" priority="24" rank="1"/>
  </conditionalFormatting>
  <conditionalFormatting sqref="U119">
    <cfRule type="duplicateValues" dxfId="225" priority="23"/>
  </conditionalFormatting>
  <conditionalFormatting sqref="U121:U130">
    <cfRule type="duplicateValues" dxfId="224" priority="22"/>
  </conditionalFormatting>
  <conditionalFormatting sqref="U132">
    <cfRule type="duplicateValues" dxfId="223" priority="21"/>
  </conditionalFormatting>
  <conditionalFormatting sqref="U133">
    <cfRule type="duplicateValues" dxfId="222" priority="20"/>
  </conditionalFormatting>
  <conditionalFormatting sqref="U118">
    <cfRule type="duplicateValues" dxfId="221" priority="19"/>
  </conditionalFormatting>
  <conditionalFormatting sqref="AD121:AD130">
    <cfRule type="top10" dxfId="220" priority="18" rank="1"/>
  </conditionalFormatting>
  <conditionalFormatting sqref="U135">
    <cfRule type="duplicateValues" dxfId="219" priority="17"/>
  </conditionalFormatting>
  <conditionalFormatting sqref="U137:U146">
    <cfRule type="duplicateValues" dxfId="218" priority="16"/>
  </conditionalFormatting>
  <conditionalFormatting sqref="U148">
    <cfRule type="duplicateValues" dxfId="217" priority="15"/>
  </conditionalFormatting>
  <conditionalFormatting sqref="U149">
    <cfRule type="duplicateValues" dxfId="216" priority="14"/>
  </conditionalFormatting>
  <conditionalFormatting sqref="U134">
    <cfRule type="duplicateValues" dxfId="215" priority="13"/>
  </conditionalFormatting>
  <conditionalFormatting sqref="AD137:AD146">
    <cfRule type="top10" dxfId="214" priority="12" rank="1"/>
  </conditionalFormatting>
  <conditionalFormatting sqref="U151">
    <cfRule type="duplicateValues" dxfId="213" priority="11"/>
  </conditionalFormatting>
  <conditionalFormatting sqref="U153:U162">
    <cfRule type="duplicateValues" dxfId="212" priority="10"/>
  </conditionalFormatting>
  <conditionalFormatting sqref="U164">
    <cfRule type="duplicateValues" dxfId="211" priority="9"/>
  </conditionalFormatting>
  <conditionalFormatting sqref="U165">
    <cfRule type="duplicateValues" dxfId="210" priority="8"/>
  </conditionalFormatting>
  <conditionalFormatting sqref="U150">
    <cfRule type="duplicateValues" dxfId="209" priority="7"/>
  </conditionalFormatting>
  <conditionalFormatting sqref="AD153:AD162">
    <cfRule type="top10" dxfId="208" priority="6" rank="1"/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9BF16BA3-8029-417B-888E-93AC9E3BA841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Symbols" iconId="0"/>
              <x14:cfIcon iconSet="3Symbols" iconId="1"/>
              <x14:cfIcon iconSet="3Symbols" iconId="1"/>
            </x14:iconSet>
          </x14:cfRule>
          <xm:sqref>AE89:AE98 AE105:AE114 AE121:AE130 AE137:AE146 AE153:AE162 AE73:AE82 AE57:AE66 AE41:AE50 AE25:AE34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67005-9AAF-4334-AC43-7FA6F25EC31E}">
  <dimension ref="B1:AY173"/>
  <sheetViews>
    <sheetView showGridLines="0" zoomScale="85" zoomScaleNormal="85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E6" sqref="E6"/>
    </sheetView>
  </sheetViews>
  <sheetFormatPr defaultRowHeight="14.5" x14ac:dyDescent="0.35"/>
  <cols>
    <col min="1" max="1" width="2.1796875" customWidth="1"/>
    <col min="2" max="2" width="3.36328125" customWidth="1"/>
    <col min="3" max="3" width="14.26953125" bestFit="1" customWidth="1"/>
    <col min="4" max="4" width="2.7265625" customWidth="1"/>
    <col min="6" max="7" width="4.7265625" customWidth="1"/>
    <col min="8" max="10" width="4.81640625" customWidth="1"/>
    <col min="11" max="13" width="4.6328125" customWidth="1"/>
    <col min="14" max="16" width="4.81640625" customWidth="1"/>
    <col min="17" max="20" width="5.7265625" customWidth="1"/>
    <col min="21" max="21" width="7.453125" bestFit="1" customWidth="1"/>
    <col min="22" max="25" width="9.54296875" bestFit="1" customWidth="1"/>
    <col min="28" max="30" width="10.08984375" bestFit="1" customWidth="1"/>
    <col min="31" max="31" width="9.54296875" bestFit="1" customWidth="1"/>
    <col min="32" max="32" width="5.26953125" customWidth="1"/>
    <col min="33" max="33" width="4.36328125" customWidth="1"/>
    <col min="34" max="34" width="8.36328125" bestFit="1" customWidth="1"/>
  </cols>
  <sheetData>
    <row r="1" spans="2:51" x14ac:dyDescent="0.35">
      <c r="F1" s="48">
        <f>2^F2</f>
        <v>1</v>
      </c>
      <c r="G1" s="48">
        <f t="shared" ref="G1:T1" si="0">2^G2</f>
        <v>2</v>
      </c>
      <c r="H1" s="48">
        <f t="shared" si="0"/>
        <v>4</v>
      </c>
      <c r="I1" s="48">
        <f t="shared" si="0"/>
        <v>8</v>
      </c>
      <c r="J1" s="48">
        <f t="shared" si="0"/>
        <v>16</v>
      </c>
      <c r="K1" s="48">
        <f t="shared" si="0"/>
        <v>32</v>
      </c>
      <c r="L1" s="48">
        <f t="shared" si="0"/>
        <v>64</v>
      </c>
      <c r="M1" s="48">
        <f t="shared" si="0"/>
        <v>128</v>
      </c>
      <c r="N1" s="48">
        <f t="shared" si="0"/>
        <v>256</v>
      </c>
      <c r="O1" s="48">
        <f t="shared" si="0"/>
        <v>512</v>
      </c>
      <c r="P1" s="48">
        <f t="shared" si="0"/>
        <v>1024</v>
      </c>
      <c r="Q1" s="48">
        <f t="shared" si="0"/>
        <v>2048</v>
      </c>
      <c r="R1" s="48">
        <f t="shared" si="0"/>
        <v>4096</v>
      </c>
      <c r="S1" s="48">
        <f t="shared" si="0"/>
        <v>8192</v>
      </c>
      <c r="T1" s="48">
        <f t="shared" si="0"/>
        <v>16384</v>
      </c>
    </row>
    <row r="2" spans="2:51" x14ac:dyDescent="0.35">
      <c r="F2" s="48">
        <v>0</v>
      </c>
      <c r="G2" s="48">
        <f>F2+1</f>
        <v>1</v>
      </c>
      <c r="H2" s="48">
        <f t="shared" ref="H2:T3" si="1">G2+1</f>
        <v>2</v>
      </c>
      <c r="I2" s="48">
        <f t="shared" si="1"/>
        <v>3</v>
      </c>
      <c r="J2" s="48">
        <f t="shared" si="1"/>
        <v>4</v>
      </c>
      <c r="K2" s="48">
        <f t="shared" si="1"/>
        <v>5</v>
      </c>
      <c r="L2" s="48">
        <f t="shared" si="1"/>
        <v>6</v>
      </c>
      <c r="M2" s="48">
        <f t="shared" si="1"/>
        <v>7</v>
      </c>
      <c r="N2" s="48">
        <f t="shared" si="1"/>
        <v>8</v>
      </c>
      <c r="O2" s="48">
        <f t="shared" si="1"/>
        <v>9</v>
      </c>
      <c r="P2" s="48">
        <f t="shared" si="1"/>
        <v>10</v>
      </c>
      <c r="Q2" s="48">
        <f t="shared" si="1"/>
        <v>11</v>
      </c>
      <c r="R2" s="48">
        <f t="shared" si="1"/>
        <v>12</v>
      </c>
      <c r="S2" s="48">
        <f t="shared" si="1"/>
        <v>13</v>
      </c>
      <c r="T2" s="48">
        <f t="shared" si="1"/>
        <v>14</v>
      </c>
    </row>
    <row r="3" spans="2:51" x14ac:dyDescent="0.35">
      <c r="D3" s="48" t="s">
        <v>64</v>
      </c>
      <c r="F3" s="48">
        <v>3</v>
      </c>
      <c r="G3" s="48">
        <f>F3+1</f>
        <v>4</v>
      </c>
      <c r="H3" s="48">
        <f t="shared" si="1"/>
        <v>5</v>
      </c>
      <c r="I3" s="48">
        <f t="shared" si="1"/>
        <v>6</v>
      </c>
      <c r="J3" s="48">
        <f t="shared" si="1"/>
        <v>7</v>
      </c>
      <c r="K3" s="48">
        <f t="shared" si="1"/>
        <v>8</v>
      </c>
      <c r="L3" s="48">
        <f t="shared" si="1"/>
        <v>9</v>
      </c>
      <c r="M3" s="48">
        <f t="shared" si="1"/>
        <v>10</v>
      </c>
      <c r="N3" s="48">
        <f t="shared" si="1"/>
        <v>11</v>
      </c>
      <c r="O3" s="48">
        <f t="shared" si="1"/>
        <v>12</v>
      </c>
      <c r="P3" s="48">
        <f t="shared" si="1"/>
        <v>13</v>
      </c>
      <c r="Q3" s="48">
        <f t="shared" si="1"/>
        <v>14</v>
      </c>
      <c r="R3" s="48">
        <f t="shared" si="1"/>
        <v>15</v>
      </c>
      <c r="S3" s="48">
        <f t="shared" si="1"/>
        <v>16</v>
      </c>
      <c r="T3" s="48">
        <f t="shared" si="1"/>
        <v>17</v>
      </c>
      <c r="AI3" s="54" t="s">
        <v>67</v>
      </c>
    </row>
    <row r="4" spans="2:51" x14ac:dyDescent="0.35">
      <c r="E4" s="54" t="s">
        <v>24</v>
      </c>
      <c r="F4" s="106" t="s">
        <v>1</v>
      </c>
      <c r="G4" s="106"/>
      <c r="H4" s="107" t="s">
        <v>2</v>
      </c>
      <c r="I4" s="108"/>
      <c r="J4" s="108"/>
      <c r="K4" s="106" t="s">
        <v>3</v>
      </c>
      <c r="L4" s="106"/>
      <c r="M4" s="106"/>
      <c r="N4" s="106" t="s">
        <v>4</v>
      </c>
      <c r="O4" s="106"/>
      <c r="P4" s="106"/>
      <c r="Q4" s="107" t="s">
        <v>5</v>
      </c>
      <c r="R4" s="108"/>
      <c r="S4" s="108"/>
      <c r="T4" s="110"/>
      <c r="U4" s="53" t="s">
        <v>24</v>
      </c>
      <c r="V4" s="120" t="s">
        <v>19</v>
      </c>
      <c r="W4" s="120"/>
      <c r="X4" s="120" t="s">
        <v>70</v>
      </c>
      <c r="Y4" s="120"/>
      <c r="Z4" s="53" t="s">
        <v>71</v>
      </c>
      <c r="AA4" s="53" t="s">
        <v>71</v>
      </c>
      <c r="AB4" s="120" t="s">
        <v>72</v>
      </c>
      <c r="AC4" s="120"/>
      <c r="AD4" s="53" t="s">
        <v>38</v>
      </c>
      <c r="AE4" s="53" t="s">
        <v>74</v>
      </c>
      <c r="AF4" s="40"/>
      <c r="AG4" s="40"/>
      <c r="AI4" s="106" t="s">
        <v>1</v>
      </c>
      <c r="AJ4" s="106"/>
      <c r="AK4" s="107" t="s">
        <v>2</v>
      </c>
      <c r="AL4" s="108"/>
      <c r="AM4" s="108"/>
      <c r="AN4" s="106" t="s">
        <v>3</v>
      </c>
      <c r="AO4" s="106"/>
      <c r="AP4" s="106"/>
      <c r="AQ4" s="106" t="s">
        <v>4</v>
      </c>
      <c r="AR4" s="106"/>
      <c r="AS4" s="106"/>
      <c r="AT4" s="107" t="s">
        <v>5</v>
      </c>
      <c r="AU4" s="108"/>
      <c r="AV4" s="108"/>
      <c r="AW4" s="110"/>
      <c r="AX4" s="53" t="s">
        <v>24</v>
      </c>
      <c r="AY4" s="53" t="s">
        <v>24</v>
      </c>
    </row>
    <row r="5" spans="2:51" ht="15" thickBot="1" x14ac:dyDescent="0.4">
      <c r="C5" s="27" t="s">
        <v>76</v>
      </c>
      <c r="E5" s="27" t="s">
        <v>66</v>
      </c>
      <c r="F5" s="27" t="s">
        <v>7</v>
      </c>
      <c r="G5" s="27" t="s">
        <v>8</v>
      </c>
      <c r="H5" s="27" t="s">
        <v>9</v>
      </c>
      <c r="I5" s="27" t="s">
        <v>10</v>
      </c>
      <c r="J5" s="27" t="s">
        <v>11</v>
      </c>
      <c r="K5" s="27" t="s">
        <v>12</v>
      </c>
      <c r="L5" s="27" t="s">
        <v>13</v>
      </c>
      <c r="M5" s="27" t="s">
        <v>14</v>
      </c>
      <c r="N5" s="27">
        <v>16</v>
      </c>
      <c r="O5" s="27">
        <v>32</v>
      </c>
      <c r="P5" s="27">
        <v>64</v>
      </c>
      <c r="Q5" s="27">
        <v>1000</v>
      </c>
      <c r="R5" s="27">
        <v>1500</v>
      </c>
      <c r="S5" s="27">
        <v>2000</v>
      </c>
      <c r="T5" s="27">
        <v>2500</v>
      </c>
      <c r="U5" s="44" t="s">
        <v>65</v>
      </c>
      <c r="V5" s="27" t="s">
        <v>15</v>
      </c>
      <c r="W5" s="27" t="s">
        <v>16</v>
      </c>
      <c r="X5" s="27" t="s">
        <v>15</v>
      </c>
      <c r="Y5" s="27" t="s">
        <v>16</v>
      </c>
      <c r="Z5" s="44" t="s">
        <v>5</v>
      </c>
      <c r="AA5" s="44" t="s">
        <v>17</v>
      </c>
      <c r="AB5" s="27" t="s">
        <v>15</v>
      </c>
      <c r="AC5" s="27" t="s">
        <v>16</v>
      </c>
      <c r="AD5" s="44" t="s">
        <v>41</v>
      </c>
      <c r="AE5" s="44" t="s">
        <v>75</v>
      </c>
      <c r="AF5" s="40"/>
      <c r="AG5" s="40"/>
      <c r="AH5" s="27" t="s">
        <v>77</v>
      </c>
      <c r="AI5" s="27" t="s">
        <v>7</v>
      </c>
      <c r="AJ5" s="27" t="s">
        <v>8</v>
      </c>
      <c r="AK5" s="27" t="s">
        <v>9</v>
      </c>
      <c r="AL5" s="27" t="s">
        <v>10</v>
      </c>
      <c r="AM5" s="27" t="s">
        <v>11</v>
      </c>
      <c r="AN5" s="27" t="s">
        <v>12</v>
      </c>
      <c r="AO5" s="27" t="s">
        <v>13</v>
      </c>
      <c r="AP5" s="27" t="s">
        <v>14</v>
      </c>
      <c r="AQ5" s="27">
        <v>16</v>
      </c>
      <c r="AR5" s="27">
        <v>32</v>
      </c>
      <c r="AS5" s="27">
        <v>64</v>
      </c>
      <c r="AT5" s="27">
        <v>1000</v>
      </c>
      <c r="AU5" s="27">
        <v>1500</v>
      </c>
      <c r="AV5" s="27">
        <v>2000</v>
      </c>
      <c r="AW5" s="27">
        <v>2500</v>
      </c>
      <c r="AX5" s="44" t="s">
        <v>65</v>
      </c>
      <c r="AY5" s="44" t="s">
        <v>23</v>
      </c>
    </row>
    <row r="6" spans="2:51" ht="15" thickTop="1" x14ac:dyDescent="0.35">
      <c r="B6" s="4" t="s">
        <v>69</v>
      </c>
      <c r="E6" s="45">
        <f ca="1">RANDBETWEEN(1,216)</f>
        <v>149</v>
      </c>
      <c r="F6">
        <f ca="1">VLOOKUP($E6,'Brute Force Search'!$B$6:$R$221,F$3,0)</f>
        <v>0</v>
      </c>
      <c r="G6">
        <f ca="1">VLOOKUP($E6,'Brute Force Search'!$B$6:$R$221,G$3,0)</f>
        <v>1</v>
      </c>
      <c r="H6">
        <f ca="1">VLOOKUP($E6,'Brute Force Search'!$B$6:$R$221,H$3,0)</f>
        <v>0</v>
      </c>
      <c r="I6">
        <f ca="1">VLOOKUP($E6,'Brute Force Search'!$B$6:$R$221,I$3,0)</f>
        <v>1</v>
      </c>
      <c r="J6">
        <f ca="1">VLOOKUP($E6,'Brute Force Search'!$B$6:$R$221,J$3,0)</f>
        <v>0</v>
      </c>
      <c r="K6">
        <f ca="1">VLOOKUP($E6,'Brute Force Search'!$B$6:$R$221,K$3,0)</f>
        <v>1</v>
      </c>
      <c r="L6">
        <f ca="1">VLOOKUP($E6,'Brute Force Search'!$B$6:$R$221,L$3,0)</f>
        <v>0</v>
      </c>
      <c r="M6">
        <f ca="1">VLOOKUP($E6,'Brute Force Search'!$B$6:$R$221,M$3,0)</f>
        <v>0</v>
      </c>
      <c r="N6">
        <f ca="1">VLOOKUP($E6,'Brute Force Search'!$B$6:$R$221,N$3,0)</f>
        <v>0</v>
      </c>
      <c r="O6">
        <f ca="1">VLOOKUP($E6,'Brute Force Search'!$B$6:$R$221,O$3,0)</f>
        <v>1</v>
      </c>
      <c r="P6">
        <f ca="1">VLOOKUP($E6,'Brute Force Search'!$B$6:$R$221,P$3,0)</f>
        <v>0</v>
      </c>
      <c r="Q6">
        <f ca="1">VLOOKUP($E6,'Brute Force Search'!$B$6:$R$221,Q$3,0)</f>
        <v>1</v>
      </c>
      <c r="R6">
        <f ca="1">VLOOKUP($E6,'Brute Force Search'!$B$6:$R$221,R$3,0)</f>
        <v>0</v>
      </c>
      <c r="S6">
        <f ca="1">VLOOKUP($E6,'Brute Force Search'!$B$6:$R$221,S$3,0)</f>
        <v>0</v>
      </c>
      <c r="T6">
        <f ca="1">VLOOKUP($E6,'Brute Force Search'!$B$6:$R$221,T$3,0)</f>
        <v>0</v>
      </c>
      <c r="U6">
        <f ca="1">SUMPRODUCT($F$1:$T$1,F6:T6)</f>
        <v>2602</v>
      </c>
    </row>
    <row r="7" spans="2:51" ht="6" customHeight="1" x14ac:dyDescent="0.35"/>
    <row r="8" spans="2:51" x14ac:dyDescent="0.35">
      <c r="B8" s="4" t="s">
        <v>81</v>
      </c>
    </row>
    <row r="9" spans="2:51" x14ac:dyDescent="0.35">
      <c r="C9" t="s">
        <v>1</v>
      </c>
      <c r="D9">
        <v>1</v>
      </c>
      <c r="F9">
        <f ca="1">IF(F6,0,1)</f>
        <v>1</v>
      </c>
      <c r="G9">
        <f ca="1">1-F9</f>
        <v>0</v>
      </c>
      <c r="H9">
        <f ca="1">H6</f>
        <v>0</v>
      </c>
      <c r="I9">
        <f t="shared" ref="I9:T9" ca="1" si="2">I6</f>
        <v>1</v>
      </c>
      <c r="J9">
        <f t="shared" ca="1" si="2"/>
        <v>0</v>
      </c>
      <c r="K9">
        <f t="shared" ca="1" si="2"/>
        <v>1</v>
      </c>
      <c r="L9">
        <f t="shared" ca="1" si="2"/>
        <v>0</v>
      </c>
      <c r="M9">
        <f t="shared" ca="1" si="2"/>
        <v>0</v>
      </c>
      <c r="N9">
        <f t="shared" ca="1" si="2"/>
        <v>0</v>
      </c>
      <c r="O9">
        <f t="shared" ca="1" si="2"/>
        <v>1</v>
      </c>
      <c r="P9">
        <f t="shared" ca="1" si="2"/>
        <v>0</v>
      </c>
      <c r="Q9">
        <f t="shared" ca="1" si="2"/>
        <v>1</v>
      </c>
      <c r="R9">
        <f t="shared" ca="1" si="2"/>
        <v>0</v>
      </c>
      <c r="S9">
        <f t="shared" ca="1" si="2"/>
        <v>0</v>
      </c>
      <c r="T9">
        <f t="shared" ca="1" si="2"/>
        <v>0</v>
      </c>
      <c r="U9">
        <f t="shared" ref="U9:U18" ca="1" si="3">SUMPRODUCT($F$1:$T$1,F9:T9)</f>
        <v>2601</v>
      </c>
      <c r="V9">
        <f ca="1">SUMPRODUCT(F9:T9,Data!$D$4:$R$4)</f>
        <v>9</v>
      </c>
      <c r="W9">
        <f ca="1">SUMPRODUCT(F9:T9,Data!$D$5:$R$5)</f>
        <v>12.4</v>
      </c>
      <c r="X9" s="3">
        <f t="shared" ref="X9:X18" ca="1" si="4">V9/(50+V9)</f>
        <v>0.15254237288135594</v>
      </c>
      <c r="Y9" s="3">
        <f t="shared" ref="Y9:Y18" ca="1" si="5">W9/(100+W9)</f>
        <v>0.11032028469750889</v>
      </c>
      <c r="Z9">
        <f ca="1">IF(Q9=1,$Q$5,IF(R9=1,$R$5,IF(S9=1,$S$5,IF(T9=1,$T$5))))</f>
        <v>1000</v>
      </c>
      <c r="AA9">
        <f ca="1">250+SUMPRODUCT(F9:T9,Data!$D$6:$R$6)</f>
        <v>590</v>
      </c>
      <c r="AB9" s="2">
        <f ca="1">($Z9-$AA9)*X9*1000</f>
        <v>62542.372881355936</v>
      </c>
      <c r="AC9" s="2">
        <f ca="1">($Z9-$AA9)*Y9*1600</f>
        <v>72370.106761565825</v>
      </c>
      <c r="AD9" s="2">
        <f ca="1">SUM(AB9:AC9)</f>
        <v>134912.47964292177</v>
      </c>
      <c r="AH9" s="24">
        <v>1</v>
      </c>
      <c r="AI9" s="23">
        <f t="array" aca="1" ref="AI9:AW9" ca="1">INDEX(F9:AD18,MATCH(MAX(AD9:AD18),AD9:AD18,0),)</f>
        <v>0</v>
      </c>
      <c r="AJ9" s="23">
        <f ca="1"/>
        <v>1</v>
      </c>
      <c r="AK9" s="23">
        <f ca="1"/>
        <v>0</v>
      </c>
      <c r="AL9" s="23">
        <f ca="1"/>
        <v>1</v>
      </c>
      <c r="AM9" s="23">
        <f ca="1"/>
        <v>0</v>
      </c>
      <c r="AN9" s="23">
        <f ca="1"/>
        <v>1</v>
      </c>
      <c r="AO9" s="23">
        <f ca="1"/>
        <v>0</v>
      </c>
      <c r="AP9" s="23">
        <f ca="1"/>
        <v>0</v>
      </c>
      <c r="AQ9" s="23">
        <f ca="1"/>
        <v>0</v>
      </c>
      <c r="AR9" s="23">
        <f ca="1"/>
        <v>1</v>
      </c>
      <c r="AS9" s="23">
        <f ca="1"/>
        <v>0</v>
      </c>
      <c r="AT9" s="23">
        <f ca="1"/>
        <v>0</v>
      </c>
      <c r="AU9" s="23">
        <f ca="1"/>
        <v>0</v>
      </c>
      <c r="AV9" s="23">
        <f ca="1"/>
        <v>0</v>
      </c>
      <c r="AW9" s="23">
        <f ca="1"/>
        <v>1</v>
      </c>
      <c r="AX9" s="23">
        <f ca="1">SUMPRODUCT($F$1:$T$1,AI9:AW9)</f>
        <v>16938</v>
      </c>
      <c r="AY9" s="23">
        <f ca="1">INDEX('Brute Force Search'!$B$6:$S$221,MATCH('Tabu Search_Run 2'!AX9,'Brute Force Search'!$S$6:$S$221,0),1)</f>
        <v>152</v>
      </c>
    </row>
    <row r="10" spans="2:51" x14ac:dyDescent="0.35">
      <c r="C10" t="s">
        <v>2</v>
      </c>
      <c r="D10">
        <v>2</v>
      </c>
      <c r="F10">
        <f ca="1">F6</f>
        <v>0</v>
      </c>
      <c r="G10">
        <f ca="1">G6</f>
        <v>1</v>
      </c>
      <c r="H10">
        <f ca="1">IF(H6,0,1)</f>
        <v>1</v>
      </c>
      <c r="I10">
        <f ca="1">IF(H10=1,0,1)</f>
        <v>0</v>
      </c>
      <c r="J10">
        <f ca="1">IF(AND(OR(H10=1,H10=0),OR(H10=1,I10=0)),0,0)</f>
        <v>0</v>
      </c>
      <c r="K10">
        <f ca="1">K6</f>
        <v>1</v>
      </c>
      <c r="L10">
        <f t="shared" ref="L10:T10" ca="1" si="6">L6</f>
        <v>0</v>
      </c>
      <c r="M10">
        <f t="shared" ca="1" si="6"/>
        <v>0</v>
      </c>
      <c r="N10">
        <f t="shared" ca="1" si="6"/>
        <v>0</v>
      </c>
      <c r="O10">
        <f t="shared" ca="1" si="6"/>
        <v>1</v>
      </c>
      <c r="P10">
        <f t="shared" ca="1" si="6"/>
        <v>0</v>
      </c>
      <c r="Q10">
        <f t="shared" ca="1" si="6"/>
        <v>1</v>
      </c>
      <c r="R10">
        <f t="shared" ca="1" si="6"/>
        <v>0</v>
      </c>
      <c r="S10">
        <f t="shared" ca="1" si="6"/>
        <v>0</v>
      </c>
      <c r="T10">
        <f t="shared" ca="1" si="6"/>
        <v>0</v>
      </c>
      <c r="U10">
        <f t="shared" ca="1" si="3"/>
        <v>2598</v>
      </c>
      <c r="V10">
        <f ca="1">SUMPRODUCT(F10:T10,Data!$D$4:$R$4)</f>
        <v>6</v>
      </c>
      <c r="W10">
        <f ca="1">SUMPRODUCT(F10:T10,Data!$D$5:$R$5)</f>
        <v>7</v>
      </c>
      <c r="X10" s="3">
        <f t="shared" ca="1" si="4"/>
        <v>0.10714285714285714</v>
      </c>
      <c r="Y10" s="3">
        <f t="shared" ca="1" si="5"/>
        <v>6.5420560747663545E-2</v>
      </c>
      <c r="Z10">
        <f t="shared" ref="Z10:Z18" ca="1" si="7">IF(Q10=1,$Q$5,IF(R10=1,$R$5,IF(S10=1,$S$5,IF(T10=1,$T$5))))</f>
        <v>1000</v>
      </c>
      <c r="AA10">
        <f ca="1">250+SUMPRODUCT(F10:T10,Data!$D$6:$R$6)</f>
        <v>290</v>
      </c>
      <c r="AB10" s="2">
        <f t="shared" ref="AB10:AB18" ca="1" si="8">($Z10-$AA10)*X10*1000</f>
        <v>76071.428571428565</v>
      </c>
      <c r="AC10" s="2">
        <f t="shared" ref="AC10:AC18" ca="1" si="9">($Z10-$AA10)*Y10*1600</f>
        <v>74317.757009345791</v>
      </c>
      <c r="AD10" s="2">
        <f t="shared" ref="AD10:AD18" ca="1" si="10">SUM(AB10:AC10)</f>
        <v>150389.18558077436</v>
      </c>
      <c r="AH10" s="24">
        <v>2</v>
      </c>
      <c r="AI10" s="23">
        <f t="array" aca="1" ref="AI10:AW10" ca="1">INDEX(F25:AD34,MATCH(MAX(AD25:AD34),AD25:AD34,0),)</f>
        <v>0</v>
      </c>
      <c r="AJ10" s="23">
        <f ca="1"/>
        <v>1</v>
      </c>
      <c r="AK10" s="23">
        <f ca="1"/>
        <v>0</v>
      </c>
      <c r="AL10" s="23">
        <f ca="1"/>
        <v>1</v>
      </c>
      <c r="AM10" s="23">
        <f ca="1"/>
        <v>0</v>
      </c>
      <c r="AN10" s="23">
        <f ca="1"/>
        <v>0</v>
      </c>
      <c r="AO10" s="23">
        <f ca="1"/>
        <v>1</v>
      </c>
      <c r="AP10" s="23">
        <f ca="1"/>
        <v>0</v>
      </c>
      <c r="AQ10" s="23">
        <f ca="1"/>
        <v>0</v>
      </c>
      <c r="AR10" s="23">
        <f ca="1"/>
        <v>1</v>
      </c>
      <c r="AS10" s="23">
        <f ca="1"/>
        <v>0</v>
      </c>
      <c r="AT10" s="23">
        <f ca="1"/>
        <v>0</v>
      </c>
      <c r="AU10" s="23">
        <f ca="1"/>
        <v>0</v>
      </c>
      <c r="AV10" s="23">
        <f ca="1"/>
        <v>0</v>
      </c>
      <c r="AW10" s="23">
        <f ca="1"/>
        <v>1</v>
      </c>
      <c r="AX10" s="23">
        <f ca="1">SUMPRODUCT($F$1:$T$1,AI10:AW10)</f>
        <v>16970</v>
      </c>
      <c r="AY10" s="23">
        <f ca="1">INDEX('Brute Force Search'!$B$6:$S$221,MATCH('Tabu Search_Run 2'!AX10,'Brute Force Search'!$S$6:$S$221,0),1)</f>
        <v>164</v>
      </c>
    </row>
    <row r="11" spans="2:51" x14ac:dyDescent="0.35">
      <c r="C11" t="s">
        <v>2</v>
      </c>
      <c r="D11">
        <v>3</v>
      </c>
      <c r="F11">
        <f ca="1">F6</f>
        <v>0</v>
      </c>
      <c r="G11">
        <f ca="1">G6</f>
        <v>1</v>
      </c>
      <c r="H11">
        <f ca="1">IF(AND(H6=1,H10=0),0,0)</f>
        <v>0</v>
      </c>
      <c r="I11">
        <f ca="1">IF(OR(AND(I6=1,I10=0),AND(I6=0,I10=1)),0,1)</f>
        <v>0</v>
      </c>
      <c r="J11">
        <f ca="1">IF(AND(H11=0,I11=0),1,0)</f>
        <v>1</v>
      </c>
      <c r="K11">
        <f ca="1">K6</f>
        <v>1</v>
      </c>
      <c r="L11">
        <f t="shared" ref="L11:T11" ca="1" si="11">L6</f>
        <v>0</v>
      </c>
      <c r="M11">
        <f t="shared" ca="1" si="11"/>
        <v>0</v>
      </c>
      <c r="N11">
        <f t="shared" ca="1" si="11"/>
        <v>0</v>
      </c>
      <c r="O11">
        <f t="shared" ca="1" si="11"/>
        <v>1</v>
      </c>
      <c r="P11">
        <f t="shared" ca="1" si="11"/>
        <v>0</v>
      </c>
      <c r="Q11">
        <f t="shared" ca="1" si="11"/>
        <v>1</v>
      </c>
      <c r="R11">
        <f t="shared" ca="1" si="11"/>
        <v>0</v>
      </c>
      <c r="S11">
        <f t="shared" ca="1" si="11"/>
        <v>0</v>
      </c>
      <c r="T11">
        <f t="shared" ca="1" si="11"/>
        <v>0</v>
      </c>
      <c r="U11">
        <f t="shared" ca="1" si="3"/>
        <v>2610</v>
      </c>
      <c r="V11">
        <f ca="1">SUMPRODUCT(F11:T11,Data!$D$4:$R$4)</f>
        <v>10.5</v>
      </c>
      <c r="W11">
        <f ca="1">SUMPRODUCT(F11:T11,Data!$D$5:$R$5)</f>
        <v>10</v>
      </c>
      <c r="X11" s="3">
        <f t="shared" ca="1" si="4"/>
        <v>0.17355371900826447</v>
      </c>
      <c r="Y11" s="3">
        <f t="shared" ca="1" si="5"/>
        <v>9.0909090909090912E-2</v>
      </c>
      <c r="Z11">
        <f t="shared" ca="1" si="7"/>
        <v>1000</v>
      </c>
      <c r="AA11">
        <f ca="1">250+SUMPRODUCT(F11:T11,Data!$D$6:$R$6)</f>
        <v>490</v>
      </c>
      <c r="AB11" s="2">
        <f t="shared" ca="1" si="8"/>
        <v>88512.396694214884</v>
      </c>
      <c r="AC11" s="2">
        <f t="shared" ca="1" si="9"/>
        <v>74181.818181818191</v>
      </c>
      <c r="AD11" s="2">
        <f t="shared" ca="1" si="10"/>
        <v>162694.21487603307</v>
      </c>
      <c r="AH11" s="24">
        <v>3</v>
      </c>
      <c r="AI11" s="23">
        <f t="array" aca="1" ref="AI11:AW11" ca="1">INDEX(F41:AD50,MATCH(MAX(AD41:AD50),AD41:AD50,0),)</f>
        <v>0</v>
      </c>
      <c r="AJ11" s="23">
        <f ca="1"/>
        <v>1</v>
      </c>
      <c r="AK11" s="23">
        <f ca="1"/>
        <v>0</v>
      </c>
      <c r="AL11" s="23">
        <f ca="1"/>
        <v>1</v>
      </c>
      <c r="AM11" s="23">
        <f ca="1"/>
        <v>0</v>
      </c>
      <c r="AN11" s="23">
        <f ca="1"/>
        <v>0</v>
      </c>
      <c r="AO11" s="23">
        <f ca="1"/>
        <v>1</v>
      </c>
      <c r="AP11" s="23">
        <f ca="1"/>
        <v>0</v>
      </c>
      <c r="AQ11" s="23">
        <f ca="1"/>
        <v>0</v>
      </c>
      <c r="AR11" s="23">
        <f ca="1"/>
        <v>0</v>
      </c>
      <c r="AS11" s="23">
        <f ca="1"/>
        <v>1</v>
      </c>
      <c r="AT11" s="23">
        <f ca="1"/>
        <v>0</v>
      </c>
      <c r="AU11" s="23">
        <f ca="1"/>
        <v>0</v>
      </c>
      <c r="AV11" s="23">
        <f ca="1"/>
        <v>0</v>
      </c>
      <c r="AW11" s="23">
        <f ca="1"/>
        <v>1</v>
      </c>
      <c r="AX11" s="23">
        <f ca="1">SUMPRODUCT($F$1:$T$1,AI11:AW11)</f>
        <v>17482</v>
      </c>
      <c r="AY11" s="23">
        <f ca="1">INDEX('Brute Force Search'!$B$6:$S$221,MATCH('Tabu Search_Run 2'!AX11,'Brute Force Search'!$S$6:$S$221,0),1)</f>
        <v>168</v>
      </c>
    </row>
    <row r="12" spans="2:51" x14ac:dyDescent="0.35">
      <c r="C12" t="s">
        <v>3</v>
      </c>
      <c r="D12">
        <v>4</v>
      </c>
      <c r="F12">
        <f ca="1">F6</f>
        <v>0</v>
      </c>
      <c r="G12">
        <f ca="1">G6</f>
        <v>1</v>
      </c>
      <c r="H12">
        <f ca="1">H6</f>
        <v>0</v>
      </c>
      <c r="I12">
        <f t="shared" ref="I12:J12" ca="1" si="12">I6</f>
        <v>1</v>
      </c>
      <c r="J12">
        <f t="shared" ca="1" si="12"/>
        <v>0</v>
      </c>
      <c r="K12">
        <f ca="1">IF(K6,0,1)</f>
        <v>0</v>
      </c>
      <c r="L12">
        <f ca="1">IF(K12=1,0,1)</f>
        <v>1</v>
      </c>
      <c r="M12">
        <f ca="1">IF(AND(OR(K12=1,K12=0),OR(L12=1,L12=0)),0,0)</f>
        <v>0</v>
      </c>
      <c r="N12">
        <f ca="1">N6</f>
        <v>0</v>
      </c>
      <c r="O12">
        <f t="shared" ref="O12:T12" ca="1" si="13">O6</f>
        <v>1</v>
      </c>
      <c r="P12">
        <f t="shared" ca="1" si="13"/>
        <v>0</v>
      </c>
      <c r="Q12">
        <f t="shared" ca="1" si="13"/>
        <v>1</v>
      </c>
      <c r="R12">
        <f t="shared" ca="1" si="13"/>
        <v>0</v>
      </c>
      <c r="S12">
        <f t="shared" ca="1" si="13"/>
        <v>0</v>
      </c>
      <c r="T12">
        <f t="shared" ca="1" si="13"/>
        <v>0</v>
      </c>
      <c r="U12">
        <f t="shared" ca="1" si="3"/>
        <v>2634</v>
      </c>
      <c r="V12">
        <f ca="1">SUMPRODUCT(F12:T12,Data!$D$4:$R$4)</f>
        <v>10</v>
      </c>
      <c r="W12">
        <f ca="1">SUMPRODUCT(F12:T12,Data!$D$5:$R$5)</f>
        <v>10.9</v>
      </c>
      <c r="X12" s="3">
        <f t="shared" ca="1" si="4"/>
        <v>0.16666666666666666</v>
      </c>
      <c r="Y12" s="3">
        <f t="shared" ca="1" si="5"/>
        <v>9.8286744815148777E-2</v>
      </c>
      <c r="Z12">
        <f t="shared" ca="1" si="7"/>
        <v>1000</v>
      </c>
      <c r="AA12">
        <f ca="1">250+SUMPRODUCT(F12:T12,Data!$D$6:$R$6)</f>
        <v>440</v>
      </c>
      <c r="AB12" s="2">
        <f t="shared" ca="1" si="8"/>
        <v>93333.333333333328</v>
      </c>
      <c r="AC12" s="2">
        <f t="shared" ca="1" si="9"/>
        <v>88064.923354373313</v>
      </c>
      <c r="AD12" s="2">
        <f t="shared" ca="1" si="10"/>
        <v>181398.25668770663</v>
      </c>
      <c r="AH12" s="24">
        <v>4</v>
      </c>
      <c r="AI12" s="23">
        <f t="array" aca="1" ref="AI12:AW12" ca="1">INDEX(F57:AD66,MATCH(MAX(AD57:AD66),AD57:AD66,0),)</f>
        <v>0</v>
      </c>
      <c r="AJ12" s="23">
        <f ca="1"/>
        <v>1</v>
      </c>
      <c r="AK12" s="23">
        <f ca="1"/>
        <v>0</v>
      </c>
      <c r="AL12" s="23">
        <f ca="1"/>
        <v>0</v>
      </c>
      <c r="AM12" s="23">
        <f ca="1"/>
        <v>1</v>
      </c>
      <c r="AN12" s="23">
        <f ca="1"/>
        <v>0</v>
      </c>
      <c r="AO12" s="23">
        <f ca="1"/>
        <v>1</v>
      </c>
      <c r="AP12" s="23">
        <f ca="1"/>
        <v>0</v>
      </c>
      <c r="AQ12" s="23">
        <f ca="1"/>
        <v>0</v>
      </c>
      <c r="AR12" s="23">
        <f ca="1"/>
        <v>0</v>
      </c>
      <c r="AS12" s="23">
        <f ca="1"/>
        <v>1</v>
      </c>
      <c r="AT12" s="23">
        <f ca="1"/>
        <v>0</v>
      </c>
      <c r="AU12" s="23">
        <f ca="1"/>
        <v>0</v>
      </c>
      <c r="AV12" s="23">
        <f ca="1"/>
        <v>0</v>
      </c>
      <c r="AW12" s="23">
        <f ca="1"/>
        <v>1</v>
      </c>
      <c r="AX12" s="23">
        <f t="shared" ref="AX12:AX18" ca="1" si="14">SUMPRODUCT($F$1:$T$1,AI12:AW12)</f>
        <v>17490</v>
      </c>
      <c r="AY12" s="23">
        <f ca="1">INDEX('Brute Force Search'!$B$6:$S$221,MATCH('Tabu Search_Run 2'!AX12,'Brute Force Search'!$S$6:$S$221,0),1)</f>
        <v>204</v>
      </c>
    </row>
    <row r="13" spans="2:51" x14ac:dyDescent="0.35">
      <c r="C13" t="s">
        <v>3</v>
      </c>
      <c r="D13">
        <v>5</v>
      </c>
      <c r="F13">
        <f ca="1">F6</f>
        <v>0</v>
      </c>
      <c r="G13">
        <f ca="1">G6</f>
        <v>1</v>
      </c>
      <c r="H13">
        <f t="shared" ref="H13:J13" ca="1" si="15">H6</f>
        <v>0</v>
      </c>
      <c r="I13">
        <f t="shared" ca="1" si="15"/>
        <v>1</v>
      </c>
      <c r="J13">
        <f t="shared" ca="1" si="15"/>
        <v>0</v>
      </c>
      <c r="K13">
        <f ca="1">IF(AND(K6=1,K12=0),0,0)</f>
        <v>0</v>
      </c>
      <c r="L13">
        <f ca="1">IF(OR(AND(L6=1,L12=0),AND(L6=0,L12=1)),0,1)</f>
        <v>0</v>
      </c>
      <c r="M13">
        <f ca="1">IF(AND(K13=0,L13=0),1,0)</f>
        <v>1</v>
      </c>
      <c r="N13">
        <f ca="1">N6</f>
        <v>0</v>
      </c>
      <c r="O13">
        <f t="shared" ref="O13:T13" ca="1" si="16">O6</f>
        <v>1</v>
      </c>
      <c r="P13">
        <f t="shared" ca="1" si="16"/>
        <v>0</v>
      </c>
      <c r="Q13">
        <f t="shared" ca="1" si="16"/>
        <v>1</v>
      </c>
      <c r="R13">
        <f t="shared" ca="1" si="16"/>
        <v>0</v>
      </c>
      <c r="S13">
        <f t="shared" ca="1" si="16"/>
        <v>0</v>
      </c>
      <c r="T13">
        <f t="shared" ca="1" si="16"/>
        <v>0</v>
      </c>
      <c r="U13">
        <f t="shared" ca="1" si="3"/>
        <v>2698</v>
      </c>
      <c r="V13">
        <f ca="1">SUMPRODUCT(F13:T13,Data!$D$4:$R$4)</f>
        <v>8.8000000000000007</v>
      </c>
      <c r="W13">
        <f ca="1">SUMPRODUCT(F13:T13,Data!$D$5:$R$5)</f>
        <v>11.9</v>
      </c>
      <c r="X13" s="3">
        <f t="shared" ca="1" si="4"/>
        <v>0.14965986394557826</v>
      </c>
      <c r="Y13" s="3">
        <f t="shared" ca="1" si="5"/>
        <v>0.10634495084897229</v>
      </c>
      <c r="Z13">
        <f t="shared" ca="1" si="7"/>
        <v>1000</v>
      </c>
      <c r="AA13">
        <f ca="1">250+SUMPRODUCT(F13:T13,Data!$D$6:$R$6)</f>
        <v>490</v>
      </c>
      <c r="AB13" s="2">
        <f t="shared" ca="1" si="8"/>
        <v>76326.530612244911</v>
      </c>
      <c r="AC13" s="2">
        <f t="shared" ca="1" si="9"/>
        <v>86777.479892761388</v>
      </c>
      <c r="AD13" s="2">
        <f t="shared" ca="1" si="10"/>
        <v>163104.0105050063</v>
      </c>
      <c r="AH13" s="24">
        <v>5</v>
      </c>
      <c r="AI13" s="23">
        <f t="array" aca="1" ref="AI13:AW13" ca="1">INDEX(F73:AD82,MATCH(MAX(AD73:AD82),AD73:AD82,0),)</f>
        <v>1</v>
      </c>
      <c r="AJ13" s="23">
        <f ca="1"/>
        <v>0</v>
      </c>
      <c r="AK13" s="23">
        <f ca="1"/>
        <v>0</v>
      </c>
      <c r="AL13" s="23">
        <f ca="1"/>
        <v>0</v>
      </c>
      <c r="AM13" s="23">
        <f ca="1"/>
        <v>1</v>
      </c>
      <c r="AN13" s="23">
        <f ca="1"/>
        <v>0</v>
      </c>
      <c r="AO13" s="23">
        <f ca="1"/>
        <v>1</v>
      </c>
      <c r="AP13" s="23">
        <f ca="1"/>
        <v>0</v>
      </c>
      <c r="AQ13" s="23">
        <f ca="1"/>
        <v>0</v>
      </c>
      <c r="AR13" s="23">
        <f ca="1"/>
        <v>0</v>
      </c>
      <c r="AS13" s="23">
        <f ca="1"/>
        <v>1</v>
      </c>
      <c r="AT13" s="23">
        <f ca="1"/>
        <v>0</v>
      </c>
      <c r="AU13" s="23">
        <f ca="1"/>
        <v>0</v>
      </c>
      <c r="AV13" s="23">
        <f ca="1"/>
        <v>0</v>
      </c>
      <c r="AW13" s="23">
        <f ca="1"/>
        <v>1</v>
      </c>
      <c r="AX13" s="23">
        <f t="shared" ca="1" si="14"/>
        <v>17489</v>
      </c>
      <c r="AY13" s="23">
        <f ca="1">INDEX('Brute Force Search'!$B$6:$S$221,MATCH('Tabu Search_Run 2'!AX13,'Brute Force Search'!$S$6:$S$221,0),1)</f>
        <v>96</v>
      </c>
    </row>
    <row r="14" spans="2:51" x14ac:dyDescent="0.35">
      <c r="C14" t="s">
        <v>4</v>
      </c>
      <c r="D14">
        <v>6</v>
      </c>
      <c r="F14">
        <f ca="1">F6</f>
        <v>0</v>
      </c>
      <c r="G14">
        <f t="shared" ref="G14:M14" ca="1" si="17">G6</f>
        <v>1</v>
      </c>
      <c r="H14">
        <f t="shared" ca="1" si="17"/>
        <v>0</v>
      </c>
      <c r="I14">
        <f t="shared" ca="1" si="17"/>
        <v>1</v>
      </c>
      <c r="J14">
        <f t="shared" ca="1" si="17"/>
        <v>0</v>
      </c>
      <c r="K14">
        <f t="shared" ca="1" si="17"/>
        <v>1</v>
      </c>
      <c r="L14">
        <f t="shared" ca="1" si="17"/>
        <v>0</v>
      </c>
      <c r="M14">
        <f t="shared" ca="1" si="17"/>
        <v>0</v>
      </c>
      <c r="N14">
        <f ca="1">IF(N6,0,1)</f>
        <v>1</v>
      </c>
      <c r="O14">
        <f ca="1">IF(N14=1,0,1)</f>
        <v>0</v>
      </c>
      <c r="P14">
        <f ca="1">IF(AND(OR(N14=1,O14=0),OR(N14=1,O14=0)),0,0)</f>
        <v>0</v>
      </c>
      <c r="Q14">
        <f ca="1">Q6</f>
        <v>1</v>
      </c>
      <c r="R14">
        <f t="shared" ref="R14:T14" ca="1" si="18">R6</f>
        <v>0</v>
      </c>
      <c r="S14">
        <f t="shared" ca="1" si="18"/>
        <v>0</v>
      </c>
      <c r="T14">
        <f t="shared" ca="1" si="18"/>
        <v>0</v>
      </c>
      <c r="U14">
        <f t="shared" ca="1" si="3"/>
        <v>2346</v>
      </c>
      <c r="V14">
        <f ca="1">SUMPRODUCT(F14:T14,Data!$D$4:$R$4)</f>
        <v>6</v>
      </c>
      <c r="W14">
        <f ca="1">SUMPRODUCT(F14:T14,Data!$D$5:$R$5)</f>
        <v>7.4</v>
      </c>
      <c r="X14" s="3">
        <f t="shared" ca="1" si="4"/>
        <v>0.10714285714285714</v>
      </c>
      <c r="Y14" s="3">
        <f t="shared" ca="1" si="5"/>
        <v>6.8901303538175043E-2</v>
      </c>
      <c r="Z14">
        <f t="shared" ca="1" si="7"/>
        <v>1000</v>
      </c>
      <c r="AA14">
        <f ca="1">250+SUMPRODUCT(F14:T14,Data!$D$6:$R$6)</f>
        <v>350</v>
      </c>
      <c r="AB14" s="2">
        <f t="shared" ca="1" si="8"/>
        <v>69642.857142857145</v>
      </c>
      <c r="AC14" s="2">
        <f t="shared" ca="1" si="9"/>
        <v>71657.355679702043</v>
      </c>
      <c r="AD14" s="2">
        <f t="shared" ca="1" si="10"/>
        <v>141300.21282255917</v>
      </c>
      <c r="AH14" s="24">
        <v>6</v>
      </c>
      <c r="AI14" s="23">
        <f t="array" aca="1" ref="AI14:AW14" ca="1">INDEX(F89:AD98,MATCH(MAX(AD89:AD98),AD89:AD98,0),)</f>
        <v>1</v>
      </c>
      <c r="AJ14" s="23">
        <f ca="1"/>
        <v>0</v>
      </c>
      <c r="AK14" s="23">
        <f ca="1"/>
        <v>0</v>
      </c>
      <c r="AL14" s="23">
        <f ca="1"/>
        <v>0</v>
      </c>
      <c r="AM14" s="23">
        <f ca="1"/>
        <v>1</v>
      </c>
      <c r="AN14" s="23">
        <f ca="1"/>
        <v>0</v>
      </c>
      <c r="AO14" s="23">
        <f ca="1"/>
        <v>0</v>
      </c>
      <c r="AP14" s="23">
        <f ca="1"/>
        <v>1</v>
      </c>
      <c r="AQ14" s="23">
        <f ca="1"/>
        <v>0</v>
      </c>
      <c r="AR14" s="23">
        <f ca="1"/>
        <v>0</v>
      </c>
      <c r="AS14" s="23">
        <f ca="1"/>
        <v>1</v>
      </c>
      <c r="AT14" s="23">
        <f ca="1"/>
        <v>0</v>
      </c>
      <c r="AU14" s="23">
        <f ca="1"/>
        <v>0</v>
      </c>
      <c r="AV14" s="23">
        <f ca="1"/>
        <v>0</v>
      </c>
      <c r="AW14" s="23">
        <f ca="1"/>
        <v>1</v>
      </c>
      <c r="AX14" s="23">
        <f t="shared" ca="1" si="14"/>
        <v>17553</v>
      </c>
      <c r="AY14" s="23">
        <f ca="1">INDEX('Brute Force Search'!$B$6:$S$221,MATCH('Tabu Search_Run 2'!AX14,'Brute Force Search'!$S$6:$S$221,0),1)</f>
        <v>108</v>
      </c>
    </row>
    <row r="15" spans="2:51" x14ac:dyDescent="0.35">
      <c r="C15" t="s">
        <v>4</v>
      </c>
      <c r="D15">
        <v>7</v>
      </c>
      <c r="F15">
        <f ca="1">F6</f>
        <v>0</v>
      </c>
      <c r="G15">
        <f t="shared" ref="G15:M15" ca="1" si="19">G6</f>
        <v>1</v>
      </c>
      <c r="H15">
        <f t="shared" ca="1" si="19"/>
        <v>0</v>
      </c>
      <c r="I15">
        <f t="shared" ca="1" si="19"/>
        <v>1</v>
      </c>
      <c r="J15">
        <f t="shared" ca="1" si="19"/>
        <v>0</v>
      </c>
      <c r="K15">
        <f t="shared" ca="1" si="19"/>
        <v>1</v>
      </c>
      <c r="L15">
        <f t="shared" ca="1" si="19"/>
        <v>0</v>
      </c>
      <c r="M15">
        <f t="shared" ca="1" si="19"/>
        <v>0</v>
      </c>
      <c r="N15">
        <f ca="1">IF(AND(N6=1,N14=0),0,0)</f>
        <v>0</v>
      </c>
      <c r="O15">
        <f ca="1">IF(OR(AND(O6=1,O14=0),AND(O6=0,O14=1)),0,1)</f>
        <v>0</v>
      </c>
      <c r="P15">
        <f ca="1">IF(AND(N15=0,O15=0),1,0)</f>
        <v>1</v>
      </c>
      <c r="Q15">
        <f ca="1">Q6</f>
        <v>1</v>
      </c>
      <c r="R15">
        <f t="shared" ref="R15:T15" ca="1" si="20">R6</f>
        <v>0</v>
      </c>
      <c r="S15">
        <f t="shared" ca="1" si="20"/>
        <v>0</v>
      </c>
      <c r="T15">
        <f t="shared" ca="1" si="20"/>
        <v>0</v>
      </c>
      <c r="U15">
        <f t="shared" ca="1" si="3"/>
        <v>3114</v>
      </c>
      <c r="V15">
        <f ca="1">SUMPRODUCT(F15:T15,Data!$D$4:$R$4)</f>
        <v>10.5</v>
      </c>
      <c r="W15">
        <f ca="1">SUMPRODUCT(F15:T15,Data!$D$5:$R$5)</f>
        <v>9.9</v>
      </c>
      <c r="X15" s="3">
        <f t="shared" ca="1" si="4"/>
        <v>0.17355371900826447</v>
      </c>
      <c r="Y15" s="3">
        <f t="shared" ca="1" si="5"/>
        <v>9.0081892629663332E-2</v>
      </c>
      <c r="Z15">
        <f t="shared" ca="1" si="7"/>
        <v>1000</v>
      </c>
      <c r="AA15">
        <f ca="1">250+SUMPRODUCT(F15:T15,Data!$D$6:$R$6)</f>
        <v>430</v>
      </c>
      <c r="AB15" s="2">
        <f t="shared" ca="1" si="8"/>
        <v>98925.619834710742</v>
      </c>
      <c r="AC15" s="2">
        <f t="shared" ca="1" si="9"/>
        <v>82154.686078252969</v>
      </c>
      <c r="AD15" s="2">
        <f t="shared" ca="1" si="10"/>
        <v>181080.3059129637</v>
      </c>
      <c r="AH15" s="24">
        <v>7</v>
      </c>
      <c r="AI15" s="23">
        <f t="array" aca="1" ref="AI15:AW15" ca="1">INDEX(F105:AD114,MATCH(MAX(AD105:AD114),AD105:AD114,0),)</f>
        <v>1</v>
      </c>
      <c r="AJ15" s="23">
        <f ca="1"/>
        <v>0</v>
      </c>
      <c r="AK15" s="23">
        <f ca="1"/>
        <v>0</v>
      </c>
      <c r="AL15" s="23">
        <f ca="1"/>
        <v>0</v>
      </c>
      <c r="AM15" s="23">
        <f ca="1"/>
        <v>1</v>
      </c>
      <c r="AN15" s="23">
        <f ca="1"/>
        <v>0</v>
      </c>
      <c r="AO15" s="23">
        <f ca="1"/>
        <v>1</v>
      </c>
      <c r="AP15" s="23">
        <f ca="1"/>
        <v>0</v>
      </c>
      <c r="AQ15" s="23">
        <f ca="1"/>
        <v>0</v>
      </c>
      <c r="AR15" s="23">
        <f ca="1"/>
        <v>0</v>
      </c>
      <c r="AS15" s="23">
        <f ca="1"/>
        <v>1</v>
      </c>
      <c r="AT15" s="23">
        <f ca="1"/>
        <v>0</v>
      </c>
      <c r="AU15" s="23">
        <f ca="1"/>
        <v>0</v>
      </c>
      <c r="AV15" s="23">
        <f ca="1"/>
        <v>0</v>
      </c>
      <c r="AW15" s="23">
        <f ca="1"/>
        <v>1</v>
      </c>
      <c r="AX15" s="23">
        <f t="shared" ca="1" si="14"/>
        <v>17489</v>
      </c>
      <c r="AY15" s="23">
        <f ca="1">INDEX('Brute Force Search'!$B$6:$S$221,MATCH('Tabu Search_Run 2'!AX15,'Brute Force Search'!$S$6:$S$221,0),1)</f>
        <v>96</v>
      </c>
    </row>
    <row r="16" spans="2:51" x14ac:dyDescent="0.35">
      <c r="C16" t="s">
        <v>5</v>
      </c>
      <c r="D16">
        <v>8</v>
      </c>
      <c r="F16">
        <f ca="1">F6</f>
        <v>0</v>
      </c>
      <c r="G16">
        <f t="shared" ref="G16:P16" ca="1" si="21">G6</f>
        <v>1</v>
      </c>
      <c r="H16">
        <f t="shared" ca="1" si="21"/>
        <v>0</v>
      </c>
      <c r="I16">
        <f t="shared" ca="1" si="21"/>
        <v>1</v>
      </c>
      <c r="J16">
        <f t="shared" ca="1" si="21"/>
        <v>0</v>
      </c>
      <c r="K16">
        <f t="shared" ca="1" si="21"/>
        <v>1</v>
      </c>
      <c r="L16">
        <f t="shared" ca="1" si="21"/>
        <v>0</v>
      </c>
      <c r="M16">
        <f t="shared" ca="1" si="21"/>
        <v>0</v>
      </c>
      <c r="N16">
        <f t="shared" ca="1" si="21"/>
        <v>0</v>
      </c>
      <c r="O16">
        <f t="shared" ca="1" si="21"/>
        <v>1</v>
      </c>
      <c r="P16">
        <f t="shared" ca="1" si="21"/>
        <v>0</v>
      </c>
      <c r="Q16">
        <f ca="1">IF(Q6,0,1)</f>
        <v>0</v>
      </c>
      <c r="R16">
        <f ca="1">IF(Q16=1,0,1)</f>
        <v>1</v>
      </c>
      <c r="S16">
        <f ca="1">IF(AND(OR(Q16=0,R16=1),OR(R16=0,R16=1)),0,0)</f>
        <v>0</v>
      </c>
      <c r="T16">
        <f ca="1">IF(S16,0,0)</f>
        <v>0</v>
      </c>
      <c r="U16">
        <f t="shared" ca="1" si="3"/>
        <v>4650</v>
      </c>
      <c r="V16">
        <f ca="1">SUMPRODUCT(F16:T16,Data!$D$4:$R$4)</f>
        <v>6</v>
      </c>
      <c r="W16">
        <f ca="1">SUMPRODUCT(F16:T16,Data!$D$5:$R$5)</f>
        <v>7.4</v>
      </c>
      <c r="X16" s="3">
        <f t="shared" ca="1" si="4"/>
        <v>0.10714285714285714</v>
      </c>
      <c r="Y16" s="3">
        <f t="shared" ca="1" si="5"/>
        <v>6.8901303538175043E-2</v>
      </c>
      <c r="Z16">
        <f t="shared" ca="1" si="7"/>
        <v>1500</v>
      </c>
      <c r="AA16">
        <f ca="1">250+SUMPRODUCT(F16:T16,Data!$D$6:$R$6)</f>
        <v>390</v>
      </c>
      <c r="AB16" s="2">
        <f t="shared" ca="1" si="8"/>
        <v>118928.57142857142</v>
      </c>
      <c r="AC16" s="2">
        <f t="shared" ca="1" si="9"/>
        <v>122368.71508379889</v>
      </c>
      <c r="AD16" s="2">
        <f t="shared" ca="1" si="10"/>
        <v>241297.28651237031</v>
      </c>
      <c r="AH16" s="24">
        <v>8</v>
      </c>
      <c r="AI16" s="23">
        <f t="array" aca="1" ref="AI16:AW16" ca="1">INDEX(F121:AD130,MATCH(MAX(AD121:AD130),AD121:AD130,0),)</f>
        <v>1</v>
      </c>
      <c r="AJ16" s="23">
        <f ca="1"/>
        <v>0</v>
      </c>
      <c r="AK16" s="23">
        <f ca="1"/>
        <v>0</v>
      </c>
      <c r="AL16" s="23">
        <f ca="1"/>
        <v>0</v>
      </c>
      <c r="AM16" s="23">
        <f ca="1"/>
        <v>1</v>
      </c>
      <c r="AN16" s="23">
        <f ca="1"/>
        <v>0</v>
      </c>
      <c r="AO16" s="23">
        <f ca="1"/>
        <v>0</v>
      </c>
      <c r="AP16" s="23">
        <f ca="1"/>
        <v>1</v>
      </c>
      <c r="AQ16" s="23">
        <f ca="1"/>
        <v>0</v>
      </c>
      <c r="AR16" s="23">
        <f ca="1"/>
        <v>0</v>
      </c>
      <c r="AS16" s="23">
        <f ca="1"/>
        <v>1</v>
      </c>
      <c r="AT16" s="23">
        <f ca="1"/>
        <v>0</v>
      </c>
      <c r="AU16" s="23">
        <f ca="1"/>
        <v>0</v>
      </c>
      <c r="AV16" s="23">
        <f ca="1"/>
        <v>0</v>
      </c>
      <c r="AW16" s="23">
        <f ca="1"/>
        <v>1</v>
      </c>
      <c r="AX16" s="23">
        <f t="shared" ca="1" si="14"/>
        <v>17553</v>
      </c>
      <c r="AY16" s="23">
        <f ca="1">INDEX('Brute Force Search'!$B$6:$S$221,MATCH('Tabu Search_Run 2'!AX16,'Brute Force Search'!$S$6:$S$221,0),1)</f>
        <v>108</v>
      </c>
    </row>
    <row r="17" spans="2:51" x14ac:dyDescent="0.35">
      <c r="C17" t="s">
        <v>5</v>
      </c>
      <c r="D17">
        <v>9</v>
      </c>
      <c r="F17">
        <f ca="1">F6</f>
        <v>0</v>
      </c>
      <c r="G17">
        <f t="shared" ref="G17:P17" ca="1" si="22">G6</f>
        <v>1</v>
      </c>
      <c r="H17">
        <f t="shared" ca="1" si="22"/>
        <v>0</v>
      </c>
      <c r="I17">
        <f t="shared" ca="1" si="22"/>
        <v>1</v>
      </c>
      <c r="J17">
        <f t="shared" ca="1" si="22"/>
        <v>0</v>
      </c>
      <c r="K17">
        <f t="shared" ca="1" si="22"/>
        <v>1</v>
      </c>
      <c r="L17">
        <f t="shared" ca="1" si="22"/>
        <v>0</v>
      </c>
      <c r="M17">
        <f t="shared" ca="1" si="22"/>
        <v>0</v>
      </c>
      <c r="N17">
        <f t="shared" ca="1" si="22"/>
        <v>0</v>
      </c>
      <c r="O17">
        <f t="shared" ca="1" si="22"/>
        <v>1</v>
      </c>
      <c r="P17">
        <f t="shared" ca="1" si="22"/>
        <v>0</v>
      </c>
      <c r="Q17">
        <f ca="1">IF(AND(Q6=1,Q16=0),0,0)</f>
        <v>0</v>
      </c>
      <c r="R17">
        <f ca="1">IF(AND(R6=1,R16=0),0,0)</f>
        <v>0</v>
      </c>
      <c r="S17">
        <f ca="1">IF(AND(AND(OR(Q6=0,Q6=1),OR(R6=0,R6=1)),AND(OR(Q16=0,Q16=1),OR(R16=0,R16=1)),S6=1),0,1)</f>
        <v>1</v>
      </c>
      <c r="T17">
        <f ca="1">IF(AND(Q17=0,R17=0,S17=0),1,0)</f>
        <v>0</v>
      </c>
      <c r="U17">
        <f t="shared" ca="1" si="3"/>
        <v>8746</v>
      </c>
      <c r="V17">
        <f ca="1">SUMPRODUCT(F17:T17,Data!$D$4:$R$4)</f>
        <v>5</v>
      </c>
      <c r="W17">
        <f ca="1">SUMPRODUCT(F17:T17,Data!$D$5:$R$5)</f>
        <v>5.4</v>
      </c>
      <c r="X17" s="3">
        <f t="shared" ca="1" si="4"/>
        <v>9.0909090909090912E-2</v>
      </c>
      <c r="Y17" s="3">
        <f t="shared" ca="1" si="5"/>
        <v>5.1233396584440226E-2</v>
      </c>
      <c r="Z17">
        <f t="shared" ca="1" si="7"/>
        <v>2000</v>
      </c>
      <c r="AA17">
        <f ca="1">250+SUMPRODUCT(F17:T17,Data!$D$6:$R$6)</f>
        <v>390</v>
      </c>
      <c r="AB17" s="2">
        <f t="shared" ca="1" si="8"/>
        <v>146363.63636363638</v>
      </c>
      <c r="AC17" s="2">
        <f t="shared" ca="1" si="9"/>
        <v>131977.22960151802</v>
      </c>
      <c r="AD17" s="2">
        <f t="shared" ca="1" si="10"/>
        <v>278340.86596515437</v>
      </c>
      <c r="AH17" s="24">
        <v>9</v>
      </c>
      <c r="AI17" s="23">
        <f t="array" aca="1" ref="AI17:AW17" ca="1">INDEX(F137:AD146,MATCH(MAX(AD137:AD146),AD137:AD146,0),)</f>
        <v>1</v>
      </c>
      <c r="AJ17" s="23">
        <f ca="1"/>
        <v>0</v>
      </c>
      <c r="AK17" s="23">
        <f ca="1"/>
        <v>0</v>
      </c>
      <c r="AL17" s="23">
        <f ca="1"/>
        <v>0</v>
      </c>
      <c r="AM17" s="23">
        <f ca="1"/>
        <v>1</v>
      </c>
      <c r="AN17" s="23">
        <f ca="1"/>
        <v>0</v>
      </c>
      <c r="AO17" s="23">
        <f ca="1"/>
        <v>1</v>
      </c>
      <c r="AP17" s="23">
        <f ca="1"/>
        <v>0</v>
      </c>
      <c r="AQ17" s="23">
        <f ca="1"/>
        <v>0</v>
      </c>
      <c r="AR17" s="23">
        <f ca="1"/>
        <v>0</v>
      </c>
      <c r="AS17" s="23">
        <f ca="1"/>
        <v>1</v>
      </c>
      <c r="AT17" s="23">
        <f ca="1"/>
        <v>0</v>
      </c>
      <c r="AU17" s="23">
        <f ca="1"/>
        <v>0</v>
      </c>
      <c r="AV17" s="23">
        <f ca="1"/>
        <v>0</v>
      </c>
      <c r="AW17" s="23">
        <f ca="1"/>
        <v>1</v>
      </c>
      <c r="AX17" s="23">
        <f t="shared" ca="1" si="14"/>
        <v>17489</v>
      </c>
      <c r="AY17" s="23">
        <f ca="1">INDEX('Brute Force Search'!$B$6:$S$221,MATCH('Tabu Search_Run 2'!AX17,'Brute Force Search'!$S$6:$S$221,0),1)</f>
        <v>96</v>
      </c>
    </row>
    <row r="18" spans="2:51" x14ac:dyDescent="0.35">
      <c r="C18" t="s">
        <v>5</v>
      </c>
      <c r="D18">
        <v>10</v>
      </c>
      <c r="F18">
        <f ca="1">F6</f>
        <v>0</v>
      </c>
      <c r="G18">
        <f t="shared" ref="G18:P18" ca="1" si="23">G6</f>
        <v>1</v>
      </c>
      <c r="H18">
        <f t="shared" ca="1" si="23"/>
        <v>0</v>
      </c>
      <c r="I18">
        <f t="shared" ca="1" si="23"/>
        <v>1</v>
      </c>
      <c r="J18">
        <f t="shared" ca="1" si="23"/>
        <v>0</v>
      </c>
      <c r="K18">
        <f t="shared" ca="1" si="23"/>
        <v>1</v>
      </c>
      <c r="L18">
        <f t="shared" ca="1" si="23"/>
        <v>0</v>
      </c>
      <c r="M18">
        <f t="shared" ca="1" si="23"/>
        <v>0</v>
      </c>
      <c r="N18">
        <f t="shared" ca="1" si="23"/>
        <v>0</v>
      </c>
      <c r="O18">
        <f t="shared" ca="1" si="23"/>
        <v>1</v>
      </c>
      <c r="P18">
        <f t="shared" ca="1" si="23"/>
        <v>0</v>
      </c>
      <c r="Q18">
        <f ca="1">IF(OR(Q6=1,Q16=1,Q17=1),0,1)</f>
        <v>0</v>
      </c>
      <c r="R18">
        <f ca="1">IF(OR(R6=1,R16=1,R17=1),0,1)</f>
        <v>0</v>
      </c>
      <c r="S18">
        <f ca="1">IF(OR(S6=1,S16=1,S17=1),0,1)</f>
        <v>0</v>
      </c>
      <c r="T18">
        <f ca="1">IF(OR(T6=1,T16=1,T17=1),0,1)</f>
        <v>1</v>
      </c>
      <c r="U18">
        <f t="shared" ca="1" si="3"/>
        <v>16938</v>
      </c>
      <c r="V18">
        <f ca="1">SUMPRODUCT(F18:T18,Data!$D$4:$R$4)</f>
        <v>4</v>
      </c>
      <c r="W18">
        <f ca="1">SUMPRODUCT(F18:T18,Data!$D$5:$R$5)</f>
        <v>4.4000000000000004</v>
      </c>
      <c r="X18" s="3">
        <f t="shared" ca="1" si="4"/>
        <v>7.407407407407407E-2</v>
      </c>
      <c r="Y18" s="3">
        <f t="shared" ca="1" si="5"/>
        <v>4.2145593869731802E-2</v>
      </c>
      <c r="Z18">
        <f t="shared" ca="1" si="7"/>
        <v>2500</v>
      </c>
      <c r="AA18">
        <f ca="1">250+SUMPRODUCT(F18:T18,Data!$D$6:$R$6)</f>
        <v>390</v>
      </c>
      <c r="AB18" s="2">
        <f t="shared" ca="1" si="8"/>
        <v>156296.29629629626</v>
      </c>
      <c r="AC18" s="2">
        <f t="shared" ca="1" si="9"/>
        <v>142283.52490421457</v>
      </c>
      <c r="AD18" s="2">
        <f t="shared" ca="1" si="10"/>
        <v>298579.82120051084</v>
      </c>
      <c r="AH18" s="24">
        <v>10</v>
      </c>
      <c r="AI18" s="23">
        <f t="array" aca="1" ref="AI18:AW18" ca="1">INDEX(F153:AD162,MATCH(MAX(AD153:AD162),AD153:AD162,0),)</f>
        <v>1</v>
      </c>
      <c r="AJ18" s="23">
        <f ca="1"/>
        <v>0</v>
      </c>
      <c r="AK18" s="23">
        <f ca="1"/>
        <v>0</v>
      </c>
      <c r="AL18" s="23">
        <f ca="1"/>
        <v>0</v>
      </c>
      <c r="AM18" s="23">
        <f ca="1"/>
        <v>1</v>
      </c>
      <c r="AN18" s="23">
        <f ca="1"/>
        <v>0</v>
      </c>
      <c r="AO18" s="23">
        <f ca="1"/>
        <v>0</v>
      </c>
      <c r="AP18" s="23">
        <f ca="1"/>
        <v>1</v>
      </c>
      <c r="AQ18" s="23">
        <f ca="1"/>
        <v>0</v>
      </c>
      <c r="AR18" s="23">
        <f ca="1"/>
        <v>0</v>
      </c>
      <c r="AS18" s="23">
        <f ca="1"/>
        <v>1</v>
      </c>
      <c r="AT18" s="23">
        <f ca="1"/>
        <v>0</v>
      </c>
      <c r="AU18" s="23">
        <f ca="1"/>
        <v>0</v>
      </c>
      <c r="AV18" s="23">
        <f ca="1"/>
        <v>0</v>
      </c>
      <c r="AW18" s="23">
        <f ca="1"/>
        <v>1</v>
      </c>
      <c r="AX18" s="23">
        <f t="shared" ca="1" si="14"/>
        <v>17553</v>
      </c>
      <c r="AY18" s="23">
        <f ca="1">INDEX('Brute Force Search'!$B$6:$S$221,MATCH('Tabu Search_Run 2'!AX18,'Brute Force Search'!$S$6:$S$221,0),1)</f>
        <v>108</v>
      </c>
    </row>
    <row r="19" spans="2:51" x14ac:dyDescent="0.35">
      <c r="B19" s="4" t="s">
        <v>73</v>
      </c>
      <c r="AD19" s="43">
        <f ca="1">MAX(AD9:AD18)</f>
        <v>298579.82120051084</v>
      </c>
      <c r="AI19" s="46"/>
    </row>
    <row r="20" spans="2:51" x14ac:dyDescent="0.35">
      <c r="B20" s="4" t="s">
        <v>82</v>
      </c>
      <c r="F20">
        <f t="shared" ref="F20:T20" ca="1" si="24">AI9</f>
        <v>0</v>
      </c>
      <c r="G20">
        <f t="shared" ca="1" si="24"/>
        <v>1</v>
      </c>
      <c r="H20">
        <f t="shared" ca="1" si="24"/>
        <v>0</v>
      </c>
      <c r="I20">
        <f t="shared" ca="1" si="24"/>
        <v>1</v>
      </c>
      <c r="J20">
        <f t="shared" ca="1" si="24"/>
        <v>0</v>
      </c>
      <c r="K20">
        <f t="shared" ca="1" si="24"/>
        <v>1</v>
      </c>
      <c r="L20">
        <f t="shared" ca="1" si="24"/>
        <v>0</v>
      </c>
      <c r="M20">
        <f t="shared" ca="1" si="24"/>
        <v>0</v>
      </c>
      <c r="N20">
        <f t="shared" ca="1" si="24"/>
        <v>0</v>
      </c>
      <c r="O20">
        <f t="shared" ca="1" si="24"/>
        <v>1</v>
      </c>
      <c r="P20">
        <f t="shared" ca="1" si="24"/>
        <v>0</v>
      </c>
      <c r="Q20">
        <f t="shared" ca="1" si="24"/>
        <v>0</v>
      </c>
      <c r="R20">
        <f t="shared" ca="1" si="24"/>
        <v>0</v>
      </c>
      <c r="S20">
        <f t="shared" ca="1" si="24"/>
        <v>0</v>
      </c>
      <c r="T20">
        <f t="shared" ca="1" si="24"/>
        <v>1</v>
      </c>
      <c r="U20">
        <f ca="1">SUMPRODUCT($F$1:$T$1,F20:T20)</f>
        <v>16938</v>
      </c>
    </row>
    <row r="21" spans="2:51" x14ac:dyDescent="0.35"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</row>
    <row r="22" spans="2:51" x14ac:dyDescent="0.35">
      <c r="B22" s="4" t="s">
        <v>128</v>
      </c>
      <c r="E22" s="45">
        <f ca="1">AY9</f>
        <v>152</v>
      </c>
      <c r="F22">
        <f ca="1">VLOOKUP($E22,'Brute Force Search'!$B$6:$R$221,F$3,0)</f>
        <v>0</v>
      </c>
      <c r="G22">
        <f ca="1">VLOOKUP($E22,'Brute Force Search'!$B$6:$R$221,G$3,0)</f>
        <v>1</v>
      </c>
      <c r="H22">
        <f ca="1">VLOOKUP($E22,'Brute Force Search'!$B$6:$R$221,H$3,0)</f>
        <v>0</v>
      </c>
      <c r="I22">
        <f ca="1">VLOOKUP($E22,'Brute Force Search'!$B$6:$R$221,I$3,0)</f>
        <v>1</v>
      </c>
      <c r="J22">
        <f ca="1">VLOOKUP($E22,'Brute Force Search'!$B$6:$R$221,J$3,0)</f>
        <v>0</v>
      </c>
      <c r="K22">
        <f ca="1">VLOOKUP($E22,'Brute Force Search'!$B$6:$R$221,K$3,0)</f>
        <v>1</v>
      </c>
      <c r="L22">
        <f ca="1">VLOOKUP($E22,'Brute Force Search'!$B$6:$R$221,L$3,0)</f>
        <v>0</v>
      </c>
      <c r="M22">
        <f ca="1">VLOOKUP($E22,'Brute Force Search'!$B$6:$R$221,M$3,0)</f>
        <v>0</v>
      </c>
      <c r="N22">
        <f ca="1">VLOOKUP($E22,'Brute Force Search'!$B$6:$R$221,N$3,0)</f>
        <v>0</v>
      </c>
      <c r="O22">
        <f ca="1">VLOOKUP($E22,'Brute Force Search'!$B$6:$R$221,O$3,0)</f>
        <v>1</v>
      </c>
      <c r="P22">
        <f ca="1">VLOOKUP($E22,'Brute Force Search'!$B$6:$R$221,P$3,0)</f>
        <v>0</v>
      </c>
      <c r="Q22">
        <f ca="1">VLOOKUP($E22,'Brute Force Search'!$B$6:$R$221,Q$3,0)</f>
        <v>0</v>
      </c>
      <c r="R22">
        <f ca="1">VLOOKUP($E22,'Brute Force Search'!$B$6:$R$221,R$3,0)</f>
        <v>0</v>
      </c>
      <c r="S22">
        <f ca="1">VLOOKUP($E22,'Brute Force Search'!$B$6:$R$221,S$3,0)</f>
        <v>0</v>
      </c>
      <c r="T22">
        <f ca="1">VLOOKUP($E22,'Brute Force Search'!$B$6:$R$221,T$3,0)</f>
        <v>1</v>
      </c>
      <c r="U22">
        <f ca="1">SUMPRODUCT($F$1:$T$1,F22:T22)</f>
        <v>16938</v>
      </c>
      <c r="V22" s="34"/>
      <c r="W22" s="34"/>
      <c r="X22" s="34"/>
      <c r="Y22" s="34"/>
      <c r="Z22" s="34"/>
      <c r="AA22" s="34"/>
      <c r="AB22" s="34"/>
      <c r="AC22" s="34"/>
      <c r="AD22" s="34"/>
      <c r="AE22" s="34"/>
    </row>
    <row r="23" spans="2:51" x14ac:dyDescent="0.35"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</row>
    <row r="24" spans="2:51" x14ac:dyDescent="0.35">
      <c r="B24" s="4" t="s">
        <v>80</v>
      </c>
      <c r="AE24" t="s">
        <v>68</v>
      </c>
    </row>
    <row r="25" spans="2:51" x14ac:dyDescent="0.35">
      <c r="C25" t="str">
        <f t="shared" ref="C25:C34" si="25">C9</f>
        <v>Detachable</v>
      </c>
      <c r="D25">
        <v>1</v>
      </c>
      <c r="F25">
        <f ca="1">IF(F22,0,1)</f>
        <v>1</v>
      </c>
      <c r="G25">
        <f ca="1">1-F25</f>
        <v>0</v>
      </c>
      <c r="H25">
        <f ca="1">H22</f>
        <v>0</v>
      </c>
      <c r="I25">
        <f t="shared" ref="I25:T25" ca="1" si="26">I22</f>
        <v>1</v>
      </c>
      <c r="J25">
        <f t="shared" ca="1" si="26"/>
        <v>0</v>
      </c>
      <c r="K25">
        <f t="shared" ca="1" si="26"/>
        <v>1</v>
      </c>
      <c r="L25">
        <f t="shared" ca="1" si="26"/>
        <v>0</v>
      </c>
      <c r="M25">
        <f t="shared" ca="1" si="26"/>
        <v>0</v>
      </c>
      <c r="N25">
        <f t="shared" ca="1" si="26"/>
        <v>0</v>
      </c>
      <c r="O25">
        <f t="shared" ca="1" si="26"/>
        <v>1</v>
      </c>
      <c r="P25">
        <f t="shared" ca="1" si="26"/>
        <v>0</v>
      </c>
      <c r="Q25">
        <f t="shared" ca="1" si="26"/>
        <v>0</v>
      </c>
      <c r="R25">
        <f t="shared" ca="1" si="26"/>
        <v>0</v>
      </c>
      <c r="S25">
        <f t="shared" ca="1" si="26"/>
        <v>0</v>
      </c>
      <c r="T25">
        <f t="shared" ca="1" si="26"/>
        <v>1</v>
      </c>
      <c r="U25">
        <f t="shared" ref="U25:U36" ca="1" si="27">SUMPRODUCT($F$1:$T$1,F25:T25)</f>
        <v>16937</v>
      </c>
      <c r="V25">
        <f ca="1">SUMPRODUCT(F25:T25,Data!$D$4:$R$4)</f>
        <v>5</v>
      </c>
      <c r="W25">
        <f ca="1">SUMPRODUCT(F25:T25,Data!$D$5:$R$5)</f>
        <v>7.4</v>
      </c>
      <c r="X25" s="3">
        <f t="shared" ref="X25:X34" ca="1" si="28">V25/(50+V25)</f>
        <v>9.0909090909090912E-2</v>
      </c>
      <c r="Y25" s="3">
        <f t="shared" ref="Y25:Y34" ca="1" si="29">W25/(100+W25)</f>
        <v>6.8901303538175043E-2</v>
      </c>
      <c r="Z25">
        <f ca="1">IF(Q25=1,$Q$5,IF(R25=1,$R$5,IF(S25=1,$S$5,IF(T25=1,$T$5))))</f>
        <v>2500</v>
      </c>
      <c r="AA25">
        <f ca="1">250+SUMPRODUCT(F25:T25,Data!$D$6:$R$6)</f>
        <v>590</v>
      </c>
      <c r="AB25" s="2">
        <f t="shared" ref="AB25:AB34" ca="1" si="30">($Z25-$AA25)*X25*1000</f>
        <v>173636.36363636365</v>
      </c>
      <c r="AC25" s="2">
        <f t="shared" ref="AC25:AC34" ca="1" si="31">($Z25-$AA25)*Y25*1600</f>
        <v>210562.3836126629</v>
      </c>
      <c r="AD25" s="2">
        <f t="shared" ref="AD25:AD34" ca="1" si="32">SUM(AB25:AC25)</f>
        <v>384198.74724902655</v>
      </c>
      <c r="AE25" t="str">
        <f ca="1">IFERROR(VLOOKUP(U25,AX$9,1,0),"No")</f>
        <v>No</v>
      </c>
    </row>
    <row r="26" spans="2:51" x14ac:dyDescent="0.35">
      <c r="C26" t="str">
        <f t="shared" si="25"/>
        <v>Processor</v>
      </c>
      <c r="D26">
        <v>2</v>
      </c>
      <c r="F26">
        <f ca="1">F22</f>
        <v>0</v>
      </c>
      <c r="G26">
        <f ca="1">G22</f>
        <v>1</v>
      </c>
      <c r="H26">
        <f ca="1">IF(H22,0,1)</f>
        <v>1</v>
      </c>
      <c r="I26">
        <f ca="1">IF(H26=1,0,1)</f>
        <v>0</v>
      </c>
      <c r="J26">
        <f ca="1">IF(AND(OR(H26=1,H26=0),OR(H26=1,I26=0)),0,0)</f>
        <v>0</v>
      </c>
      <c r="K26">
        <f ca="1">K22</f>
        <v>1</v>
      </c>
      <c r="L26">
        <f t="shared" ref="L26:T26" ca="1" si="33">L22</f>
        <v>0</v>
      </c>
      <c r="M26">
        <f t="shared" ca="1" si="33"/>
        <v>0</v>
      </c>
      <c r="N26">
        <f t="shared" ca="1" si="33"/>
        <v>0</v>
      </c>
      <c r="O26">
        <f t="shared" ca="1" si="33"/>
        <v>1</v>
      </c>
      <c r="P26">
        <f t="shared" ca="1" si="33"/>
        <v>0</v>
      </c>
      <c r="Q26">
        <f t="shared" ca="1" si="33"/>
        <v>0</v>
      </c>
      <c r="R26">
        <f t="shared" ca="1" si="33"/>
        <v>0</v>
      </c>
      <c r="S26">
        <f t="shared" ca="1" si="33"/>
        <v>0</v>
      </c>
      <c r="T26">
        <f t="shared" ca="1" si="33"/>
        <v>1</v>
      </c>
      <c r="U26">
        <f t="shared" ca="1" si="27"/>
        <v>16934</v>
      </c>
      <c r="V26">
        <f ca="1">SUMPRODUCT(F26:T26,Data!$D$4:$R$4)</f>
        <v>2</v>
      </c>
      <c r="W26">
        <f ca="1">SUMPRODUCT(F26:T26,Data!$D$5:$R$5)</f>
        <v>2</v>
      </c>
      <c r="X26" s="3">
        <f t="shared" ca="1" si="28"/>
        <v>3.8461538461538464E-2</v>
      </c>
      <c r="Y26" s="3">
        <f t="shared" ca="1" si="29"/>
        <v>1.9607843137254902E-2</v>
      </c>
      <c r="Z26">
        <f t="shared" ref="Z26:Z34" ca="1" si="34">IF(Q26=1,$Q$5,IF(R26=1,$R$5,IF(S26=1,$S$5,IF(T26=1,$T$5))))</f>
        <v>2500</v>
      </c>
      <c r="AA26">
        <f ca="1">250+SUMPRODUCT(F26:T26,Data!$D$6:$R$6)</f>
        <v>290</v>
      </c>
      <c r="AB26" s="2">
        <f t="shared" ca="1" si="30"/>
        <v>85000</v>
      </c>
      <c r="AC26" s="2">
        <f t="shared" ca="1" si="31"/>
        <v>69333.333333333343</v>
      </c>
      <c r="AD26" s="2">
        <f t="shared" ca="1" si="32"/>
        <v>154333.33333333334</v>
      </c>
      <c r="AE26" t="str">
        <f t="shared" ref="AE26:AE34" ca="1" si="35">IFERROR(VLOOKUP(U26,AX$9,1,0),"No")</f>
        <v>No</v>
      </c>
      <c r="AK26" s="46"/>
    </row>
    <row r="27" spans="2:51" x14ac:dyDescent="0.35">
      <c r="C27" t="str">
        <f t="shared" si="25"/>
        <v>Processor</v>
      </c>
      <c r="D27">
        <v>3</v>
      </c>
      <c r="F27">
        <f ca="1">F22</f>
        <v>0</v>
      </c>
      <c r="G27">
        <f ca="1">G22</f>
        <v>1</v>
      </c>
      <c r="H27">
        <f ca="1">IF(AND(H22=1,H26=0),0,0)</f>
        <v>0</v>
      </c>
      <c r="I27">
        <f ca="1">IF(OR(AND(I22=1,I26=0),AND(I22=0,I26=1)),0,1)</f>
        <v>0</v>
      </c>
      <c r="J27">
        <f ca="1">IF(AND(H27=0,I27=0),1,0)</f>
        <v>1</v>
      </c>
      <c r="K27">
        <f ca="1">K22</f>
        <v>1</v>
      </c>
      <c r="L27">
        <f t="shared" ref="L27:T27" ca="1" si="36">L22</f>
        <v>0</v>
      </c>
      <c r="M27">
        <f t="shared" ca="1" si="36"/>
        <v>0</v>
      </c>
      <c r="N27">
        <f t="shared" ca="1" si="36"/>
        <v>0</v>
      </c>
      <c r="O27">
        <f t="shared" ca="1" si="36"/>
        <v>1</v>
      </c>
      <c r="P27">
        <f t="shared" ca="1" si="36"/>
        <v>0</v>
      </c>
      <c r="Q27">
        <f t="shared" ca="1" si="36"/>
        <v>0</v>
      </c>
      <c r="R27">
        <f t="shared" ca="1" si="36"/>
        <v>0</v>
      </c>
      <c r="S27">
        <f t="shared" ca="1" si="36"/>
        <v>0</v>
      </c>
      <c r="T27">
        <f t="shared" ca="1" si="36"/>
        <v>1</v>
      </c>
      <c r="U27">
        <f t="shared" ca="1" si="27"/>
        <v>16946</v>
      </c>
      <c r="V27">
        <f ca="1">SUMPRODUCT(F27:T27,Data!$D$4:$R$4)</f>
        <v>6.5</v>
      </c>
      <c r="W27">
        <f ca="1">SUMPRODUCT(F27:T27,Data!$D$5:$R$5)</f>
        <v>5</v>
      </c>
      <c r="X27" s="3">
        <f t="shared" ca="1" si="28"/>
        <v>0.11504424778761062</v>
      </c>
      <c r="Y27" s="3">
        <f t="shared" ca="1" si="29"/>
        <v>4.7619047619047616E-2</v>
      </c>
      <c r="Z27">
        <f t="shared" ca="1" si="34"/>
        <v>2500</v>
      </c>
      <c r="AA27">
        <f ca="1">250+SUMPRODUCT(F27:T27,Data!$D$6:$R$6)</f>
        <v>490</v>
      </c>
      <c r="AB27" s="2">
        <f t="shared" ca="1" si="30"/>
        <v>231238.93805309734</v>
      </c>
      <c r="AC27" s="2">
        <f t="shared" ca="1" si="31"/>
        <v>153142.85714285713</v>
      </c>
      <c r="AD27" s="2">
        <f t="shared" ca="1" si="32"/>
        <v>384381.7951959545</v>
      </c>
      <c r="AE27" t="str">
        <f t="shared" ca="1" si="35"/>
        <v>No</v>
      </c>
    </row>
    <row r="28" spans="2:51" x14ac:dyDescent="0.35">
      <c r="C28" t="str">
        <f t="shared" si="25"/>
        <v>Display Size</v>
      </c>
      <c r="D28">
        <v>4</v>
      </c>
      <c r="F28">
        <f ca="1">F22</f>
        <v>0</v>
      </c>
      <c r="G28">
        <f ca="1">G22</f>
        <v>1</v>
      </c>
      <c r="H28">
        <f ca="1">H22</f>
        <v>0</v>
      </c>
      <c r="I28">
        <f t="shared" ref="I28:J28" ca="1" si="37">I22</f>
        <v>1</v>
      </c>
      <c r="J28">
        <f t="shared" ca="1" si="37"/>
        <v>0</v>
      </c>
      <c r="K28">
        <f ca="1">IF(K22,0,1)</f>
        <v>0</v>
      </c>
      <c r="L28">
        <f ca="1">IF(K28=1,0,1)</f>
        <v>1</v>
      </c>
      <c r="M28">
        <f ca="1">IF(AND(OR(K28=1,K28=0),OR(L28=1,L28=0)),0,0)</f>
        <v>0</v>
      </c>
      <c r="N28">
        <f ca="1">N22</f>
        <v>0</v>
      </c>
      <c r="O28">
        <f t="shared" ref="O28:T28" ca="1" si="38">O22</f>
        <v>1</v>
      </c>
      <c r="P28">
        <f t="shared" ca="1" si="38"/>
        <v>0</v>
      </c>
      <c r="Q28">
        <f t="shared" ca="1" si="38"/>
        <v>0</v>
      </c>
      <c r="R28">
        <f t="shared" ca="1" si="38"/>
        <v>0</v>
      </c>
      <c r="S28">
        <f t="shared" ca="1" si="38"/>
        <v>0</v>
      </c>
      <c r="T28">
        <f t="shared" ca="1" si="38"/>
        <v>1</v>
      </c>
      <c r="U28">
        <f t="shared" ca="1" si="27"/>
        <v>16970</v>
      </c>
      <c r="V28">
        <f ca="1">SUMPRODUCT(F28:T28,Data!$D$4:$R$4)</f>
        <v>6</v>
      </c>
      <c r="W28">
        <f ca="1">SUMPRODUCT(F28:T28,Data!$D$5:$R$5)</f>
        <v>5.9</v>
      </c>
      <c r="X28" s="3">
        <f t="shared" ca="1" si="28"/>
        <v>0.10714285714285714</v>
      </c>
      <c r="Y28" s="3">
        <f t="shared" ca="1" si="29"/>
        <v>5.5712936732766762E-2</v>
      </c>
      <c r="Z28">
        <f t="shared" ca="1" si="34"/>
        <v>2500</v>
      </c>
      <c r="AA28">
        <f ca="1">250+SUMPRODUCT(F28:T28,Data!$D$6:$R$6)</f>
        <v>440</v>
      </c>
      <c r="AB28" s="2">
        <f t="shared" ca="1" si="30"/>
        <v>220714.28571428568</v>
      </c>
      <c r="AC28" s="2">
        <f t="shared" ca="1" si="31"/>
        <v>183629.83947119923</v>
      </c>
      <c r="AD28" s="2">
        <f t="shared" ca="1" si="32"/>
        <v>404344.12518548488</v>
      </c>
      <c r="AE28" t="str">
        <f t="shared" ca="1" si="35"/>
        <v>No</v>
      </c>
    </row>
    <row r="29" spans="2:51" x14ac:dyDescent="0.35">
      <c r="C29" t="str">
        <f t="shared" si="25"/>
        <v>Display Size</v>
      </c>
      <c r="D29">
        <v>5</v>
      </c>
      <c r="F29">
        <f ca="1">F22</f>
        <v>0</v>
      </c>
      <c r="G29">
        <f ca="1">G22</f>
        <v>1</v>
      </c>
      <c r="H29">
        <f t="shared" ref="H29:J29" ca="1" si="39">H22</f>
        <v>0</v>
      </c>
      <c r="I29">
        <f t="shared" ca="1" si="39"/>
        <v>1</v>
      </c>
      <c r="J29">
        <f t="shared" ca="1" si="39"/>
        <v>0</v>
      </c>
      <c r="K29">
        <f ca="1">IF(AND(K22=1,K28=0),0,0)</f>
        <v>0</v>
      </c>
      <c r="L29">
        <f ca="1">IF(OR(AND(L22=1,L28=0),AND(L22=0,L28=1)),0,1)</f>
        <v>0</v>
      </c>
      <c r="M29">
        <f ca="1">IF(AND(K29=0,L29=0),1,0)</f>
        <v>1</v>
      </c>
      <c r="N29">
        <f ca="1">N22</f>
        <v>0</v>
      </c>
      <c r="O29">
        <f t="shared" ref="O29:T29" ca="1" si="40">O22</f>
        <v>1</v>
      </c>
      <c r="P29">
        <f t="shared" ca="1" si="40"/>
        <v>0</v>
      </c>
      <c r="Q29">
        <f t="shared" ca="1" si="40"/>
        <v>0</v>
      </c>
      <c r="R29">
        <f t="shared" ca="1" si="40"/>
        <v>0</v>
      </c>
      <c r="S29">
        <f t="shared" ca="1" si="40"/>
        <v>0</v>
      </c>
      <c r="T29">
        <f t="shared" ca="1" si="40"/>
        <v>1</v>
      </c>
      <c r="U29">
        <f t="shared" ca="1" si="27"/>
        <v>17034</v>
      </c>
      <c r="V29">
        <f ca="1">SUMPRODUCT(F29:T29,Data!$D$4:$R$4)</f>
        <v>4.8</v>
      </c>
      <c r="W29">
        <f ca="1">SUMPRODUCT(F29:T29,Data!$D$5:$R$5)</f>
        <v>6.9</v>
      </c>
      <c r="X29" s="3">
        <f t="shared" ca="1" si="28"/>
        <v>8.7591240875912413E-2</v>
      </c>
      <c r="Y29" s="3">
        <f t="shared" ca="1" si="29"/>
        <v>6.4546304957904588E-2</v>
      </c>
      <c r="Z29">
        <f t="shared" ca="1" si="34"/>
        <v>2500</v>
      </c>
      <c r="AA29">
        <f ca="1">250+SUMPRODUCT(F29:T29,Data!$D$6:$R$6)</f>
        <v>490</v>
      </c>
      <c r="AB29" s="2">
        <f t="shared" ca="1" si="30"/>
        <v>176058.39416058396</v>
      </c>
      <c r="AC29" s="2">
        <f t="shared" ca="1" si="31"/>
        <v>207580.91674462115</v>
      </c>
      <c r="AD29" s="2">
        <f t="shared" ca="1" si="32"/>
        <v>383639.31090520509</v>
      </c>
      <c r="AE29" t="str">
        <f t="shared" ca="1" si="35"/>
        <v>No</v>
      </c>
    </row>
    <row r="30" spans="2:51" x14ac:dyDescent="0.35">
      <c r="C30" t="str">
        <f t="shared" si="25"/>
        <v>Memory</v>
      </c>
      <c r="D30">
        <v>6</v>
      </c>
      <c r="F30">
        <f ca="1">F22</f>
        <v>0</v>
      </c>
      <c r="G30">
        <f t="shared" ref="G30:M30" ca="1" si="41">G22</f>
        <v>1</v>
      </c>
      <c r="H30">
        <f t="shared" ca="1" si="41"/>
        <v>0</v>
      </c>
      <c r="I30">
        <f t="shared" ca="1" si="41"/>
        <v>1</v>
      </c>
      <c r="J30">
        <f t="shared" ca="1" si="41"/>
        <v>0</v>
      </c>
      <c r="K30">
        <f t="shared" ca="1" si="41"/>
        <v>1</v>
      </c>
      <c r="L30">
        <f t="shared" ca="1" si="41"/>
        <v>0</v>
      </c>
      <c r="M30">
        <f t="shared" ca="1" si="41"/>
        <v>0</v>
      </c>
      <c r="N30">
        <f ca="1">IF(N22,0,1)</f>
        <v>1</v>
      </c>
      <c r="O30">
        <f ca="1">IF(N30=1,0,1)</f>
        <v>0</v>
      </c>
      <c r="P30">
        <f ca="1">IF(AND(OR(N30=1,O30=0),OR(N30=1,O30=0)),0,0)</f>
        <v>0</v>
      </c>
      <c r="Q30">
        <f ca="1">Q22</f>
        <v>0</v>
      </c>
      <c r="R30">
        <f t="shared" ref="R30:T30" ca="1" si="42">R22</f>
        <v>0</v>
      </c>
      <c r="S30">
        <f t="shared" ca="1" si="42"/>
        <v>0</v>
      </c>
      <c r="T30">
        <f t="shared" ca="1" si="42"/>
        <v>1</v>
      </c>
      <c r="U30">
        <f t="shared" ca="1" si="27"/>
        <v>16682</v>
      </c>
      <c r="V30">
        <f ca="1">SUMPRODUCT(F30:T30,Data!$D$4:$R$4)</f>
        <v>2</v>
      </c>
      <c r="W30">
        <f ca="1">SUMPRODUCT(F30:T30,Data!$D$5:$R$5)</f>
        <v>2.4</v>
      </c>
      <c r="X30" s="3">
        <f t="shared" ca="1" si="28"/>
        <v>3.8461538461538464E-2</v>
      </c>
      <c r="Y30" s="3">
        <f t="shared" ca="1" si="29"/>
        <v>2.3437499999999997E-2</v>
      </c>
      <c r="Z30">
        <f t="shared" ca="1" si="34"/>
        <v>2500</v>
      </c>
      <c r="AA30">
        <f ca="1">250+SUMPRODUCT(F30:T30,Data!$D$6:$R$6)</f>
        <v>350</v>
      </c>
      <c r="AB30" s="2">
        <f t="shared" ca="1" si="30"/>
        <v>82692.307692307688</v>
      </c>
      <c r="AC30" s="2">
        <f t="shared" ca="1" si="31"/>
        <v>80624.999999999985</v>
      </c>
      <c r="AD30" s="2">
        <f t="shared" ca="1" si="32"/>
        <v>163317.30769230769</v>
      </c>
      <c r="AE30" t="str">
        <f t="shared" ca="1" si="35"/>
        <v>No</v>
      </c>
    </row>
    <row r="31" spans="2:51" x14ac:dyDescent="0.35">
      <c r="C31" t="str">
        <f t="shared" si="25"/>
        <v>Memory</v>
      </c>
      <c r="D31">
        <v>7</v>
      </c>
      <c r="F31">
        <f ca="1">F22</f>
        <v>0</v>
      </c>
      <c r="G31">
        <f t="shared" ref="G31:M31" ca="1" si="43">G22</f>
        <v>1</v>
      </c>
      <c r="H31">
        <f t="shared" ca="1" si="43"/>
        <v>0</v>
      </c>
      <c r="I31">
        <f t="shared" ca="1" si="43"/>
        <v>1</v>
      </c>
      <c r="J31">
        <f t="shared" ca="1" si="43"/>
        <v>0</v>
      </c>
      <c r="K31">
        <f t="shared" ca="1" si="43"/>
        <v>1</v>
      </c>
      <c r="L31">
        <f t="shared" ca="1" si="43"/>
        <v>0</v>
      </c>
      <c r="M31">
        <f t="shared" ca="1" si="43"/>
        <v>0</v>
      </c>
      <c r="N31">
        <f ca="1">IF(AND(N22=1,N30=0),0,0)</f>
        <v>0</v>
      </c>
      <c r="O31">
        <f ca="1">IF(OR(AND(O22=1,O30=0),AND(O22=0,O30=1)),0,1)</f>
        <v>0</v>
      </c>
      <c r="P31">
        <f ca="1">IF(AND(N31=0,O31=0),1,0)</f>
        <v>1</v>
      </c>
      <c r="Q31">
        <f ca="1">Q22</f>
        <v>0</v>
      </c>
      <c r="R31">
        <f t="shared" ref="R31:T31" ca="1" si="44">R22</f>
        <v>0</v>
      </c>
      <c r="S31">
        <f t="shared" ca="1" si="44"/>
        <v>0</v>
      </c>
      <c r="T31">
        <f t="shared" ca="1" si="44"/>
        <v>1</v>
      </c>
      <c r="U31">
        <f t="shared" ca="1" si="27"/>
        <v>17450</v>
      </c>
      <c r="V31">
        <f ca="1">SUMPRODUCT(F31:T31,Data!$D$4:$R$4)</f>
        <v>6.5</v>
      </c>
      <c r="W31">
        <f ca="1">SUMPRODUCT(F31:T31,Data!$D$5:$R$5)</f>
        <v>4.9000000000000004</v>
      </c>
      <c r="X31" s="3">
        <f t="shared" ca="1" si="28"/>
        <v>0.11504424778761062</v>
      </c>
      <c r="Y31" s="3">
        <f t="shared" ca="1" si="29"/>
        <v>4.6711153479504289E-2</v>
      </c>
      <c r="Z31">
        <f t="shared" ca="1" si="34"/>
        <v>2500</v>
      </c>
      <c r="AA31">
        <f ca="1">250+SUMPRODUCT(F31:T31,Data!$D$6:$R$6)</f>
        <v>430</v>
      </c>
      <c r="AB31" s="2">
        <f t="shared" ca="1" si="30"/>
        <v>238141.59292035399</v>
      </c>
      <c r="AC31" s="2">
        <f t="shared" ca="1" si="31"/>
        <v>154707.34032411821</v>
      </c>
      <c r="AD31" s="2">
        <f t="shared" ca="1" si="32"/>
        <v>392848.93324447219</v>
      </c>
      <c r="AE31" t="str">
        <f t="shared" ca="1" si="35"/>
        <v>No</v>
      </c>
    </row>
    <row r="32" spans="2:51" x14ac:dyDescent="0.35">
      <c r="C32" t="str">
        <f t="shared" si="25"/>
        <v>Price</v>
      </c>
      <c r="D32">
        <v>8</v>
      </c>
      <c r="F32">
        <f ca="1">F22</f>
        <v>0</v>
      </c>
      <c r="G32">
        <f t="shared" ref="G32:P32" ca="1" si="45">G22</f>
        <v>1</v>
      </c>
      <c r="H32">
        <f t="shared" ca="1" si="45"/>
        <v>0</v>
      </c>
      <c r="I32">
        <f t="shared" ca="1" si="45"/>
        <v>1</v>
      </c>
      <c r="J32">
        <f t="shared" ca="1" si="45"/>
        <v>0</v>
      </c>
      <c r="K32">
        <f t="shared" ca="1" si="45"/>
        <v>1</v>
      </c>
      <c r="L32">
        <f t="shared" ca="1" si="45"/>
        <v>0</v>
      </c>
      <c r="M32">
        <f t="shared" ca="1" si="45"/>
        <v>0</v>
      </c>
      <c r="N32">
        <f t="shared" ca="1" si="45"/>
        <v>0</v>
      </c>
      <c r="O32">
        <f t="shared" ca="1" si="45"/>
        <v>1</v>
      </c>
      <c r="P32">
        <f t="shared" ca="1" si="45"/>
        <v>0</v>
      </c>
      <c r="Q32">
        <f ca="1">IF(Q22,0,1)</f>
        <v>1</v>
      </c>
      <c r="R32">
        <f ca="1">IF(Q32=1,0,1)</f>
        <v>0</v>
      </c>
      <c r="S32">
        <f ca="1">IF(AND(OR(Q32=0,R32=1),OR(R32=0,R32=1)),0,0)</f>
        <v>0</v>
      </c>
      <c r="T32">
        <f ca="1">IF(S32,0,0)</f>
        <v>0</v>
      </c>
      <c r="U32">
        <f t="shared" ca="1" si="27"/>
        <v>2602</v>
      </c>
      <c r="V32">
        <f ca="1">SUMPRODUCT(F32:T32,Data!$D$4:$R$4)</f>
        <v>8</v>
      </c>
      <c r="W32">
        <f ca="1">SUMPRODUCT(F32:T32,Data!$D$5:$R$5)</f>
        <v>9.4</v>
      </c>
      <c r="X32" s="3">
        <f t="shared" ca="1" si="28"/>
        <v>0.13793103448275862</v>
      </c>
      <c r="Y32" s="3">
        <f t="shared" ca="1" si="29"/>
        <v>8.5923217550274225E-2</v>
      </c>
      <c r="Z32">
        <f t="shared" ca="1" si="34"/>
        <v>1000</v>
      </c>
      <c r="AA32">
        <f ca="1">250+SUMPRODUCT(F32:T32,Data!$D$6:$R$6)</f>
        <v>390</v>
      </c>
      <c r="AB32" s="2">
        <f t="shared" ca="1" si="30"/>
        <v>84137.931034482768</v>
      </c>
      <c r="AC32" s="2">
        <f t="shared" ca="1" si="31"/>
        <v>83861.060329067637</v>
      </c>
      <c r="AD32" s="2">
        <f t="shared" ca="1" si="32"/>
        <v>167998.99136355042</v>
      </c>
      <c r="AE32" t="str">
        <f t="shared" ca="1" si="35"/>
        <v>No</v>
      </c>
    </row>
    <row r="33" spans="2:31" x14ac:dyDescent="0.35">
      <c r="C33" t="str">
        <f t="shared" si="25"/>
        <v>Price</v>
      </c>
      <c r="D33">
        <v>9</v>
      </c>
      <c r="F33">
        <f ca="1">F22</f>
        <v>0</v>
      </c>
      <c r="G33">
        <f t="shared" ref="G33:P33" ca="1" si="46">G22</f>
        <v>1</v>
      </c>
      <c r="H33">
        <f t="shared" ca="1" si="46"/>
        <v>0</v>
      </c>
      <c r="I33">
        <f t="shared" ca="1" si="46"/>
        <v>1</v>
      </c>
      <c r="J33">
        <f t="shared" ca="1" si="46"/>
        <v>0</v>
      </c>
      <c r="K33">
        <f t="shared" ca="1" si="46"/>
        <v>1</v>
      </c>
      <c r="L33">
        <f t="shared" ca="1" si="46"/>
        <v>0</v>
      </c>
      <c r="M33">
        <f t="shared" ca="1" si="46"/>
        <v>0</v>
      </c>
      <c r="N33">
        <f t="shared" ca="1" si="46"/>
        <v>0</v>
      </c>
      <c r="O33">
        <f t="shared" ca="1" si="46"/>
        <v>1</v>
      </c>
      <c r="P33">
        <f t="shared" ca="1" si="46"/>
        <v>0</v>
      </c>
      <c r="Q33">
        <f ca="1">IF(AND(Q22=1,Q32=0),0,0)</f>
        <v>0</v>
      </c>
      <c r="R33">
        <f ca="1">IF(AND(R22=1,R32=0),0,0)</f>
        <v>0</v>
      </c>
      <c r="S33">
        <f ca="1">IF(AND(AND(OR(Q22=0,Q22=1),OR(R22=0,R22=1)),AND(OR(Q32=0,Q32=1),OR(R32=0,R32=1)),S22=1),0,1)</f>
        <v>1</v>
      </c>
      <c r="T33">
        <f ca="1">IF(AND(Q33=0,R33=0,S33=0),1,0)</f>
        <v>0</v>
      </c>
      <c r="U33">
        <f t="shared" ca="1" si="27"/>
        <v>8746</v>
      </c>
      <c r="V33">
        <f ca="1">SUMPRODUCT(F33:T33,Data!$D$4:$R$4)</f>
        <v>5</v>
      </c>
      <c r="W33">
        <f ca="1">SUMPRODUCT(F33:T33,Data!$D$5:$R$5)</f>
        <v>5.4</v>
      </c>
      <c r="X33" s="3">
        <f t="shared" ca="1" si="28"/>
        <v>9.0909090909090912E-2</v>
      </c>
      <c r="Y33" s="3">
        <f t="shared" ca="1" si="29"/>
        <v>5.1233396584440226E-2</v>
      </c>
      <c r="Z33">
        <f t="shared" ca="1" si="34"/>
        <v>2000</v>
      </c>
      <c r="AA33">
        <f ca="1">250+SUMPRODUCT(F33:T33,Data!$D$6:$R$6)</f>
        <v>390</v>
      </c>
      <c r="AB33" s="2">
        <f t="shared" ca="1" si="30"/>
        <v>146363.63636363638</v>
      </c>
      <c r="AC33" s="2">
        <f t="shared" ca="1" si="31"/>
        <v>131977.22960151802</v>
      </c>
      <c r="AD33" s="2">
        <f t="shared" ca="1" si="32"/>
        <v>278340.86596515437</v>
      </c>
      <c r="AE33" t="str">
        <f t="shared" ca="1" si="35"/>
        <v>No</v>
      </c>
    </row>
    <row r="34" spans="2:31" x14ac:dyDescent="0.35">
      <c r="C34" t="str">
        <f t="shared" si="25"/>
        <v>Price</v>
      </c>
      <c r="D34">
        <v>10</v>
      </c>
      <c r="F34">
        <f ca="1">F22</f>
        <v>0</v>
      </c>
      <c r="G34">
        <f t="shared" ref="G34:P34" ca="1" si="47">G22</f>
        <v>1</v>
      </c>
      <c r="H34">
        <f t="shared" ca="1" si="47"/>
        <v>0</v>
      </c>
      <c r="I34">
        <f t="shared" ca="1" si="47"/>
        <v>1</v>
      </c>
      <c r="J34">
        <f t="shared" ca="1" si="47"/>
        <v>0</v>
      </c>
      <c r="K34">
        <f t="shared" ca="1" si="47"/>
        <v>1</v>
      </c>
      <c r="L34">
        <f t="shared" ca="1" si="47"/>
        <v>0</v>
      </c>
      <c r="M34">
        <f t="shared" ca="1" si="47"/>
        <v>0</v>
      </c>
      <c r="N34">
        <f t="shared" ca="1" si="47"/>
        <v>0</v>
      </c>
      <c r="O34">
        <f t="shared" ca="1" si="47"/>
        <v>1</v>
      </c>
      <c r="P34">
        <f t="shared" ca="1" si="47"/>
        <v>0</v>
      </c>
      <c r="Q34">
        <f ca="1">IF(OR(Q22=1,Q32=1,Q33=1),0,1)</f>
        <v>0</v>
      </c>
      <c r="R34">
        <f ca="1">IF(OR(R22=1,R32=1,R33=1),0,1)</f>
        <v>1</v>
      </c>
      <c r="S34">
        <f ca="1">IF(OR(S22=1,S32=1,S33=1),0,1)</f>
        <v>0</v>
      </c>
      <c r="T34">
        <f ca="1">IF(OR(T22=1,T32=1,T33=1),0,1)</f>
        <v>0</v>
      </c>
      <c r="U34">
        <f t="shared" ca="1" si="27"/>
        <v>4650</v>
      </c>
      <c r="V34">
        <f ca="1">SUMPRODUCT(F34:T34,Data!$D$4:$R$4)</f>
        <v>6</v>
      </c>
      <c r="W34">
        <f ca="1">SUMPRODUCT(F34:T34,Data!$D$5:$R$5)</f>
        <v>7.4</v>
      </c>
      <c r="X34" s="3">
        <f t="shared" ca="1" si="28"/>
        <v>0.10714285714285714</v>
      </c>
      <c r="Y34" s="3">
        <f t="shared" ca="1" si="29"/>
        <v>6.8901303538175043E-2</v>
      </c>
      <c r="Z34">
        <f t="shared" ca="1" si="34"/>
        <v>1500</v>
      </c>
      <c r="AA34">
        <f ca="1">250+SUMPRODUCT(F34:T34,Data!$D$6:$R$6)</f>
        <v>390</v>
      </c>
      <c r="AB34" s="2">
        <f t="shared" ca="1" si="30"/>
        <v>118928.57142857142</v>
      </c>
      <c r="AC34" s="2">
        <f t="shared" ca="1" si="31"/>
        <v>122368.71508379889</v>
      </c>
      <c r="AD34" s="2">
        <f t="shared" ca="1" si="32"/>
        <v>241297.28651237031</v>
      </c>
      <c r="AE34" t="str">
        <f t="shared" ca="1" si="35"/>
        <v>No</v>
      </c>
    </row>
    <row r="35" spans="2:31" x14ac:dyDescent="0.35">
      <c r="B35" s="4" t="s">
        <v>73</v>
      </c>
      <c r="AD35" s="43">
        <f ca="1">MAX(AD25:AD34)</f>
        <v>404344.12518548488</v>
      </c>
    </row>
    <row r="36" spans="2:31" x14ac:dyDescent="0.35">
      <c r="B36" s="4" t="s">
        <v>83</v>
      </c>
      <c r="F36">
        <f t="shared" ref="F36:T36" ca="1" si="48">AI10</f>
        <v>0</v>
      </c>
      <c r="G36">
        <f t="shared" ca="1" si="48"/>
        <v>1</v>
      </c>
      <c r="H36">
        <f t="shared" ca="1" si="48"/>
        <v>0</v>
      </c>
      <c r="I36">
        <f t="shared" ca="1" si="48"/>
        <v>1</v>
      </c>
      <c r="J36">
        <f t="shared" ca="1" si="48"/>
        <v>0</v>
      </c>
      <c r="K36">
        <f t="shared" ca="1" si="48"/>
        <v>0</v>
      </c>
      <c r="L36">
        <f t="shared" ca="1" si="48"/>
        <v>1</v>
      </c>
      <c r="M36">
        <f t="shared" ca="1" si="48"/>
        <v>0</v>
      </c>
      <c r="N36">
        <f t="shared" ca="1" si="48"/>
        <v>0</v>
      </c>
      <c r="O36">
        <f t="shared" ca="1" si="48"/>
        <v>1</v>
      </c>
      <c r="P36">
        <f t="shared" ca="1" si="48"/>
        <v>0</v>
      </c>
      <c r="Q36">
        <f t="shared" ca="1" si="48"/>
        <v>0</v>
      </c>
      <c r="R36">
        <f t="shared" ca="1" si="48"/>
        <v>0</v>
      </c>
      <c r="S36">
        <f t="shared" ca="1" si="48"/>
        <v>0</v>
      </c>
      <c r="T36">
        <f t="shared" ca="1" si="48"/>
        <v>1</v>
      </c>
      <c r="U36">
        <f t="shared" ca="1" si="27"/>
        <v>16970</v>
      </c>
    </row>
    <row r="37" spans="2:31" x14ac:dyDescent="0.35"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</row>
    <row r="38" spans="2:31" x14ac:dyDescent="0.35">
      <c r="B38" s="4" t="s">
        <v>128</v>
      </c>
      <c r="E38" s="45">
        <f ca="1">AY10</f>
        <v>164</v>
      </c>
      <c r="F38">
        <f ca="1">VLOOKUP($E38,'Brute Force Search'!$B$6:$R$221,F$3,0)</f>
        <v>0</v>
      </c>
      <c r="G38">
        <f ca="1">VLOOKUP($E38,'Brute Force Search'!$B$6:$R$221,G$3,0)</f>
        <v>1</v>
      </c>
      <c r="H38">
        <f ca="1">VLOOKUP($E38,'Brute Force Search'!$B$6:$R$221,H$3,0)</f>
        <v>0</v>
      </c>
      <c r="I38">
        <f ca="1">VLOOKUP($E38,'Brute Force Search'!$B$6:$R$221,I$3,0)</f>
        <v>1</v>
      </c>
      <c r="J38">
        <f ca="1">VLOOKUP($E38,'Brute Force Search'!$B$6:$R$221,J$3,0)</f>
        <v>0</v>
      </c>
      <c r="K38">
        <f ca="1">VLOOKUP($E38,'Brute Force Search'!$B$6:$R$221,K$3,0)</f>
        <v>0</v>
      </c>
      <c r="L38">
        <f ca="1">VLOOKUP($E38,'Brute Force Search'!$B$6:$R$221,L$3,0)</f>
        <v>1</v>
      </c>
      <c r="M38">
        <f ca="1">VLOOKUP($E38,'Brute Force Search'!$B$6:$R$221,M$3,0)</f>
        <v>0</v>
      </c>
      <c r="N38">
        <f ca="1">VLOOKUP($E38,'Brute Force Search'!$B$6:$R$221,N$3,0)</f>
        <v>0</v>
      </c>
      <c r="O38">
        <f ca="1">VLOOKUP($E38,'Brute Force Search'!$B$6:$R$221,O$3,0)</f>
        <v>1</v>
      </c>
      <c r="P38">
        <f ca="1">VLOOKUP($E38,'Brute Force Search'!$B$6:$R$221,P$3,0)</f>
        <v>0</v>
      </c>
      <c r="Q38">
        <f ca="1">VLOOKUP($E38,'Brute Force Search'!$B$6:$R$221,Q$3,0)</f>
        <v>0</v>
      </c>
      <c r="R38">
        <f ca="1">VLOOKUP($E38,'Brute Force Search'!$B$6:$R$221,R$3,0)</f>
        <v>0</v>
      </c>
      <c r="S38">
        <f ca="1">VLOOKUP($E38,'Brute Force Search'!$B$6:$R$221,S$3,0)</f>
        <v>0</v>
      </c>
      <c r="T38">
        <f ca="1">VLOOKUP($E38,'Brute Force Search'!$B$6:$R$221,T$3,0)</f>
        <v>1</v>
      </c>
      <c r="U38">
        <f ca="1">SUMPRODUCT($F$1:$T$1,F38:T38)</f>
        <v>16970</v>
      </c>
      <c r="V38" s="34"/>
      <c r="W38" s="34"/>
      <c r="X38" s="34"/>
      <c r="Y38" s="34"/>
      <c r="Z38" s="34"/>
      <c r="AA38" s="34"/>
      <c r="AB38" s="34"/>
      <c r="AC38" s="34"/>
      <c r="AD38" s="34"/>
      <c r="AE38" s="34"/>
    </row>
    <row r="39" spans="2:31" x14ac:dyDescent="0.35"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</row>
    <row r="40" spans="2:31" x14ac:dyDescent="0.35">
      <c r="B40" s="4" t="s">
        <v>79</v>
      </c>
    </row>
    <row r="41" spans="2:31" x14ac:dyDescent="0.35">
      <c r="C41" t="str">
        <f>C9</f>
        <v>Detachable</v>
      </c>
      <c r="D41">
        <v>1</v>
      </c>
      <c r="F41">
        <f ca="1">IF(F38,0,1)</f>
        <v>1</v>
      </c>
      <c r="G41">
        <f ca="1">1-F41</f>
        <v>0</v>
      </c>
      <c r="H41">
        <f ca="1">H38</f>
        <v>0</v>
      </c>
      <c r="I41">
        <f t="shared" ref="I41:T41" ca="1" si="49">I38</f>
        <v>1</v>
      </c>
      <c r="J41">
        <f t="shared" ca="1" si="49"/>
        <v>0</v>
      </c>
      <c r="K41">
        <f t="shared" ca="1" si="49"/>
        <v>0</v>
      </c>
      <c r="L41">
        <f t="shared" ca="1" si="49"/>
        <v>1</v>
      </c>
      <c r="M41">
        <f t="shared" ca="1" si="49"/>
        <v>0</v>
      </c>
      <c r="N41">
        <f t="shared" ca="1" si="49"/>
        <v>0</v>
      </c>
      <c r="O41">
        <f t="shared" ca="1" si="49"/>
        <v>1</v>
      </c>
      <c r="P41">
        <f t="shared" ca="1" si="49"/>
        <v>0</v>
      </c>
      <c r="Q41">
        <f t="shared" ca="1" si="49"/>
        <v>0</v>
      </c>
      <c r="R41">
        <f t="shared" ca="1" si="49"/>
        <v>0</v>
      </c>
      <c r="S41">
        <f t="shared" ca="1" si="49"/>
        <v>0</v>
      </c>
      <c r="T41">
        <f t="shared" ca="1" si="49"/>
        <v>1</v>
      </c>
      <c r="U41">
        <f t="shared" ref="U41:U50" ca="1" si="50">SUMPRODUCT($F$1:$T$1,F41:T41)</f>
        <v>16969</v>
      </c>
      <c r="V41">
        <f ca="1">SUMPRODUCT(F41:T41,Data!$D$4:$R$4)</f>
        <v>7</v>
      </c>
      <c r="W41">
        <f ca="1">SUMPRODUCT(F41:T41,Data!$D$5:$R$5)</f>
        <v>8.9</v>
      </c>
      <c r="X41" s="3">
        <f t="shared" ref="X41:X50" ca="1" si="51">V41/(50+V41)</f>
        <v>0.12280701754385964</v>
      </c>
      <c r="Y41" s="3">
        <f t="shared" ref="Y41:Y50" ca="1" si="52">W41/(100+W41)</f>
        <v>8.1726354453627179E-2</v>
      </c>
      <c r="Z41">
        <f t="shared" ref="Z41:Z50" ca="1" si="53">IF(Q41=1,$Q$5,IF(R41=1,$R$5,IF(S41=1,$S$5,IF(T41=1,$T$5))))</f>
        <v>2500</v>
      </c>
      <c r="AA41">
        <f ca="1">250+SUMPRODUCT(F41:T41,Data!$D$6:$R$6)</f>
        <v>640</v>
      </c>
      <c r="AB41" s="2">
        <f t="shared" ref="AB41:AB50" ca="1" si="54">($Z41-$AA41)*X41*1000</f>
        <v>228421.05263157893</v>
      </c>
      <c r="AC41" s="2">
        <f t="shared" ref="AC41:AC50" ca="1" si="55">($Z41-$AA41)*Y41*1600</f>
        <v>243217.63085399449</v>
      </c>
      <c r="AD41" s="2">
        <f t="shared" ref="AD41:AD50" ca="1" si="56">SUM(AB41:AC41)</f>
        <v>471638.68348557339</v>
      </c>
      <c r="AE41" t="str">
        <f ca="1">IFERROR(VLOOKUP(U41,AX$9:AX$10,1,0),"No")</f>
        <v>No</v>
      </c>
    </row>
    <row r="42" spans="2:31" x14ac:dyDescent="0.35">
      <c r="C42" t="str">
        <f t="shared" ref="C42:C50" si="57">C10</f>
        <v>Processor</v>
      </c>
      <c r="D42">
        <v>2</v>
      </c>
      <c r="F42">
        <f ca="1">F38</f>
        <v>0</v>
      </c>
      <c r="G42">
        <f ca="1">G38</f>
        <v>1</v>
      </c>
      <c r="H42">
        <f ca="1">IF(H38,0,1)</f>
        <v>1</v>
      </c>
      <c r="I42">
        <f ca="1">IF(H42=1,0,1)</f>
        <v>0</v>
      </c>
      <c r="J42">
        <f ca="1">IF(AND(OR(H42=1,H42=0),OR(H42=1,I42=0)),0,0)</f>
        <v>0</v>
      </c>
      <c r="K42">
        <f ca="1">K38</f>
        <v>0</v>
      </c>
      <c r="L42">
        <f t="shared" ref="L42:T42" ca="1" si="58">L38</f>
        <v>1</v>
      </c>
      <c r="M42">
        <f t="shared" ca="1" si="58"/>
        <v>0</v>
      </c>
      <c r="N42">
        <f t="shared" ca="1" si="58"/>
        <v>0</v>
      </c>
      <c r="O42">
        <f t="shared" ca="1" si="58"/>
        <v>1</v>
      </c>
      <c r="P42">
        <f t="shared" ca="1" si="58"/>
        <v>0</v>
      </c>
      <c r="Q42">
        <f t="shared" ca="1" si="58"/>
        <v>0</v>
      </c>
      <c r="R42">
        <f t="shared" ca="1" si="58"/>
        <v>0</v>
      </c>
      <c r="S42">
        <f t="shared" ca="1" si="58"/>
        <v>0</v>
      </c>
      <c r="T42">
        <f t="shared" ca="1" si="58"/>
        <v>1</v>
      </c>
      <c r="U42">
        <f t="shared" ca="1" si="50"/>
        <v>16966</v>
      </c>
      <c r="V42">
        <f ca="1">SUMPRODUCT(F42:T42,Data!$D$4:$R$4)</f>
        <v>4</v>
      </c>
      <c r="W42">
        <f ca="1">SUMPRODUCT(F42:T42,Data!$D$5:$R$5)</f>
        <v>3.5</v>
      </c>
      <c r="X42" s="3">
        <f t="shared" ca="1" si="51"/>
        <v>7.407407407407407E-2</v>
      </c>
      <c r="Y42" s="3">
        <f t="shared" ca="1" si="52"/>
        <v>3.3816425120772944E-2</v>
      </c>
      <c r="Z42">
        <f t="shared" ca="1" si="53"/>
        <v>2500</v>
      </c>
      <c r="AA42">
        <f ca="1">250+SUMPRODUCT(F42:T42,Data!$D$6:$R$6)</f>
        <v>340</v>
      </c>
      <c r="AB42" s="2">
        <f t="shared" ca="1" si="54"/>
        <v>160000</v>
      </c>
      <c r="AC42" s="2">
        <f t="shared" ca="1" si="55"/>
        <v>116869.5652173913</v>
      </c>
      <c r="AD42" s="2">
        <f t="shared" ca="1" si="56"/>
        <v>276869.5652173913</v>
      </c>
      <c r="AE42" t="str">
        <f t="shared" ref="AE42:AE50" ca="1" si="59">IFERROR(VLOOKUP(U42,AX$9:AX$10,1,0),"No")</f>
        <v>No</v>
      </c>
    </row>
    <row r="43" spans="2:31" x14ac:dyDescent="0.35">
      <c r="C43" t="str">
        <f t="shared" si="57"/>
        <v>Processor</v>
      </c>
      <c r="D43">
        <v>3</v>
      </c>
      <c r="F43">
        <f ca="1">F38</f>
        <v>0</v>
      </c>
      <c r="G43">
        <f ca="1">G38</f>
        <v>1</v>
      </c>
      <c r="H43">
        <f ca="1">IF(AND(H38=1,H42=0),0,0)</f>
        <v>0</v>
      </c>
      <c r="I43">
        <f ca="1">IF(OR(AND(I38=1,I42=0),AND(I38=0,I42=1)),0,1)</f>
        <v>0</v>
      </c>
      <c r="J43">
        <f ca="1">IF(AND(H43=0,I43=0),1,0)</f>
        <v>1</v>
      </c>
      <c r="K43">
        <f ca="1">K38</f>
        <v>0</v>
      </c>
      <c r="L43">
        <f t="shared" ref="L43:T43" ca="1" si="60">L38</f>
        <v>1</v>
      </c>
      <c r="M43">
        <f t="shared" ca="1" si="60"/>
        <v>0</v>
      </c>
      <c r="N43">
        <f t="shared" ca="1" si="60"/>
        <v>0</v>
      </c>
      <c r="O43">
        <f t="shared" ca="1" si="60"/>
        <v>1</v>
      </c>
      <c r="P43">
        <f t="shared" ca="1" si="60"/>
        <v>0</v>
      </c>
      <c r="Q43">
        <f t="shared" ca="1" si="60"/>
        <v>0</v>
      </c>
      <c r="R43">
        <f t="shared" ca="1" si="60"/>
        <v>0</v>
      </c>
      <c r="S43">
        <f t="shared" ca="1" si="60"/>
        <v>0</v>
      </c>
      <c r="T43">
        <f t="shared" ca="1" si="60"/>
        <v>1</v>
      </c>
      <c r="U43">
        <f t="shared" ca="1" si="50"/>
        <v>16978</v>
      </c>
      <c r="V43">
        <f ca="1">SUMPRODUCT(F43:T43,Data!$D$4:$R$4)</f>
        <v>8.5</v>
      </c>
      <c r="W43">
        <f ca="1">SUMPRODUCT(F43:T43,Data!$D$5:$R$5)</f>
        <v>6.5</v>
      </c>
      <c r="X43" s="3">
        <f t="shared" ca="1" si="51"/>
        <v>0.14529914529914531</v>
      </c>
      <c r="Y43" s="3">
        <f t="shared" ca="1" si="52"/>
        <v>6.1032863849765258E-2</v>
      </c>
      <c r="Z43">
        <f t="shared" ca="1" si="53"/>
        <v>2500</v>
      </c>
      <c r="AA43">
        <f ca="1">250+SUMPRODUCT(F43:T43,Data!$D$6:$R$6)</f>
        <v>540</v>
      </c>
      <c r="AB43" s="2">
        <f t="shared" ca="1" si="54"/>
        <v>284786.32478632481</v>
      </c>
      <c r="AC43" s="2">
        <f t="shared" ca="1" si="55"/>
        <v>191399.06103286386</v>
      </c>
      <c r="AD43" s="2">
        <f t="shared" ca="1" si="56"/>
        <v>476185.38581918867</v>
      </c>
      <c r="AE43" t="str">
        <f t="shared" ca="1" si="59"/>
        <v>No</v>
      </c>
    </row>
    <row r="44" spans="2:31" x14ac:dyDescent="0.35">
      <c r="C44" t="str">
        <f t="shared" si="57"/>
        <v>Display Size</v>
      </c>
      <c r="D44">
        <v>4</v>
      </c>
      <c r="F44">
        <f ca="1">F38</f>
        <v>0</v>
      </c>
      <c r="G44">
        <f ca="1">G38</f>
        <v>1</v>
      </c>
      <c r="H44">
        <f ca="1">H38</f>
        <v>0</v>
      </c>
      <c r="I44">
        <f t="shared" ref="I44:J44" ca="1" si="61">I38</f>
        <v>1</v>
      </c>
      <c r="J44">
        <f t="shared" ca="1" si="61"/>
        <v>0</v>
      </c>
      <c r="K44">
        <f ca="1">IF(K38,0,1)</f>
        <v>1</v>
      </c>
      <c r="L44">
        <f ca="1">IF(K44=1,0,1)</f>
        <v>0</v>
      </c>
      <c r="M44">
        <f ca="1">IF(AND(OR(K44=1,K44=0),OR(L44=1,L44=0)),0,0)</f>
        <v>0</v>
      </c>
      <c r="N44">
        <f ca="1">N38</f>
        <v>0</v>
      </c>
      <c r="O44">
        <f t="shared" ref="O44:T44" ca="1" si="62">O38</f>
        <v>1</v>
      </c>
      <c r="P44">
        <f t="shared" ca="1" si="62"/>
        <v>0</v>
      </c>
      <c r="Q44">
        <f t="shared" ca="1" si="62"/>
        <v>0</v>
      </c>
      <c r="R44">
        <f t="shared" ca="1" si="62"/>
        <v>0</v>
      </c>
      <c r="S44">
        <f t="shared" ca="1" si="62"/>
        <v>0</v>
      </c>
      <c r="T44">
        <f t="shared" ca="1" si="62"/>
        <v>1</v>
      </c>
      <c r="U44">
        <f t="shared" ca="1" si="50"/>
        <v>16938</v>
      </c>
      <c r="V44">
        <f ca="1">SUMPRODUCT(F44:T44,Data!$D$4:$R$4)</f>
        <v>4</v>
      </c>
      <c r="W44">
        <f ca="1">SUMPRODUCT(F44:T44,Data!$D$5:$R$5)</f>
        <v>4.4000000000000004</v>
      </c>
      <c r="X44" s="3">
        <f t="shared" ca="1" si="51"/>
        <v>7.407407407407407E-2</v>
      </c>
      <c r="Y44" s="3">
        <f t="shared" ca="1" si="52"/>
        <v>4.2145593869731802E-2</v>
      </c>
      <c r="Z44">
        <f t="shared" ca="1" si="53"/>
        <v>2500</v>
      </c>
      <c r="AA44">
        <f ca="1">250+SUMPRODUCT(F44:T44,Data!$D$6:$R$6)</f>
        <v>390</v>
      </c>
      <c r="AB44" s="2">
        <f t="shared" ca="1" si="54"/>
        <v>156296.29629629626</v>
      </c>
      <c r="AC44" s="2">
        <f t="shared" ca="1" si="55"/>
        <v>142283.52490421457</v>
      </c>
      <c r="AD44" s="2">
        <f t="shared" ca="1" si="56"/>
        <v>298579.82120051084</v>
      </c>
      <c r="AE44">
        <f t="shared" ca="1" si="59"/>
        <v>16938</v>
      </c>
    </row>
    <row r="45" spans="2:31" x14ac:dyDescent="0.35">
      <c r="C45" t="str">
        <f t="shared" si="57"/>
        <v>Display Size</v>
      </c>
      <c r="D45">
        <v>5</v>
      </c>
      <c r="F45">
        <f ca="1">F38</f>
        <v>0</v>
      </c>
      <c r="G45">
        <f ca="1">G38</f>
        <v>1</v>
      </c>
      <c r="H45">
        <f t="shared" ref="H45:J45" ca="1" si="63">H38</f>
        <v>0</v>
      </c>
      <c r="I45">
        <f t="shared" ca="1" si="63"/>
        <v>1</v>
      </c>
      <c r="J45">
        <f t="shared" ca="1" si="63"/>
        <v>0</v>
      </c>
      <c r="K45">
        <f ca="1">IF(AND(K38=1,K44=0),0,0)</f>
        <v>0</v>
      </c>
      <c r="L45">
        <f ca="1">IF(OR(AND(L38=1,L44=0),AND(L38=0,L44=1)),0,1)</f>
        <v>0</v>
      </c>
      <c r="M45">
        <f ca="1">IF(AND(K45=0,L45=0),1,0)</f>
        <v>1</v>
      </c>
      <c r="N45">
        <f ca="1">N38</f>
        <v>0</v>
      </c>
      <c r="O45">
        <f t="shared" ref="O45:T45" ca="1" si="64">O38</f>
        <v>1</v>
      </c>
      <c r="P45">
        <f t="shared" ca="1" si="64"/>
        <v>0</v>
      </c>
      <c r="Q45">
        <f t="shared" ca="1" si="64"/>
        <v>0</v>
      </c>
      <c r="R45">
        <f t="shared" ca="1" si="64"/>
        <v>0</v>
      </c>
      <c r="S45">
        <f t="shared" ca="1" si="64"/>
        <v>0</v>
      </c>
      <c r="T45">
        <f t="shared" ca="1" si="64"/>
        <v>1</v>
      </c>
      <c r="U45">
        <f t="shared" ca="1" si="50"/>
        <v>17034</v>
      </c>
      <c r="V45">
        <f ca="1">SUMPRODUCT(F45:T45,Data!$D$4:$R$4)</f>
        <v>4.8</v>
      </c>
      <c r="W45">
        <f ca="1">SUMPRODUCT(F45:T45,Data!$D$5:$R$5)</f>
        <v>6.9</v>
      </c>
      <c r="X45" s="3">
        <f t="shared" ca="1" si="51"/>
        <v>8.7591240875912413E-2</v>
      </c>
      <c r="Y45" s="3">
        <f t="shared" ca="1" si="52"/>
        <v>6.4546304957904588E-2</v>
      </c>
      <c r="Z45">
        <f t="shared" ca="1" si="53"/>
        <v>2500</v>
      </c>
      <c r="AA45">
        <f ca="1">250+SUMPRODUCT(F45:T45,Data!$D$6:$R$6)</f>
        <v>490</v>
      </c>
      <c r="AB45" s="2">
        <f t="shared" ca="1" si="54"/>
        <v>176058.39416058396</v>
      </c>
      <c r="AC45" s="2">
        <f t="shared" ca="1" si="55"/>
        <v>207580.91674462115</v>
      </c>
      <c r="AD45" s="2">
        <f t="shared" ca="1" si="56"/>
        <v>383639.31090520509</v>
      </c>
      <c r="AE45" t="str">
        <f t="shared" ca="1" si="59"/>
        <v>No</v>
      </c>
    </row>
    <row r="46" spans="2:31" x14ac:dyDescent="0.35">
      <c r="C46" t="str">
        <f t="shared" si="57"/>
        <v>Memory</v>
      </c>
      <c r="D46">
        <v>6</v>
      </c>
      <c r="F46">
        <f ca="1">F38</f>
        <v>0</v>
      </c>
      <c r="G46">
        <f t="shared" ref="G46:M46" ca="1" si="65">G38</f>
        <v>1</v>
      </c>
      <c r="H46">
        <f t="shared" ca="1" si="65"/>
        <v>0</v>
      </c>
      <c r="I46">
        <f t="shared" ca="1" si="65"/>
        <v>1</v>
      </c>
      <c r="J46">
        <f t="shared" ca="1" si="65"/>
        <v>0</v>
      </c>
      <c r="K46">
        <f t="shared" ca="1" si="65"/>
        <v>0</v>
      </c>
      <c r="L46">
        <f t="shared" ca="1" si="65"/>
        <v>1</v>
      </c>
      <c r="M46">
        <f t="shared" ca="1" si="65"/>
        <v>0</v>
      </c>
      <c r="N46">
        <f ca="1">IF(N38,0,1)</f>
        <v>1</v>
      </c>
      <c r="O46">
        <f ca="1">IF(N46=1,0,1)</f>
        <v>0</v>
      </c>
      <c r="P46">
        <f ca="1">IF(AND(OR(N46=1,O46=0),OR(N46=1,O46=0)),0,0)</f>
        <v>0</v>
      </c>
      <c r="Q46">
        <f ca="1">Q38</f>
        <v>0</v>
      </c>
      <c r="R46">
        <f t="shared" ref="R46:T46" ca="1" si="66">R38</f>
        <v>0</v>
      </c>
      <c r="S46">
        <f t="shared" ca="1" si="66"/>
        <v>0</v>
      </c>
      <c r="T46">
        <f t="shared" ca="1" si="66"/>
        <v>1</v>
      </c>
      <c r="U46">
        <f t="shared" ca="1" si="50"/>
        <v>16714</v>
      </c>
      <c r="V46">
        <f ca="1">SUMPRODUCT(F46:T46,Data!$D$4:$R$4)</f>
        <v>4</v>
      </c>
      <c r="W46">
        <f ca="1">SUMPRODUCT(F46:T46,Data!$D$5:$R$5)</f>
        <v>3.9</v>
      </c>
      <c r="X46" s="3">
        <f t="shared" ca="1" si="51"/>
        <v>7.407407407407407E-2</v>
      </c>
      <c r="Y46" s="3">
        <f t="shared" ca="1" si="52"/>
        <v>3.7536092396535124E-2</v>
      </c>
      <c r="Z46">
        <f t="shared" ca="1" si="53"/>
        <v>2500</v>
      </c>
      <c r="AA46">
        <f ca="1">250+SUMPRODUCT(F46:T46,Data!$D$6:$R$6)</f>
        <v>400</v>
      </c>
      <c r="AB46" s="2">
        <f t="shared" ca="1" si="54"/>
        <v>155555.55555555553</v>
      </c>
      <c r="AC46" s="2">
        <f t="shared" ca="1" si="55"/>
        <v>126121.27045235802</v>
      </c>
      <c r="AD46" s="2">
        <f t="shared" ca="1" si="56"/>
        <v>281676.82600791357</v>
      </c>
      <c r="AE46" t="str">
        <f t="shared" ca="1" si="59"/>
        <v>No</v>
      </c>
    </row>
    <row r="47" spans="2:31" x14ac:dyDescent="0.35">
      <c r="C47" t="str">
        <f t="shared" si="57"/>
        <v>Memory</v>
      </c>
      <c r="D47">
        <v>7</v>
      </c>
      <c r="F47">
        <f ca="1">F38</f>
        <v>0</v>
      </c>
      <c r="G47">
        <f t="shared" ref="G47:M47" ca="1" si="67">G38</f>
        <v>1</v>
      </c>
      <c r="H47">
        <f t="shared" ca="1" si="67"/>
        <v>0</v>
      </c>
      <c r="I47">
        <f t="shared" ca="1" si="67"/>
        <v>1</v>
      </c>
      <c r="J47">
        <f t="shared" ca="1" si="67"/>
        <v>0</v>
      </c>
      <c r="K47">
        <f t="shared" ca="1" si="67"/>
        <v>0</v>
      </c>
      <c r="L47">
        <f t="shared" ca="1" si="67"/>
        <v>1</v>
      </c>
      <c r="M47">
        <f t="shared" ca="1" si="67"/>
        <v>0</v>
      </c>
      <c r="N47">
        <f ca="1">IF(AND(N38=1,N46=0),0,0)</f>
        <v>0</v>
      </c>
      <c r="O47">
        <f ca="1">IF(OR(AND(O38=1,O46=0),AND(O38=0,O46=1)),0,1)</f>
        <v>0</v>
      </c>
      <c r="P47">
        <f ca="1">IF(AND(N47=0,O47=0),1,0)</f>
        <v>1</v>
      </c>
      <c r="Q47">
        <f ca="1">Q38</f>
        <v>0</v>
      </c>
      <c r="R47">
        <f t="shared" ref="R47:T47" ca="1" si="68">R38</f>
        <v>0</v>
      </c>
      <c r="S47">
        <f t="shared" ca="1" si="68"/>
        <v>0</v>
      </c>
      <c r="T47">
        <f t="shared" ca="1" si="68"/>
        <v>1</v>
      </c>
      <c r="U47">
        <f t="shared" ca="1" si="50"/>
        <v>17482</v>
      </c>
      <c r="V47">
        <f ca="1">SUMPRODUCT(F47:T47,Data!$D$4:$R$4)</f>
        <v>8.5</v>
      </c>
      <c r="W47">
        <f ca="1">SUMPRODUCT(F47:T47,Data!$D$5:$R$5)</f>
        <v>6.4</v>
      </c>
      <c r="X47" s="3">
        <f t="shared" ca="1" si="51"/>
        <v>0.14529914529914531</v>
      </c>
      <c r="Y47" s="3">
        <f t="shared" ca="1" si="52"/>
        <v>6.0150375939849621E-2</v>
      </c>
      <c r="Z47">
        <f t="shared" ca="1" si="53"/>
        <v>2500</v>
      </c>
      <c r="AA47">
        <f ca="1">250+SUMPRODUCT(F47:T47,Data!$D$6:$R$6)</f>
        <v>480</v>
      </c>
      <c r="AB47" s="2">
        <f t="shared" ca="1" si="54"/>
        <v>293504.2735042735</v>
      </c>
      <c r="AC47" s="2">
        <f t="shared" ca="1" si="55"/>
        <v>194406.01503759396</v>
      </c>
      <c r="AD47" s="2">
        <f t="shared" ca="1" si="56"/>
        <v>487910.28854186746</v>
      </c>
      <c r="AE47" t="str">
        <f t="shared" ca="1" si="59"/>
        <v>No</v>
      </c>
    </row>
    <row r="48" spans="2:31" x14ac:dyDescent="0.35">
      <c r="C48" t="str">
        <f t="shared" si="57"/>
        <v>Price</v>
      </c>
      <c r="D48">
        <v>8</v>
      </c>
      <c r="F48">
        <f ca="1">F38</f>
        <v>0</v>
      </c>
      <c r="G48">
        <f t="shared" ref="G48:P48" ca="1" si="69">G38</f>
        <v>1</v>
      </c>
      <c r="H48">
        <f t="shared" ca="1" si="69"/>
        <v>0</v>
      </c>
      <c r="I48">
        <f t="shared" ca="1" si="69"/>
        <v>1</v>
      </c>
      <c r="J48">
        <f t="shared" ca="1" si="69"/>
        <v>0</v>
      </c>
      <c r="K48">
        <f t="shared" ca="1" si="69"/>
        <v>0</v>
      </c>
      <c r="L48">
        <f t="shared" ca="1" si="69"/>
        <v>1</v>
      </c>
      <c r="M48">
        <f t="shared" ca="1" si="69"/>
        <v>0</v>
      </c>
      <c r="N48">
        <f t="shared" ca="1" si="69"/>
        <v>0</v>
      </c>
      <c r="O48">
        <f t="shared" ca="1" si="69"/>
        <v>1</v>
      </c>
      <c r="P48">
        <f t="shared" ca="1" si="69"/>
        <v>0</v>
      </c>
      <c r="Q48">
        <f ca="1">IF(Q38,0,1)</f>
        <v>1</v>
      </c>
      <c r="R48">
        <f ca="1">IF(Q48=1,0,1)</f>
        <v>0</v>
      </c>
      <c r="S48">
        <f ca="1">IF(AND(OR(Q48=0,R48=1),OR(R48=0,R48=1)),0,0)</f>
        <v>0</v>
      </c>
      <c r="T48">
        <f ca="1">IF(S48,0,0)</f>
        <v>0</v>
      </c>
      <c r="U48">
        <f t="shared" ca="1" si="50"/>
        <v>2634</v>
      </c>
      <c r="V48">
        <f ca="1">SUMPRODUCT(F48:T48,Data!$D$4:$R$4)</f>
        <v>10</v>
      </c>
      <c r="W48">
        <f ca="1">SUMPRODUCT(F48:T48,Data!$D$5:$R$5)</f>
        <v>10.9</v>
      </c>
      <c r="X48" s="3">
        <f t="shared" ca="1" si="51"/>
        <v>0.16666666666666666</v>
      </c>
      <c r="Y48" s="3">
        <f t="shared" ca="1" si="52"/>
        <v>9.8286744815148777E-2</v>
      </c>
      <c r="Z48">
        <f t="shared" ca="1" si="53"/>
        <v>1000</v>
      </c>
      <c r="AA48">
        <f ca="1">250+SUMPRODUCT(F48:T48,Data!$D$6:$R$6)</f>
        <v>440</v>
      </c>
      <c r="AB48" s="2">
        <f t="shared" ca="1" si="54"/>
        <v>93333.333333333328</v>
      </c>
      <c r="AC48" s="2">
        <f t="shared" ca="1" si="55"/>
        <v>88064.923354373313</v>
      </c>
      <c r="AD48" s="2">
        <f t="shared" ca="1" si="56"/>
        <v>181398.25668770663</v>
      </c>
      <c r="AE48" t="str">
        <f t="shared" ca="1" si="59"/>
        <v>No</v>
      </c>
    </row>
    <row r="49" spans="2:31" x14ac:dyDescent="0.35">
      <c r="C49" t="str">
        <f t="shared" si="57"/>
        <v>Price</v>
      </c>
      <c r="D49">
        <v>9</v>
      </c>
      <c r="F49">
        <f ca="1">F38</f>
        <v>0</v>
      </c>
      <c r="G49">
        <f t="shared" ref="G49:P49" ca="1" si="70">G38</f>
        <v>1</v>
      </c>
      <c r="H49">
        <f t="shared" ca="1" si="70"/>
        <v>0</v>
      </c>
      <c r="I49">
        <f t="shared" ca="1" si="70"/>
        <v>1</v>
      </c>
      <c r="J49">
        <f t="shared" ca="1" si="70"/>
        <v>0</v>
      </c>
      <c r="K49">
        <f t="shared" ca="1" si="70"/>
        <v>0</v>
      </c>
      <c r="L49">
        <f t="shared" ca="1" si="70"/>
        <v>1</v>
      </c>
      <c r="M49">
        <f t="shared" ca="1" si="70"/>
        <v>0</v>
      </c>
      <c r="N49">
        <f t="shared" ca="1" si="70"/>
        <v>0</v>
      </c>
      <c r="O49">
        <f t="shared" ca="1" si="70"/>
        <v>1</v>
      </c>
      <c r="P49">
        <f t="shared" ca="1" si="70"/>
        <v>0</v>
      </c>
      <c r="Q49">
        <f ca="1">IF(AND(Q38=1,Q48=0),0,0)</f>
        <v>0</v>
      </c>
      <c r="R49">
        <f ca="1">IF(AND(R38=1,R48=0),0,0)</f>
        <v>0</v>
      </c>
      <c r="S49">
        <f ca="1">IF(AND(AND(OR(Q38=0,Q38=1),OR(R38=0,R38=1)),AND(OR(Q48=0,Q48=1),OR(R48=0,R48=1)),S38=1),0,1)</f>
        <v>1</v>
      </c>
      <c r="T49">
        <f ca="1">IF(AND(Q49=0,R49=0,S49=0),1,0)</f>
        <v>0</v>
      </c>
      <c r="U49">
        <f t="shared" ca="1" si="50"/>
        <v>8778</v>
      </c>
      <c r="V49">
        <f ca="1">SUMPRODUCT(F49:T49,Data!$D$4:$R$4)</f>
        <v>7</v>
      </c>
      <c r="W49">
        <f ca="1">SUMPRODUCT(F49:T49,Data!$D$5:$R$5)</f>
        <v>6.9</v>
      </c>
      <c r="X49" s="3">
        <f t="shared" ca="1" si="51"/>
        <v>0.12280701754385964</v>
      </c>
      <c r="Y49" s="3">
        <f t="shared" ca="1" si="52"/>
        <v>6.4546304957904588E-2</v>
      </c>
      <c r="Z49">
        <f t="shared" ca="1" si="53"/>
        <v>2000</v>
      </c>
      <c r="AA49">
        <f ca="1">250+SUMPRODUCT(F49:T49,Data!$D$6:$R$6)</f>
        <v>440</v>
      </c>
      <c r="AB49" s="2">
        <f t="shared" ca="1" si="54"/>
        <v>191578.94736842104</v>
      </c>
      <c r="AC49" s="2">
        <f t="shared" ca="1" si="55"/>
        <v>161107.57717492987</v>
      </c>
      <c r="AD49" s="2">
        <f t="shared" ca="1" si="56"/>
        <v>352686.52454335091</v>
      </c>
      <c r="AE49" t="str">
        <f t="shared" ca="1" si="59"/>
        <v>No</v>
      </c>
    </row>
    <row r="50" spans="2:31" x14ac:dyDescent="0.35">
      <c r="C50" t="str">
        <f t="shared" si="57"/>
        <v>Price</v>
      </c>
      <c r="D50">
        <v>10</v>
      </c>
      <c r="F50">
        <f ca="1">F38</f>
        <v>0</v>
      </c>
      <c r="G50">
        <f t="shared" ref="G50:P50" ca="1" si="71">G38</f>
        <v>1</v>
      </c>
      <c r="H50">
        <f t="shared" ca="1" si="71"/>
        <v>0</v>
      </c>
      <c r="I50">
        <f t="shared" ca="1" si="71"/>
        <v>1</v>
      </c>
      <c r="J50">
        <f t="shared" ca="1" si="71"/>
        <v>0</v>
      </c>
      <c r="K50">
        <f t="shared" ca="1" si="71"/>
        <v>0</v>
      </c>
      <c r="L50">
        <f t="shared" ca="1" si="71"/>
        <v>1</v>
      </c>
      <c r="M50">
        <f t="shared" ca="1" si="71"/>
        <v>0</v>
      </c>
      <c r="N50">
        <f t="shared" ca="1" si="71"/>
        <v>0</v>
      </c>
      <c r="O50">
        <f t="shared" ca="1" si="71"/>
        <v>1</v>
      </c>
      <c r="P50">
        <f t="shared" ca="1" si="71"/>
        <v>0</v>
      </c>
      <c r="Q50">
        <f ca="1">IF(OR(Q38=1,Q48=1,Q49=1),0,1)</f>
        <v>0</v>
      </c>
      <c r="R50">
        <f ca="1">IF(OR(R38=1,R48=1,R49=1),0,1)</f>
        <v>1</v>
      </c>
      <c r="S50">
        <f ca="1">IF(OR(S38=1,S48=1,S49=1),0,1)</f>
        <v>0</v>
      </c>
      <c r="T50">
        <f ca="1">IF(OR(T38=1,T48=1,T49=1),0,1)</f>
        <v>0</v>
      </c>
      <c r="U50">
        <f t="shared" ca="1" si="50"/>
        <v>4682</v>
      </c>
      <c r="V50">
        <f ca="1">SUMPRODUCT(F50:T50,Data!$D$4:$R$4)</f>
        <v>8</v>
      </c>
      <c r="W50">
        <f ca="1">SUMPRODUCT(F50:T50,Data!$D$5:$R$5)</f>
        <v>8.9</v>
      </c>
      <c r="X50" s="3">
        <f t="shared" ca="1" si="51"/>
        <v>0.13793103448275862</v>
      </c>
      <c r="Y50" s="3">
        <f t="shared" ca="1" si="52"/>
        <v>8.1726354453627179E-2</v>
      </c>
      <c r="Z50">
        <f t="shared" ca="1" si="53"/>
        <v>1500</v>
      </c>
      <c r="AA50">
        <f ca="1">250+SUMPRODUCT(F50:T50,Data!$D$6:$R$6)</f>
        <v>440</v>
      </c>
      <c r="AB50" s="2">
        <f t="shared" ca="1" si="54"/>
        <v>146206.89655172412</v>
      </c>
      <c r="AC50" s="2">
        <f t="shared" ca="1" si="55"/>
        <v>138607.89715335169</v>
      </c>
      <c r="AD50" s="2">
        <f t="shared" ca="1" si="56"/>
        <v>284814.7937050758</v>
      </c>
      <c r="AE50" t="str">
        <f t="shared" ca="1" si="59"/>
        <v>No</v>
      </c>
    </row>
    <row r="51" spans="2:31" x14ac:dyDescent="0.35">
      <c r="B51" s="4" t="s">
        <v>73</v>
      </c>
      <c r="AD51" s="43">
        <f ca="1">MAX(AD41:AD50)</f>
        <v>487910.28854186746</v>
      </c>
    </row>
    <row r="52" spans="2:31" x14ac:dyDescent="0.35">
      <c r="B52" s="4" t="s">
        <v>84</v>
      </c>
      <c r="F52">
        <f t="shared" ref="F52:T52" ca="1" si="72">AI11</f>
        <v>0</v>
      </c>
      <c r="G52">
        <f t="shared" ca="1" si="72"/>
        <v>1</v>
      </c>
      <c r="H52">
        <f t="shared" ca="1" si="72"/>
        <v>0</v>
      </c>
      <c r="I52">
        <f t="shared" ca="1" si="72"/>
        <v>1</v>
      </c>
      <c r="J52">
        <f t="shared" ca="1" si="72"/>
        <v>0</v>
      </c>
      <c r="K52">
        <f t="shared" ca="1" si="72"/>
        <v>0</v>
      </c>
      <c r="L52">
        <f t="shared" ca="1" si="72"/>
        <v>1</v>
      </c>
      <c r="M52">
        <f t="shared" ca="1" si="72"/>
        <v>0</v>
      </c>
      <c r="N52">
        <f t="shared" ca="1" si="72"/>
        <v>0</v>
      </c>
      <c r="O52">
        <f t="shared" ca="1" si="72"/>
        <v>0</v>
      </c>
      <c r="P52">
        <f t="shared" ca="1" si="72"/>
        <v>1</v>
      </c>
      <c r="Q52">
        <f t="shared" ca="1" si="72"/>
        <v>0</v>
      </c>
      <c r="R52">
        <f t="shared" ca="1" si="72"/>
        <v>0</v>
      </c>
      <c r="S52">
        <f t="shared" ca="1" si="72"/>
        <v>0</v>
      </c>
      <c r="T52">
        <f t="shared" ca="1" si="72"/>
        <v>1</v>
      </c>
      <c r="U52">
        <f t="shared" ref="U52" ca="1" si="73">SUMPRODUCT($F$1:$T$1,F52:T52)</f>
        <v>17482</v>
      </c>
    </row>
    <row r="53" spans="2:31" x14ac:dyDescent="0.35"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</row>
    <row r="54" spans="2:31" x14ac:dyDescent="0.35">
      <c r="B54" s="4" t="s">
        <v>128</v>
      </c>
      <c r="E54" s="45">
        <f ca="1">AY11</f>
        <v>168</v>
      </c>
      <c r="F54">
        <f ca="1">VLOOKUP($E54,'Brute Force Search'!$B$6:$R$221,F$3,0)</f>
        <v>0</v>
      </c>
      <c r="G54">
        <f ca="1">VLOOKUP($E54,'Brute Force Search'!$B$6:$R$221,G$3,0)</f>
        <v>1</v>
      </c>
      <c r="H54">
        <f ca="1">VLOOKUP($E54,'Brute Force Search'!$B$6:$R$221,H$3,0)</f>
        <v>0</v>
      </c>
      <c r="I54">
        <f ca="1">VLOOKUP($E54,'Brute Force Search'!$B$6:$R$221,I$3,0)</f>
        <v>1</v>
      </c>
      <c r="J54">
        <f ca="1">VLOOKUP($E54,'Brute Force Search'!$B$6:$R$221,J$3,0)</f>
        <v>0</v>
      </c>
      <c r="K54">
        <f ca="1">VLOOKUP($E54,'Brute Force Search'!$B$6:$R$221,K$3,0)</f>
        <v>0</v>
      </c>
      <c r="L54">
        <f ca="1">VLOOKUP($E54,'Brute Force Search'!$B$6:$R$221,L$3,0)</f>
        <v>1</v>
      </c>
      <c r="M54">
        <f ca="1">VLOOKUP($E54,'Brute Force Search'!$B$6:$R$221,M$3,0)</f>
        <v>0</v>
      </c>
      <c r="N54">
        <f ca="1">VLOOKUP($E54,'Brute Force Search'!$B$6:$R$221,N$3,0)</f>
        <v>0</v>
      </c>
      <c r="O54">
        <f ca="1">VLOOKUP($E54,'Brute Force Search'!$B$6:$R$221,O$3,0)</f>
        <v>0</v>
      </c>
      <c r="P54">
        <f ca="1">VLOOKUP($E54,'Brute Force Search'!$B$6:$R$221,P$3,0)</f>
        <v>1</v>
      </c>
      <c r="Q54">
        <f ca="1">VLOOKUP($E54,'Brute Force Search'!$B$6:$R$221,Q$3,0)</f>
        <v>0</v>
      </c>
      <c r="R54">
        <f ca="1">VLOOKUP($E54,'Brute Force Search'!$B$6:$R$221,R$3,0)</f>
        <v>0</v>
      </c>
      <c r="S54">
        <f ca="1">VLOOKUP($E54,'Brute Force Search'!$B$6:$R$221,S$3,0)</f>
        <v>0</v>
      </c>
      <c r="T54">
        <f ca="1">VLOOKUP($E54,'Brute Force Search'!$B$6:$R$221,T$3,0)</f>
        <v>1</v>
      </c>
      <c r="U54">
        <f ca="1">SUMPRODUCT($F$1:$T$1,F54:T54)</f>
        <v>17482</v>
      </c>
      <c r="V54" s="34"/>
      <c r="W54" s="34"/>
      <c r="X54" s="34"/>
      <c r="Y54" s="34"/>
      <c r="Z54" s="34"/>
      <c r="AA54" s="34"/>
      <c r="AB54" s="34"/>
      <c r="AC54" s="34"/>
      <c r="AD54" s="34"/>
      <c r="AE54" s="34"/>
    </row>
    <row r="55" spans="2:31" x14ac:dyDescent="0.35"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</row>
    <row r="56" spans="2:31" x14ac:dyDescent="0.35">
      <c r="B56" s="4" t="s">
        <v>78</v>
      </c>
    </row>
    <row r="57" spans="2:31" x14ac:dyDescent="0.35">
      <c r="C57" t="str">
        <f>C25</f>
        <v>Detachable</v>
      </c>
      <c r="D57">
        <v>1</v>
      </c>
      <c r="F57">
        <f ca="1">IF(F54,0,1)</f>
        <v>1</v>
      </c>
      <c r="G57">
        <f ca="1">1-F57</f>
        <v>0</v>
      </c>
      <c r="H57">
        <f ca="1">H54</f>
        <v>0</v>
      </c>
      <c r="I57">
        <f t="shared" ref="I57:T57" ca="1" si="74">I54</f>
        <v>1</v>
      </c>
      <c r="J57">
        <f t="shared" ca="1" si="74"/>
        <v>0</v>
      </c>
      <c r="K57">
        <f t="shared" ca="1" si="74"/>
        <v>0</v>
      </c>
      <c r="L57">
        <f t="shared" ca="1" si="74"/>
        <v>1</v>
      </c>
      <c r="M57">
        <f t="shared" ca="1" si="74"/>
        <v>0</v>
      </c>
      <c r="N57">
        <f t="shared" ca="1" si="74"/>
        <v>0</v>
      </c>
      <c r="O57">
        <f t="shared" ca="1" si="74"/>
        <v>0</v>
      </c>
      <c r="P57">
        <f t="shared" ca="1" si="74"/>
        <v>1</v>
      </c>
      <c r="Q57">
        <f t="shared" ca="1" si="74"/>
        <v>0</v>
      </c>
      <c r="R57">
        <f t="shared" ca="1" si="74"/>
        <v>0</v>
      </c>
      <c r="S57">
        <f t="shared" ca="1" si="74"/>
        <v>0</v>
      </c>
      <c r="T57">
        <f t="shared" ca="1" si="74"/>
        <v>1</v>
      </c>
      <c r="U57">
        <f t="shared" ref="U57:U66" ca="1" si="75">SUMPRODUCT($F$1:$T$1,F57:T57)</f>
        <v>17481</v>
      </c>
      <c r="V57">
        <f ca="1">SUMPRODUCT(F57:T57,Data!$D$4:$R$4)</f>
        <v>9.5</v>
      </c>
      <c r="W57">
        <f ca="1">SUMPRODUCT(F57:T57,Data!$D$5:$R$5)</f>
        <v>9.4</v>
      </c>
      <c r="X57" s="3">
        <f t="shared" ref="X57:X66" ca="1" si="76">V57/(50+V57)</f>
        <v>0.15966386554621848</v>
      </c>
      <c r="Y57" s="3">
        <f t="shared" ref="Y57:Y66" ca="1" si="77">W57/(100+W57)</f>
        <v>8.5923217550274225E-2</v>
      </c>
      <c r="Z57">
        <f t="shared" ref="Z57:Z66" ca="1" si="78">IF(Q57=1,$Q$5,IF(R57=1,$R$5,IF(S57=1,$S$5,IF(T57=1,$T$5))))</f>
        <v>2500</v>
      </c>
      <c r="AA57">
        <f ca="1">250+SUMPRODUCT(F57:T57,Data!$D$6:$R$6)</f>
        <v>680</v>
      </c>
      <c r="AB57" s="2">
        <f t="shared" ref="AB57:AB66" ca="1" si="79">($Z57-$AA57)*X57*1000</f>
        <v>290588.23529411765</v>
      </c>
      <c r="AC57" s="2">
        <f t="shared" ref="AC57:AC66" ca="1" si="80">($Z57-$AA57)*Y57*1600</f>
        <v>250208.40950639854</v>
      </c>
      <c r="AD57" s="2">
        <f t="shared" ref="AD57:AD66" ca="1" si="81">SUM(AB57:AC57)</f>
        <v>540796.64480051619</v>
      </c>
      <c r="AE57" t="str">
        <f ca="1">IFERROR(VLOOKUP(U57,AX$9:AX$11,1,0),"No")</f>
        <v>No</v>
      </c>
    </row>
    <row r="58" spans="2:31" x14ac:dyDescent="0.35">
      <c r="C58" t="str">
        <f t="shared" ref="C58:C66" si="82">C26</f>
        <v>Processor</v>
      </c>
      <c r="D58">
        <v>2</v>
      </c>
      <c r="F58">
        <f ca="1">F54</f>
        <v>0</v>
      </c>
      <c r="G58">
        <f ca="1">G54</f>
        <v>1</v>
      </c>
      <c r="H58">
        <f ca="1">IF(H54,0,1)</f>
        <v>1</v>
      </c>
      <c r="I58">
        <f ca="1">IF(H58=1,0,1)</f>
        <v>0</v>
      </c>
      <c r="J58">
        <f ca="1">IF(AND(OR(H58=1,H58=0),OR(H58=1,I58=0)),0,0)</f>
        <v>0</v>
      </c>
      <c r="K58">
        <f ca="1">K54</f>
        <v>0</v>
      </c>
      <c r="L58">
        <f t="shared" ref="L58:T58" ca="1" si="83">L54</f>
        <v>1</v>
      </c>
      <c r="M58">
        <f t="shared" ca="1" si="83"/>
        <v>0</v>
      </c>
      <c r="N58">
        <f t="shared" ca="1" si="83"/>
        <v>0</v>
      </c>
      <c r="O58">
        <f t="shared" ca="1" si="83"/>
        <v>0</v>
      </c>
      <c r="P58">
        <f t="shared" ca="1" si="83"/>
        <v>1</v>
      </c>
      <c r="Q58">
        <f t="shared" ca="1" si="83"/>
        <v>0</v>
      </c>
      <c r="R58">
        <f t="shared" ca="1" si="83"/>
        <v>0</v>
      </c>
      <c r="S58">
        <f t="shared" ca="1" si="83"/>
        <v>0</v>
      </c>
      <c r="T58">
        <f t="shared" ca="1" si="83"/>
        <v>1</v>
      </c>
      <c r="U58">
        <f t="shared" ca="1" si="75"/>
        <v>17478</v>
      </c>
      <c r="V58">
        <f ca="1">SUMPRODUCT(F58:T58,Data!$D$4:$R$4)</f>
        <v>6.5</v>
      </c>
      <c r="W58">
        <f ca="1">SUMPRODUCT(F58:T58,Data!$D$5:$R$5)</f>
        <v>4</v>
      </c>
      <c r="X58" s="3">
        <f t="shared" ca="1" si="76"/>
        <v>0.11504424778761062</v>
      </c>
      <c r="Y58" s="3">
        <f t="shared" ca="1" si="77"/>
        <v>3.8461538461538464E-2</v>
      </c>
      <c r="Z58">
        <f t="shared" ca="1" si="78"/>
        <v>2500</v>
      </c>
      <c r="AA58">
        <f ca="1">250+SUMPRODUCT(F58:T58,Data!$D$6:$R$6)</f>
        <v>380</v>
      </c>
      <c r="AB58" s="2">
        <f t="shared" ca="1" si="79"/>
        <v>243893.80530973451</v>
      </c>
      <c r="AC58" s="2">
        <f t="shared" ca="1" si="80"/>
        <v>130461.53846153847</v>
      </c>
      <c r="AD58" s="2">
        <f t="shared" ca="1" si="81"/>
        <v>374355.34377127298</v>
      </c>
      <c r="AE58" t="str">
        <f t="shared" ref="AE58:AE66" ca="1" si="84">IFERROR(VLOOKUP(U58,AX$9:AX$11,1,0),"No")</f>
        <v>No</v>
      </c>
    </row>
    <row r="59" spans="2:31" x14ac:dyDescent="0.35">
      <c r="C59" t="str">
        <f t="shared" si="82"/>
        <v>Processor</v>
      </c>
      <c r="D59">
        <v>3</v>
      </c>
      <c r="F59">
        <f ca="1">F54</f>
        <v>0</v>
      </c>
      <c r="G59">
        <f ca="1">G54</f>
        <v>1</v>
      </c>
      <c r="H59">
        <f ca="1">IF(AND(H54=1,H58=0),0,0)</f>
        <v>0</v>
      </c>
      <c r="I59">
        <f ca="1">IF(OR(AND(I54=1,I58=0),AND(I54=0,I58=1)),0,1)</f>
        <v>0</v>
      </c>
      <c r="J59">
        <f ca="1">IF(AND(H59=0,I59=0),1,0)</f>
        <v>1</v>
      </c>
      <c r="K59">
        <f ca="1">K54</f>
        <v>0</v>
      </c>
      <c r="L59">
        <f t="shared" ref="L59:T59" ca="1" si="85">L54</f>
        <v>1</v>
      </c>
      <c r="M59">
        <f t="shared" ca="1" si="85"/>
        <v>0</v>
      </c>
      <c r="N59">
        <f t="shared" ca="1" si="85"/>
        <v>0</v>
      </c>
      <c r="O59">
        <f t="shared" ca="1" si="85"/>
        <v>0</v>
      </c>
      <c r="P59">
        <f t="shared" ca="1" si="85"/>
        <v>1</v>
      </c>
      <c r="Q59">
        <f t="shared" ca="1" si="85"/>
        <v>0</v>
      </c>
      <c r="R59">
        <f t="shared" ca="1" si="85"/>
        <v>0</v>
      </c>
      <c r="S59">
        <f t="shared" ca="1" si="85"/>
        <v>0</v>
      </c>
      <c r="T59">
        <f t="shared" ca="1" si="85"/>
        <v>1</v>
      </c>
      <c r="U59">
        <f t="shared" ca="1" si="75"/>
        <v>17490</v>
      </c>
      <c r="V59">
        <f ca="1">SUMPRODUCT(F59:T59,Data!$D$4:$R$4)</f>
        <v>11</v>
      </c>
      <c r="W59">
        <f ca="1">SUMPRODUCT(F59:T59,Data!$D$5:$R$5)</f>
        <v>7</v>
      </c>
      <c r="X59" s="3">
        <f t="shared" ca="1" si="76"/>
        <v>0.18032786885245902</v>
      </c>
      <c r="Y59" s="3">
        <f t="shared" ca="1" si="77"/>
        <v>6.5420560747663545E-2</v>
      </c>
      <c r="Z59">
        <f t="shared" ca="1" si="78"/>
        <v>2500</v>
      </c>
      <c r="AA59">
        <f ca="1">250+SUMPRODUCT(F59:T59,Data!$D$6:$R$6)</f>
        <v>580</v>
      </c>
      <c r="AB59" s="2">
        <f t="shared" ca="1" si="79"/>
        <v>346229.50819672132</v>
      </c>
      <c r="AC59" s="2">
        <f t="shared" ca="1" si="80"/>
        <v>200971.96261682242</v>
      </c>
      <c r="AD59" s="2">
        <f t="shared" ca="1" si="81"/>
        <v>547201.47081354377</v>
      </c>
      <c r="AE59" t="str">
        <f t="shared" ca="1" si="84"/>
        <v>No</v>
      </c>
    </row>
    <row r="60" spans="2:31" x14ac:dyDescent="0.35">
      <c r="C60" t="str">
        <f t="shared" si="82"/>
        <v>Display Size</v>
      </c>
      <c r="D60">
        <v>4</v>
      </c>
      <c r="F60">
        <f ca="1">F54</f>
        <v>0</v>
      </c>
      <c r="G60">
        <f ca="1">G54</f>
        <v>1</v>
      </c>
      <c r="H60">
        <f ca="1">H54</f>
        <v>0</v>
      </c>
      <c r="I60">
        <f t="shared" ref="I60:J60" ca="1" si="86">I54</f>
        <v>1</v>
      </c>
      <c r="J60">
        <f t="shared" ca="1" si="86"/>
        <v>0</v>
      </c>
      <c r="K60">
        <f ca="1">IF(K54,0,1)</f>
        <v>1</v>
      </c>
      <c r="L60">
        <f ca="1">IF(K60=1,0,1)</f>
        <v>0</v>
      </c>
      <c r="M60">
        <f ca="1">IF(AND(OR(K60=1,K60=0),OR(L60=1,L60=0)),0,0)</f>
        <v>0</v>
      </c>
      <c r="N60">
        <f ca="1">N54</f>
        <v>0</v>
      </c>
      <c r="O60">
        <f t="shared" ref="O60:T60" ca="1" si="87">O54</f>
        <v>0</v>
      </c>
      <c r="P60">
        <f t="shared" ca="1" si="87"/>
        <v>1</v>
      </c>
      <c r="Q60">
        <f t="shared" ca="1" si="87"/>
        <v>0</v>
      </c>
      <c r="R60">
        <f t="shared" ca="1" si="87"/>
        <v>0</v>
      </c>
      <c r="S60">
        <f t="shared" ca="1" si="87"/>
        <v>0</v>
      </c>
      <c r="T60">
        <f t="shared" ca="1" si="87"/>
        <v>1</v>
      </c>
      <c r="U60">
        <f t="shared" ca="1" si="75"/>
        <v>17450</v>
      </c>
      <c r="V60">
        <f ca="1">SUMPRODUCT(F60:T60,Data!$D$4:$R$4)</f>
        <v>6.5</v>
      </c>
      <c r="W60">
        <f ca="1">SUMPRODUCT(F60:T60,Data!$D$5:$R$5)</f>
        <v>4.9000000000000004</v>
      </c>
      <c r="X60" s="3">
        <f t="shared" ca="1" si="76"/>
        <v>0.11504424778761062</v>
      </c>
      <c r="Y60" s="3">
        <f t="shared" ca="1" si="77"/>
        <v>4.6711153479504289E-2</v>
      </c>
      <c r="Z60">
        <f t="shared" ca="1" si="78"/>
        <v>2500</v>
      </c>
      <c r="AA60">
        <f ca="1">250+SUMPRODUCT(F60:T60,Data!$D$6:$R$6)</f>
        <v>430</v>
      </c>
      <c r="AB60" s="2">
        <f t="shared" ca="1" si="79"/>
        <v>238141.59292035399</v>
      </c>
      <c r="AC60" s="2">
        <f t="shared" ca="1" si="80"/>
        <v>154707.34032411821</v>
      </c>
      <c r="AD60" s="2">
        <f t="shared" ca="1" si="81"/>
        <v>392848.93324447219</v>
      </c>
      <c r="AE60" t="str">
        <f t="shared" ca="1" si="84"/>
        <v>No</v>
      </c>
    </row>
    <row r="61" spans="2:31" x14ac:dyDescent="0.35">
      <c r="C61" t="str">
        <f t="shared" si="82"/>
        <v>Display Size</v>
      </c>
      <c r="D61">
        <v>5</v>
      </c>
      <c r="F61">
        <f ca="1">F54</f>
        <v>0</v>
      </c>
      <c r="G61">
        <f ca="1">G54</f>
        <v>1</v>
      </c>
      <c r="H61">
        <f t="shared" ref="H61:J61" ca="1" si="88">H54</f>
        <v>0</v>
      </c>
      <c r="I61">
        <f t="shared" ca="1" si="88"/>
        <v>1</v>
      </c>
      <c r="J61">
        <f t="shared" ca="1" si="88"/>
        <v>0</v>
      </c>
      <c r="K61">
        <f ca="1">IF(AND(K54=1,K60=0),0,0)</f>
        <v>0</v>
      </c>
      <c r="L61">
        <f ca="1">IF(OR(AND(L54=1,L60=0),AND(L54=0,L60=1)),0,1)</f>
        <v>0</v>
      </c>
      <c r="M61">
        <f ca="1">IF(AND(K61=0,L61=0),1,0)</f>
        <v>1</v>
      </c>
      <c r="N61">
        <f ca="1">N54</f>
        <v>0</v>
      </c>
      <c r="O61">
        <f t="shared" ref="O61:T61" ca="1" si="89">O54</f>
        <v>0</v>
      </c>
      <c r="P61">
        <f t="shared" ca="1" si="89"/>
        <v>1</v>
      </c>
      <c r="Q61">
        <f t="shared" ca="1" si="89"/>
        <v>0</v>
      </c>
      <c r="R61">
        <f t="shared" ca="1" si="89"/>
        <v>0</v>
      </c>
      <c r="S61">
        <f t="shared" ca="1" si="89"/>
        <v>0</v>
      </c>
      <c r="T61">
        <f t="shared" ca="1" si="89"/>
        <v>1</v>
      </c>
      <c r="U61">
        <f t="shared" ca="1" si="75"/>
        <v>17546</v>
      </c>
      <c r="V61">
        <f ca="1">SUMPRODUCT(F61:T61,Data!$D$4:$R$4)</f>
        <v>7.3</v>
      </c>
      <c r="W61">
        <f ca="1">SUMPRODUCT(F61:T61,Data!$D$5:$R$5)</f>
        <v>7.4</v>
      </c>
      <c r="X61" s="3">
        <f t="shared" ca="1" si="76"/>
        <v>0.12739965095986039</v>
      </c>
      <c r="Y61" s="3">
        <f t="shared" ca="1" si="77"/>
        <v>6.8901303538175043E-2</v>
      </c>
      <c r="Z61">
        <f t="shared" ca="1" si="78"/>
        <v>2500</v>
      </c>
      <c r="AA61">
        <f ca="1">250+SUMPRODUCT(F61:T61,Data!$D$6:$R$6)</f>
        <v>530</v>
      </c>
      <c r="AB61" s="2">
        <f t="shared" ca="1" si="79"/>
        <v>250977.31239092496</v>
      </c>
      <c r="AC61" s="2">
        <f t="shared" ca="1" si="80"/>
        <v>217176.90875232776</v>
      </c>
      <c r="AD61" s="2">
        <f t="shared" ca="1" si="81"/>
        <v>468154.22114325268</v>
      </c>
      <c r="AE61" t="str">
        <f t="shared" ca="1" si="84"/>
        <v>No</v>
      </c>
    </row>
    <row r="62" spans="2:31" x14ac:dyDescent="0.35">
      <c r="C62" t="str">
        <f t="shared" si="82"/>
        <v>Memory</v>
      </c>
      <c r="D62">
        <v>6</v>
      </c>
      <c r="F62">
        <f ca="1">F54</f>
        <v>0</v>
      </c>
      <c r="G62">
        <f t="shared" ref="G62:M62" ca="1" si="90">G54</f>
        <v>1</v>
      </c>
      <c r="H62">
        <f t="shared" ca="1" si="90"/>
        <v>0</v>
      </c>
      <c r="I62">
        <f t="shared" ca="1" si="90"/>
        <v>1</v>
      </c>
      <c r="J62">
        <f t="shared" ca="1" si="90"/>
        <v>0</v>
      </c>
      <c r="K62">
        <f t="shared" ca="1" si="90"/>
        <v>0</v>
      </c>
      <c r="L62">
        <f t="shared" ca="1" si="90"/>
        <v>1</v>
      </c>
      <c r="M62">
        <f t="shared" ca="1" si="90"/>
        <v>0</v>
      </c>
      <c r="N62">
        <f ca="1">IF(N54,0,1)</f>
        <v>1</v>
      </c>
      <c r="O62">
        <f ca="1">IF(N62=1,0,1)</f>
        <v>0</v>
      </c>
      <c r="P62">
        <f ca="1">IF(AND(OR(N62=1,O62=0),OR(N62=1,O62=0)),0,0)</f>
        <v>0</v>
      </c>
      <c r="Q62">
        <f ca="1">Q54</f>
        <v>0</v>
      </c>
      <c r="R62">
        <f t="shared" ref="R62:T62" ca="1" si="91">R54</f>
        <v>0</v>
      </c>
      <c r="S62">
        <f t="shared" ca="1" si="91"/>
        <v>0</v>
      </c>
      <c r="T62">
        <f t="shared" ca="1" si="91"/>
        <v>1</v>
      </c>
      <c r="U62">
        <f t="shared" ca="1" si="75"/>
        <v>16714</v>
      </c>
      <c r="V62">
        <f ca="1">SUMPRODUCT(F62:T62,Data!$D$4:$R$4)</f>
        <v>4</v>
      </c>
      <c r="W62">
        <f ca="1">SUMPRODUCT(F62:T62,Data!$D$5:$R$5)</f>
        <v>3.9</v>
      </c>
      <c r="X62" s="3">
        <f t="shared" ca="1" si="76"/>
        <v>7.407407407407407E-2</v>
      </c>
      <c r="Y62" s="3">
        <f t="shared" ca="1" si="77"/>
        <v>3.7536092396535124E-2</v>
      </c>
      <c r="Z62">
        <f t="shared" ca="1" si="78"/>
        <v>2500</v>
      </c>
      <c r="AA62">
        <f ca="1">250+SUMPRODUCT(F62:T62,Data!$D$6:$R$6)</f>
        <v>400</v>
      </c>
      <c r="AB62" s="2">
        <f t="shared" ca="1" si="79"/>
        <v>155555.55555555553</v>
      </c>
      <c r="AC62" s="2">
        <f t="shared" ca="1" si="80"/>
        <v>126121.27045235802</v>
      </c>
      <c r="AD62" s="2">
        <f t="shared" ca="1" si="81"/>
        <v>281676.82600791357</v>
      </c>
      <c r="AE62" t="str">
        <f t="shared" ca="1" si="84"/>
        <v>No</v>
      </c>
    </row>
    <row r="63" spans="2:31" x14ac:dyDescent="0.35">
      <c r="C63" t="str">
        <f t="shared" si="82"/>
        <v>Memory</v>
      </c>
      <c r="D63">
        <v>7</v>
      </c>
      <c r="F63">
        <f ca="1">F54</f>
        <v>0</v>
      </c>
      <c r="G63">
        <f t="shared" ref="G63:M63" ca="1" si="92">G54</f>
        <v>1</v>
      </c>
      <c r="H63">
        <f t="shared" ca="1" si="92"/>
        <v>0</v>
      </c>
      <c r="I63">
        <f t="shared" ca="1" si="92"/>
        <v>1</v>
      </c>
      <c r="J63">
        <f t="shared" ca="1" si="92"/>
        <v>0</v>
      </c>
      <c r="K63">
        <f t="shared" ca="1" si="92"/>
        <v>0</v>
      </c>
      <c r="L63">
        <f t="shared" ca="1" si="92"/>
        <v>1</v>
      </c>
      <c r="M63">
        <f t="shared" ca="1" si="92"/>
        <v>0</v>
      </c>
      <c r="N63">
        <f ca="1">IF(AND(N54=1,N62=0),0,0)</f>
        <v>0</v>
      </c>
      <c r="O63">
        <f ca="1">IF(OR(AND(O54=1,O62=0),AND(O54=0,O62=1)),0,1)</f>
        <v>1</v>
      </c>
      <c r="P63">
        <f ca="1">IF(AND(N63=0,O63=0),1,0)</f>
        <v>0</v>
      </c>
      <c r="Q63">
        <f ca="1">Q54</f>
        <v>0</v>
      </c>
      <c r="R63">
        <f t="shared" ref="R63:T63" ca="1" si="93">R54</f>
        <v>0</v>
      </c>
      <c r="S63">
        <f t="shared" ca="1" si="93"/>
        <v>0</v>
      </c>
      <c r="T63">
        <f t="shared" ca="1" si="93"/>
        <v>1</v>
      </c>
      <c r="U63">
        <f t="shared" ca="1" si="75"/>
        <v>16970</v>
      </c>
      <c r="V63">
        <f ca="1">SUMPRODUCT(F63:T63,Data!$D$4:$R$4)</f>
        <v>6</v>
      </c>
      <c r="W63">
        <f ca="1">SUMPRODUCT(F63:T63,Data!$D$5:$R$5)</f>
        <v>5.9</v>
      </c>
      <c r="X63" s="3">
        <f t="shared" ca="1" si="76"/>
        <v>0.10714285714285714</v>
      </c>
      <c r="Y63" s="3">
        <f t="shared" ca="1" si="77"/>
        <v>5.5712936732766762E-2</v>
      </c>
      <c r="Z63">
        <f t="shared" ca="1" si="78"/>
        <v>2500</v>
      </c>
      <c r="AA63">
        <f ca="1">250+SUMPRODUCT(F63:T63,Data!$D$6:$R$6)</f>
        <v>440</v>
      </c>
      <c r="AB63" s="2">
        <f t="shared" ca="1" si="79"/>
        <v>220714.28571428568</v>
      </c>
      <c r="AC63" s="2">
        <f t="shared" ca="1" si="80"/>
        <v>183629.83947119923</v>
      </c>
      <c r="AD63" s="2">
        <f t="shared" ca="1" si="81"/>
        <v>404344.12518548488</v>
      </c>
      <c r="AE63">
        <f t="shared" ca="1" si="84"/>
        <v>16970</v>
      </c>
    </row>
    <row r="64" spans="2:31" x14ac:dyDescent="0.35">
      <c r="C64" t="str">
        <f t="shared" si="82"/>
        <v>Price</v>
      </c>
      <c r="D64">
        <v>8</v>
      </c>
      <c r="F64">
        <f ca="1">F54</f>
        <v>0</v>
      </c>
      <c r="G64">
        <f t="shared" ref="G64:P64" ca="1" si="94">G54</f>
        <v>1</v>
      </c>
      <c r="H64">
        <f t="shared" ca="1" si="94"/>
        <v>0</v>
      </c>
      <c r="I64">
        <f t="shared" ca="1" si="94"/>
        <v>1</v>
      </c>
      <c r="J64">
        <f t="shared" ca="1" si="94"/>
        <v>0</v>
      </c>
      <c r="K64">
        <f t="shared" ca="1" si="94"/>
        <v>0</v>
      </c>
      <c r="L64">
        <f t="shared" ca="1" si="94"/>
        <v>1</v>
      </c>
      <c r="M64">
        <f t="shared" ca="1" si="94"/>
        <v>0</v>
      </c>
      <c r="N64">
        <f t="shared" ca="1" si="94"/>
        <v>0</v>
      </c>
      <c r="O64">
        <f t="shared" ca="1" si="94"/>
        <v>0</v>
      </c>
      <c r="P64">
        <f t="shared" ca="1" si="94"/>
        <v>1</v>
      </c>
      <c r="Q64">
        <f ca="1">IF(Q54,0,1)</f>
        <v>1</v>
      </c>
      <c r="R64">
        <f ca="1">IF(Q64=1,0,1)</f>
        <v>0</v>
      </c>
      <c r="S64">
        <f ca="1">IF(AND(OR(Q64=0,R64=1),OR(R64=0,R64=1)),0,0)</f>
        <v>0</v>
      </c>
      <c r="T64">
        <f ca="1">IF(S64,0,0)</f>
        <v>0</v>
      </c>
      <c r="U64">
        <f t="shared" ca="1" si="75"/>
        <v>3146</v>
      </c>
      <c r="V64">
        <f ca="1">SUMPRODUCT(F64:T64,Data!$D$4:$R$4)</f>
        <v>12.5</v>
      </c>
      <c r="W64">
        <f ca="1">SUMPRODUCT(F64:T64,Data!$D$5:$R$5)</f>
        <v>11.4</v>
      </c>
      <c r="X64" s="3">
        <f t="shared" ca="1" si="76"/>
        <v>0.2</v>
      </c>
      <c r="Y64" s="3">
        <f t="shared" ca="1" si="77"/>
        <v>0.10233393177737882</v>
      </c>
      <c r="Z64">
        <f t="shared" ca="1" si="78"/>
        <v>1000</v>
      </c>
      <c r="AA64">
        <f ca="1">250+SUMPRODUCT(F64:T64,Data!$D$6:$R$6)</f>
        <v>480</v>
      </c>
      <c r="AB64" s="2">
        <f t="shared" ca="1" si="79"/>
        <v>104000</v>
      </c>
      <c r="AC64" s="2">
        <f t="shared" ca="1" si="80"/>
        <v>85141.831238779167</v>
      </c>
      <c r="AD64" s="2">
        <f t="shared" ca="1" si="81"/>
        <v>189141.83123877918</v>
      </c>
      <c r="AE64" t="str">
        <f t="shared" ca="1" si="84"/>
        <v>No</v>
      </c>
    </row>
    <row r="65" spans="2:31" x14ac:dyDescent="0.35">
      <c r="C65" t="str">
        <f t="shared" si="82"/>
        <v>Price</v>
      </c>
      <c r="D65">
        <v>9</v>
      </c>
      <c r="F65">
        <f ca="1">F54</f>
        <v>0</v>
      </c>
      <c r="G65">
        <f t="shared" ref="G65:P65" ca="1" si="95">G54</f>
        <v>1</v>
      </c>
      <c r="H65">
        <f t="shared" ca="1" si="95"/>
        <v>0</v>
      </c>
      <c r="I65">
        <f t="shared" ca="1" si="95"/>
        <v>1</v>
      </c>
      <c r="J65">
        <f t="shared" ca="1" si="95"/>
        <v>0</v>
      </c>
      <c r="K65">
        <f t="shared" ca="1" si="95"/>
        <v>0</v>
      </c>
      <c r="L65">
        <f t="shared" ca="1" si="95"/>
        <v>1</v>
      </c>
      <c r="M65">
        <f t="shared" ca="1" si="95"/>
        <v>0</v>
      </c>
      <c r="N65">
        <f t="shared" ca="1" si="95"/>
        <v>0</v>
      </c>
      <c r="O65">
        <f t="shared" ca="1" si="95"/>
        <v>0</v>
      </c>
      <c r="P65">
        <f t="shared" ca="1" si="95"/>
        <v>1</v>
      </c>
      <c r="Q65">
        <f ca="1">IF(AND(Q54=1,Q64=0),0,0)</f>
        <v>0</v>
      </c>
      <c r="R65">
        <f ca="1">IF(AND(R54=1,R64=0),0,0)</f>
        <v>0</v>
      </c>
      <c r="S65">
        <f ca="1">IF(AND(AND(OR(Q54=0,Q54=1),OR(R54=0,R54=1)),AND(OR(Q64=0,Q64=1),OR(R64=0,R64=1)),S54=1),0,1)</f>
        <v>1</v>
      </c>
      <c r="T65">
        <f ca="1">IF(AND(Q65=0,R65=0,S65=0),1,0)</f>
        <v>0</v>
      </c>
      <c r="U65">
        <f t="shared" ca="1" si="75"/>
        <v>9290</v>
      </c>
      <c r="V65">
        <f ca="1">SUMPRODUCT(F65:T65,Data!$D$4:$R$4)</f>
        <v>9.5</v>
      </c>
      <c r="W65">
        <f ca="1">SUMPRODUCT(F65:T65,Data!$D$5:$R$5)</f>
        <v>7.4</v>
      </c>
      <c r="X65" s="3">
        <f t="shared" ca="1" si="76"/>
        <v>0.15966386554621848</v>
      </c>
      <c r="Y65" s="3">
        <f t="shared" ca="1" si="77"/>
        <v>6.8901303538175043E-2</v>
      </c>
      <c r="Z65">
        <f t="shared" ca="1" si="78"/>
        <v>2000</v>
      </c>
      <c r="AA65">
        <f ca="1">250+SUMPRODUCT(F65:T65,Data!$D$6:$R$6)</f>
        <v>480</v>
      </c>
      <c r="AB65" s="2">
        <f t="shared" ca="1" si="79"/>
        <v>242689.0756302521</v>
      </c>
      <c r="AC65" s="2">
        <f t="shared" ca="1" si="80"/>
        <v>167567.97020484169</v>
      </c>
      <c r="AD65" s="2">
        <f t="shared" ca="1" si="81"/>
        <v>410257.04583509383</v>
      </c>
      <c r="AE65" t="str">
        <f t="shared" ca="1" si="84"/>
        <v>No</v>
      </c>
    </row>
    <row r="66" spans="2:31" x14ac:dyDescent="0.35">
      <c r="C66" t="str">
        <f t="shared" si="82"/>
        <v>Price</v>
      </c>
      <c r="D66">
        <v>10</v>
      </c>
      <c r="F66">
        <f ca="1">F54</f>
        <v>0</v>
      </c>
      <c r="G66">
        <f t="shared" ref="G66:P66" ca="1" si="96">G54</f>
        <v>1</v>
      </c>
      <c r="H66">
        <f t="shared" ca="1" si="96"/>
        <v>0</v>
      </c>
      <c r="I66">
        <f t="shared" ca="1" si="96"/>
        <v>1</v>
      </c>
      <c r="J66">
        <f t="shared" ca="1" si="96"/>
        <v>0</v>
      </c>
      <c r="K66">
        <f t="shared" ca="1" si="96"/>
        <v>0</v>
      </c>
      <c r="L66">
        <f t="shared" ca="1" si="96"/>
        <v>1</v>
      </c>
      <c r="M66">
        <f t="shared" ca="1" si="96"/>
        <v>0</v>
      </c>
      <c r="N66">
        <f t="shared" ca="1" si="96"/>
        <v>0</v>
      </c>
      <c r="O66">
        <f t="shared" ca="1" si="96"/>
        <v>0</v>
      </c>
      <c r="P66">
        <f t="shared" ca="1" si="96"/>
        <v>1</v>
      </c>
      <c r="Q66">
        <f ca="1">IF(OR(Q54=1,Q64=1,Q65=1),0,1)</f>
        <v>0</v>
      </c>
      <c r="R66">
        <f ca="1">IF(OR(R54=1,R64=1,R65=1),0,1)</f>
        <v>1</v>
      </c>
      <c r="S66">
        <f ca="1">IF(OR(S54=1,S64=1,S65=1),0,1)</f>
        <v>0</v>
      </c>
      <c r="T66">
        <f ca="1">IF(OR(T54=1,T64=1,T65=1),0,1)</f>
        <v>0</v>
      </c>
      <c r="U66">
        <f t="shared" ca="1" si="75"/>
        <v>5194</v>
      </c>
      <c r="V66">
        <f ca="1">SUMPRODUCT(F66:T66,Data!$D$4:$R$4)</f>
        <v>10.5</v>
      </c>
      <c r="W66">
        <f ca="1">SUMPRODUCT(F66:T66,Data!$D$5:$R$5)</f>
        <v>9.4</v>
      </c>
      <c r="X66" s="3">
        <f t="shared" ca="1" si="76"/>
        <v>0.17355371900826447</v>
      </c>
      <c r="Y66" s="3">
        <f t="shared" ca="1" si="77"/>
        <v>8.5923217550274225E-2</v>
      </c>
      <c r="Z66">
        <f t="shared" ca="1" si="78"/>
        <v>1500</v>
      </c>
      <c r="AA66">
        <f ca="1">250+SUMPRODUCT(F66:T66,Data!$D$6:$R$6)</f>
        <v>480</v>
      </c>
      <c r="AB66" s="2">
        <f t="shared" ca="1" si="79"/>
        <v>177024.79338842977</v>
      </c>
      <c r="AC66" s="2">
        <f t="shared" ca="1" si="80"/>
        <v>140226.69104204755</v>
      </c>
      <c r="AD66" s="2">
        <f t="shared" ca="1" si="81"/>
        <v>317251.48443047731</v>
      </c>
      <c r="AE66" t="str">
        <f t="shared" ca="1" si="84"/>
        <v>No</v>
      </c>
    </row>
    <row r="67" spans="2:31" x14ac:dyDescent="0.35">
      <c r="B67" s="4" t="s">
        <v>73</v>
      </c>
      <c r="AD67" s="43">
        <f ca="1">MAX(AD57:AD66)</f>
        <v>547201.47081354377</v>
      </c>
    </row>
    <row r="68" spans="2:31" x14ac:dyDescent="0.35">
      <c r="B68" s="4" t="s">
        <v>85</v>
      </c>
      <c r="F68">
        <f ca="1">AI12</f>
        <v>0</v>
      </c>
      <c r="G68">
        <f t="shared" ref="G68:T68" ca="1" si="97">AJ12</f>
        <v>1</v>
      </c>
      <c r="H68">
        <f t="shared" ca="1" si="97"/>
        <v>0</v>
      </c>
      <c r="I68">
        <f t="shared" ca="1" si="97"/>
        <v>0</v>
      </c>
      <c r="J68">
        <f t="shared" ca="1" si="97"/>
        <v>1</v>
      </c>
      <c r="K68">
        <f t="shared" ca="1" si="97"/>
        <v>0</v>
      </c>
      <c r="L68">
        <f t="shared" ca="1" si="97"/>
        <v>1</v>
      </c>
      <c r="M68">
        <f t="shared" ca="1" si="97"/>
        <v>0</v>
      </c>
      <c r="N68">
        <f t="shared" ca="1" si="97"/>
        <v>0</v>
      </c>
      <c r="O68">
        <f t="shared" ca="1" si="97"/>
        <v>0</v>
      </c>
      <c r="P68">
        <f t="shared" ca="1" si="97"/>
        <v>1</v>
      </c>
      <c r="Q68">
        <f t="shared" ca="1" si="97"/>
        <v>0</v>
      </c>
      <c r="R68">
        <f t="shared" ca="1" si="97"/>
        <v>0</v>
      </c>
      <c r="S68">
        <f t="shared" ca="1" si="97"/>
        <v>0</v>
      </c>
      <c r="T68">
        <f t="shared" ca="1" si="97"/>
        <v>1</v>
      </c>
      <c r="U68">
        <f t="shared" ref="U68" ca="1" si="98">SUMPRODUCT($F$1:$T$1,F68:T68)</f>
        <v>17490</v>
      </c>
    </row>
    <row r="69" spans="2:31" x14ac:dyDescent="0.35"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</row>
    <row r="70" spans="2:31" x14ac:dyDescent="0.35">
      <c r="B70" s="4" t="s">
        <v>128</v>
      </c>
      <c r="E70" s="45">
        <f ca="1">AY12</f>
        <v>204</v>
      </c>
      <c r="F70">
        <f ca="1">VLOOKUP($E70,'Brute Force Search'!$B$6:$R$221,F$3,0)</f>
        <v>0</v>
      </c>
      <c r="G70">
        <f ca="1">VLOOKUP($E70,'Brute Force Search'!$B$6:$R$221,G$3,0)</f>
        <v>1</v>
      </c>
      <c r="H70">
        <f ca="1">VLOOKUP($E70,'Brute Force Search'!$B$6:$R$221,H$3,0)</f>
        <v>0</v>
      </c>
      <c r="I70">
        <f ca="1">VLOOKUP($E70,'Brute Force Search'!$B$6:$R$221,I$3,0)</f>
        <v>0</v>
      </c>
      <c r="J70">
        <f ca="1">VLOOKUP($E70,'Brute Force Search'!$B$6:$R$221,J$3,0)</f>
        <v>1</v>
      </c>
      <c r="K70">
        <f ca="1">VLOOKUP($E70,'Brute Force Search'!$B$6:$R$221,K$3,0)</f>
        <v>0</v>
      </c>
      <c r="L70">
        <f ca="1">VLOOKUP($E70,'Brute Force Search'!$B$6:$R$221,L$3,0)</f>
        <v>1</v>
      </c>
      <c r="M70">
        <f ca="1">VLOOKUP($E70,'Brute Force Search'!$B$6:$R$221,M$3,0)</f>
        <v>0</v>
      </c>
      <c r="N70">
        <f ca="1">VLOOKUP($E70,'Brute Force Search'!$B$6:$R$221,N$3,0)</f>
        <v>0</v>
      </c>
      <c r="O70">
        <f ca="1">VLOOKUP($E70,'Brute Force Search'!$B$6:$R$221,O$3,0)</f>
        <v>0</v>
      </c>
      <c r="P70">
        <f ca="1">VLOOKUP($E70,'Brute Force Search'!$B$6:$R$221,P$3,0)</f>
        <v>1</v>
      </c>
      <c r="Q70">
        <f ca="1">VLOOKUP($E70,'Brute Force Search'!$B$6:$R$221,Q$3,0)</f>
        <v>0</v>
      </c>
      <c r="R70">
        <f ca="1">VLOOKUP($E70,'Brute Force Search'!$B$6:$R$221,R$3,0)</f>
        <v>0</v>
      </c>
      <c r="S70">
        <f ca="1">VLOOKUP($E70,'Brute Force Search'!$B$6:$R$221,S$3,0)</f>
        <v>0</v>
      </c>
      <c r="T70">
        <f ca="1">VLOOKUP($E70,'Brute Force Search'!$B$6:$R$221,T$3,0)</f>
        <v>1</v>
      </c>
      <c r="U70">
        <f ca="1">SUMPRODUCT($F$1:$T$1,F70:T70)</f>
        <v>17490</v>
      </c>
      <c r="V70" s="34"/>
      <c r="W70" s="34"/>
      <c r="X70" s="34"/>
      <c r="Y70" s="34"/>
      <c r="Z70" s="34"/>
      <c r="AA70" s="34"/>
      <c r="AB70" s="34"/>
      <c r="AC70" s="34"/>
      <c r="AD70" s="34"/>
      <c r="AE70" s="34"/>
    </row>
    <row r="71" spans="2:31" x14ac:dyDescent="0.35"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</row>
    <row r="72" spans="2:31" x14ac:dyDescent="0.35">
      <c r="B72" s="4" t="s">
        <v>86</v>
      </c>
    </row>
    <row r="73" spans="2:31" x14ac:dyDescent="0.35">
      <c r="C73" t="str">
        <f>C41</f>
        <v>Detachable</v>
      </c>
      <c r="D73">
        <v>1</v>
      </c>
      <c r="F73">
        <f ca="1">IF(F70,0,1)</f>
        <v>1</v>
      </c>
      <c r="G73">
        <f ca="1">1-F73</f>
        <v>0</v>
      </c>
      <c r="H73">
        <f ca="1">H70</f>
        <v>0</v>
      </c>
      <c r="I73">
        <f t="shared" ref="I73:T73" ca="1" si="99">I70</f>
        <v>0</v>
      </c>
      <c r="J73">
        <f t="shared" ca="1" si="99"/>
        <v>1</v>
      </c>
      <c r="K73">
        <f t="shared" ca="1" si="99"/>
        <v>0</v>
      </c>
      <c r="L73">
        <f t="shared" ca="1" si="99"/>
        <v>1</v>
      </c>
      <c r="M73">
        <f t="shared" ca="1" si="99"/>
        <v>0</v>
      </c>
      <c r="N73">
        <f t="shared" ca="1" si="99"/>
        <v>0</v>
      </c>
      <c r="O73">
        <f t="shared" ca="1" si="99"/>
        <v>0</v>
      </c>
      <c r="P73">
        <f t="shared" ca="1" si="99"/>
        <v>1</v>
      </c>
      <c r="Q73">
        <f t="shared" ca="1" si="99"/>
        <v>0</v>
      </c>
      <c r="R73">
        <f t="shared" ca="1" si="99"/>
        <v>0</v>
      </c>
      <c r="S73">
        <f t="shared" ca="1" si="99"/>
        <v>0</v>
      </c>
      <c r="T73">
        <f t="shared" ca="1" si="99"/>
        <v>1</v>
      </c>
      <c r="U73">
        <f t="shared" ref="U73:U82" ca="1" si="100">SUMPRODUCT($F$1:$T$1,F73:T73)</f>
        <v>17489</v>
      </c>
      <c r="V73">
        <f ca="1">SUMPRODUCT(F73:T73,Data!$D$4:$R$4)</f>
        <v>12</v>
      </c>
      <c r="W73">
        <f ca="1">SUMPRODUCT(F73:T73,Data!$D$5:$R$5)</f>
        <v>10</v>
      </c>
      <c r="X73" s="3">
        <f t="shared" ref="X73:X82" ca="1" si="101">V73/(50+V73)</f>
        <v>0.19354838709677419</v>
      </c>
      <c r="Y73" s="3">
        <f t="shared" ref="Y73:Y82" ca="1" si="102">W73/(100+W73)</f>
        <v>9.0909090909090912E-2</v>
      </c>
      <c r="Z73">
        <f t="shared" ref="Z73:Z82" ca="1" si="103">IF(Q73=1,$Q$5,IF(R73=1,$R$5,IF(S73=1,$S$5,IF(T73=1,$T$5))))</f>
        <v>2500</v>
      </c>
      <c r="AA73">
        <f ca="1">250+SUMPRODUCT(F73:T73,Data!$D$6:$R$6)</f>
        <v>780</v>
      </c>
      <c r="AB73" s="2">
        <f t="shared" ref="AB73:AB82" ca="1" si="104">($Z73-$AA73)*X73*1000</f>
        <v>332903.22580645158</v>
      </c>
      <c r="AC73" s="2">
        <f t="shared" ref="AC73:AC82" ca="1" si="105">($Z73-$AA73)*Y73*1600</f>
        <v>250181.81818181821</v>
      </c>
      <c r="AD73" s="2">
        <f t="shared" ref="AD73:AD82" ca="1" si="106">SUM(AB73:AC73)</f>
        <v>583085.04398826975</v>
      </c>
      <c r="AE73" t="str">
        <f ca="1">IFERROR(VLOOKUP(U73,AX$9:AX$12,1,0),"No")</f>
        <v>No</v>
      </c>
    </row>
    <row r="74" spans="2:31" x14ac:dyDescent="0.35">
      <c r="C74" t="str">
        <f t="shared" ref="C74:C82" si="107">C42</f>
        <v>Processor</v>
      </c>
      <c r="D74">
        <v>2</v>
      </c>
      <c r="F74">
        <f ca="1">F70</f>
        <v>0</v>
      </c>
      <c r="G74">
        <f ca="1">G70</f>
        <v>1</v>
      </c>
      <c r="H74">
        <f ca="1">IF(H70,0,1)</f>
        <v>1</v>
      </c>
      <c r="I74">
        <f ca="1">IF(H74=1,0,1)</f>
        <v>0</v>
      </c>
      <c r="J74">
        <f ca="1">IF(AND(OR(H74=1,H74=0),OR(H74=1,I74=0)),0,0)</f>
        <v>0</v>
      </c>
      <c r="K74">
        <f ca="1">K70</f>
        <v>0</v>
      </c>
      <c r="L74">
        <f t="shared" ref="L74:T74" ca="1" si="108">L70</f>
        <v>1</v>
      </c>
      <c r="M74">
        <f t="shared" ca="1" si="108"/>
        <v>0</v>
      </c>
      <c r="N74">
        <f t="shared" ca="1" si="108"/>
        <v>0</v>
      </c>
      <c r="O74">
        <f t="shared" ca="1" si="108"/>
        <v>0</v>
      </c>
      <c r="P74">
        <f t="shared" ca="1" si="108"/>
        <v>1</v>
      </c>
      <c r="Q74">
        <f t="shared" ca="1" si="108"/>
        <v>0</v>
      </c>
      <c r="R74">
        <f t="shared" ca="1" si="108"/>
        <v>0</v>
      </c>
      <c r="S74">
        <f t="shared" ca="1" si="108"/>
        <v>0</v>
      </c>
      <c r="T74">
        <f t="shared" ca="1" si="108"/>
        <v>1</v>
      </c>
      <c r="U74">
        <f t="shared" ca="1" si="100"/>
        <v>17478</v>
      </c>
      <c r="V74">
        <f ca="1">SUMPRODUCT(F74:T74,Data!$D$4:$R$4)</f>
        <v>6.5</v>
      </c>
      <c r="W74">
        <f ca="1">SUMPRODUCT(F74:T74,Data!$D$5:$R$5)</f>
        <v>4</v>
      </c>
      <c r="X74" s="3">
        <f t="shared" ca="1" si="101"/>
        <v>0.11504424778761062</v>
      </c>
      <c r="Y74" s="3">
        <f t="shared" ca="1" si="102"/>
        <v>3.8461538461538464E-2</v>
      </c>
      <c r="Z74">
        <f t="shared" ca="1" si="103"/>
        <v>2500</v>
      </c>
      <c r="AA74">
        <f ca="1">250+SUMPRODUCT(F74:T74,Data!$D$6:$R$6)</f>
        <v>380</v>
      </c>
      <c r="AB74" s="2">
        <f t="shared" ca="1" si="104"/>
        <v>243893.80530973451</v>
      </c>
      <c r="AC74" s="2">
        <f t="shared" ca="1" si="105"/>
        <v>130461.53846153847</v>
      </c>
      <c r="AD74" s="2">
        <f t="shared" ca="1" si="106"/>
        <v>374355.34377127298</v>
      </c>
      <c r="AE74" t="str">
        <f t="shared" ref="AE74:AE82" ca="1" si="109">IFERROR(VLOOKUP(U74,AX$9:AX$12,1,0),"No")</f>
        <v>No</v>
      </c>
    </row>
    <row r="75" spans="2:31" x14ac:dyDescent="0.35">
      <c r="C75" t="str">
        <f t="shared" si="107"/>
        <v>Processor</v>
      </c>
      <c r="D75">
        <v>3</v>
      </c>
      <c r="F75">
        <f ca="1">F70</f>
        <v>0</v>
      </c>
      <c r="G75">
        <f ca="1">G70</f>
        <v>1</v>
      </c>
      <c r="H75">
        <f ca="1">IF(AND(H70=1,H74=0),0,0)</f>
        <v>0</v>
      </c>
      <c r="I75">
        <f ca="1">IF(OR(AND(I70=1,I74=0),AND(I70=0,I74=1)),0,1)</f>
        <v>1</v>
      </c>
      <c r="J75">
        <f ca="1">IF(AND(H75=0,I75=0),1,0)</f>
        <v>0</v>
      </c>
      <c r="K75">
        <f ca="1">K70</f>
        <v>0</v>
      </c>
      <c r="L75">
        <f t="shared" ref="L75:T75" ca="1" si="110">L70</f>
        <v>1</v>
      </c>
      <c r="M75">
        <f t="shared" ca="1" si="110"/>
        <v>0</v>
      </c>
      <c r="N75">
        <f t="shared" ca="1" si="110"/>
        <v>0</v>
      </c>
      <c r="O75">
        <f t="shared" ca="1" si="110"/>
        <v>0</v>
      </c>
      <c r="P75">
        <f t="shared" ca="1" si="110"/>
        <v>1</v>
      </c>
      <c r="Q75">
        <f t="shared" ca="1" si="110"/>
        <v>0</v>
      </c>
      <c r="R75">
        <f t="shared" ca="1" si="110"/>
        <v>0</v>
      </c>
      <c r="S75">
        <f t="shared" ca="1" si="110"/>
        <v>0</v>
      </c>
      <c r="T75">
        <f t="shared" ca="1" si="110"/>
        <v>1</v>
      </c>
      <c r="U75">
        <f t="shared" ca="1" si="100"/>
        <v>17482</v>
      </c>
      <c r="V75">
        <f ca="1">SUMPRODUCT(F75:T75,Data!$D$4:$R$4)</f>
        <v>8.5</v>
      </c>
      <c r="W75">
        <f ca="1">SUMPRODUCT(F75:T75,Data!$D$5:$R$5)</f>
        <v>6.4</v>
      </c>
      <c r="X75" s="3">
        <f t="shared" ca="1" si="101"/>
        <v>0.14529914529914531</v>
      </c>
      <c r="Y75" s="3">
        <f t="shared" ca="1" si="102"/>
        <v>6.0150375939849621E-2</v>
      </c>
      <c r="Z75">
        <f t="shared" ca="1" si="103"/>
        <v>2500</v>
      </c>
      <c r="AA75">
        <f ca="1">250+SUMPRODUCT(F75:T75,Data!$D$6:$R$6)</f>
        <v>480</v>
      </c>
      <c r="AB75" s="2">
        <f t="shared" ca="1" si="104"/>
        <v>293504.2735042735</v>
      </c>
      <c r="AC75" s="2">
        <f t="shared" ca="1" si="105"/>
        <v>194406.01503759396</v>
      </c>
      <c r="AD75" s="2">
        <f t="shared" ca="1" si="106"/>
        <v>487910.28854186746</v>
      </c>
      <c r="AE75">
        <f t="shared" ca="1" si="109"/>
        <v>17482</v>
      </c>
    </row>
    <row r="76" spans="2:31" x14ac:dyDescent="0.35">
      <c r="C76" t="str">
        <f t="shared" si="107"/>
        <v>Display Size</v>
      </c>
      <c r="D76">
        <v>4</v>
      </c>
      <c r="F76">
        <f ca="1">F70</f>
        <v>0</v>
      </c>
      <c r="G76">
        <f ca="1">G70</f>
        <v>1</v>
      </c>
      <c r="H76">
        <f ca="1">H70</f>
        <v>0</v>
      </c>
      <c r="I76">
        <f t="shared" ref="I76:J76" ca="1" si="111">I70</f>
        <v>0</v>
      </c>
      <c r="J76">
        <f t="shared" ca="1" si="111"/>
        <v>1</v>
      </c>
      <c r="K76">
        <f ca="1">IF(K70,0,1)</f>
        <v>1</v>
      </c>
      <c r="L76">
        <f ca="1">IF(K76=1,0,1)</f>
        <v>0</v>
      </c>
      <c r="M76">
        <f ca="1">IF(AND(OR(K76=1,K76=0),OR(L76=1,L76=0)),0,0)</f>
        <v>0</v>
      </c>
      <c r="N76">
        <f ca="1">N70</f>
        <v>0</v>
      </c>
      <c r="O76">
        <f t="shared" ref="O76:T76" ca="1" si="112">O70</f>
        <v>0</v>
      </c>
      <c r="P76">
        <f t="shared" ca="1" si="112"/>
        <v>1</v>
      </c>
      <c r="Q76">
        <f t="shared" ca="1" si="112"/>
        <v>0</v>
      </c>
      <c r="R76">
        <f t="shared" ca="1" si="112"/>
        <v>0</v>
      </c>
      <c r="S76">
        <f t="shared" ca="1" si="112"/>
        <v>0</v>
      </c>
      <c r="T76">
        <f t="shared" ca="1" si="112"/>
        <v>1</v>
      </c>
      <c r="U76">
        <f t="shared" ca="1" si="100"/>
        <v>17458</v>
      </c>
      <c r="V76">
        <f ca="1">SUMPRODUCT(F76:T76,Data!$D$4:$R$4)</f>
        <v>9</v>
      </c>
      <c r="W76">
        <f ca="1">SUMPRODUCT(F76:T76,Data!$D$5:$R$5)</f>
        <v>5.5</v>
      </c>
      <c r="X76" s="3">
        <f t="shared" ca="1" si="101"/>
        <v>0.15254237288135594</v>
      </c>
      <c r="Y76" s="3">
        <f t="shared" ca="1" si="102"/>
        <v>5.2132701421800945E-2</v>
      </c>
      <c r="Z76">
        <f t="shared" ca="1" si="103"/>
        <v>2500</v>
      </c>
      <c r="AA76">
        <f ca="1">250+SUMPRODUCT(F76:T76,Data!$D$6:$R$6)</f>
        <v>530</v>
      </c>
      <c r="AB76" s="2">
        <f t="shared" ca="1" si="104"/>
        <v>300508.4745762712</v>
      </c>
      <c r="AC76" s="2">
        <f t="shared" ca="1" si="105"/>
        <v>164322.27488151658</v>
      </c>
      <c r="AD76" s="2">
        <f t="shared" ca="1" si="106"/>
        <v>464830.74945778778</v>
      </c>
      <c r="AE76" t="str">
        <f t="shared" ca="1" si="109"/>
        <v>No</v>
      </c>
    </row>
    <row r="77" spans="2:31" x14ac:dyDescent="0.35">
      <c r="C77" t="str">
        <f t="shared" si="107"/>
        <v>Display Size</v>
      </c>
      <c r="D77">
        <v>5</v>
      </c>
      <c r="F77">
        <f ca="1">F70</f>
        <v>0</v>
      </c>
      <c r="G77">
        <f ca="1">G70</f>
        <v>1</v>
      </c>
      <c r="H77">
        <f t="shared" ref="H77:J77" ca="1" si="113">H70</f>
        <v>0</v>
      </c>
      <c r="I77">
        <f t="shared" ca="1" si="113"/>
        <v>0</v>
      </c>
      <c r="J77">
        <f t="shared" ca="1" si="113"/>
        <v>1</v>
      </c>
      <c r="K77">
        <f ca="1">IF(AND(K70=1,K76=0),0,0)</f>
        <v>0</v>
      </c>
      <c r="L77">
        <f ca="1">IF(OR(AND(L70=1,L76=0),AND(L70=0,L76=1)),0,1)</f>
        <v>0</v>
      </c>
      <c r="M77">
        <f ca="1">IF(AND(K77=0,L77=0),1,0)</f>
        <v>1</v>
      </c>
      <c r="N77">
        <f ca="1">N70</f>
        <v>0</v>
      </c>
      <c r="O77">
        <f t="shared" ref="O77:T77" ca="1" si="114">O70</f>
        <v>0</v>
      </c>
      <c r="P77">
        <f t="shared" ca="1" si="114"/>
        <v>1</v>
      </c>
      <c r="Q77">
        <f t="shared" ca="1" si="114"/>
        <v>0</v>
      </c>
      <c r="R77">
        <f t="shared" ca="1" si="114"/>
        <v>0</v>
      </c>
      <c r="S77">
        <f t="shared" ca="1" si="114"/>
        <v>0</v>
      </c>
      <c r="T77">
        <f t="shared" ca="1" si="114"/>
        <v>1</v>
      </c>
      <c r="U77">
        <f t="shared" ca="1" si="100"/>
        <v>17554</v>
      </c>
      <c r="V77">
        <f ca="1">SUMPRODUCT(F77:T77,Data!$D$4:$R$4)</f>
        <v>9.8000000000000007</v>
      </c>
      <c r="W77">
        <f ca="1">SUMPRODUCT(F77:T77,Data!$D$5:$R$5)</f>
        <v>8</v>
      </c>
      <c r="X77" s="3">
        <f t="shared" ca="1" si="101"/>
        <v>0.16387959866220739</v>
      </c>
      <c r="Y77" s="3">
        <f t="shared" ca="1" si="102"/>
        <v>7.407407407407407E-2</v>
      </c>
      <c r="Z77">
        <f t="shared" ca="1" si="103"/>
        <v>2500</v>
      </c>
      <c r="AA77">
        <f ca="1">250+SUMPRODUCT(F77:T77,Data!$D$6:$R$6)</f>
        <v>630</v>
      </c>
      <c r="AB77" s="2">
        <f t="shared" ca="1" si="104"/>
        <v>306454.84949832782</v>
      </c>
      <c r="AC77" s="2">
        <f t="shared" ca="1" si="105"/>
        <v>221629.62962962961</v>
      </c>
      <c r="AD77" s="2">
        <f t="shared" ca="1" si="106"/>
        <v>528084.47912795749</v>
      </c>
      <c r="AE77" t="str">
        <f t="shared" ca="1" si="109"/>
        <v>No</v>
      </c>
    </row>
    <row r="78" spans="2:31" x14ac:dyDescent="0.35">
      <c r="C78" t="str">
        <f t="shared" si="107"/>
        <v>Memory</v>
      </c>
      <c r="D78">
        <v>6</v>
      </c>
      <c r="F78">
        <f ca="1">F70</f>
        <v>0</v>
      </c>
      <c r="G78">
        <f t="shared" ref="G78:M78" ca="1" si="115">G70</f>
        <v>1</v>
      </c>
      <c r="H78">
        <f t="shared" ca="1" si="115"/>
        <v>0</v>
      </c>
      <c r="I78">
        <f t="shared" ca="1" si="115"/>
        <v>0</v>
      </c>
      <c r="J78">
        <f t="shared" ca="1" si="115"/>
        <v>1</v>
      </c>
      <c r="K78">
        <f t="shared" ca="1" si="115"/>
        <v>0</v>
      </c>
      <c r="L78">
        <f t="shared" ca="1" si="115"/>
        <v>1</v>
      </c>
      <c r="M78">
        <f t="shared" ca="1" si="115"/>
        <v>0</v>
      </c>
      <c r="N78">
        <f ca="1">IF(N70,0,1)</f>
        <v>1</v>
      </c>
      <c r="O78">
        <f ca="1">IF(N78=1,0,1)</f>
        <v>0</v>
      </c>
      <c r="P78">
        <f ca="1">IF(AND(OR(N78=1,O78=0),OR(N78=1,O78=0)),0,0)</f>
        <v>0</v>
      </c>
      <c r="Q78">
        <f ca="1">Q70</f>
        <v>0</v>
      </c>
      <c r="R78">
        <f t="shared" ref="R78:T78" ca="1" si="116">R70</f>
        <v>0</v>
      </c>
      <c r="S78">
        <f t="shared" ca="1" si="116"/>
        <v>0</v>
      </c>
      <c r="T78">
        <f t="shared" ca="1" si="116"/>
        <v>1</v>
      </c>
      <c r="U78">
        <f t="shared" ca="1" si="100"/>
        <v>16722</v>
      </c>
      <c r="V78">
        <f ca="1">SUMPRODUCT(F78:T78,Data!$D$4:$R$4)</f>
        <v>6.5</v>
      </c>
      <c r="W78">
        <f ca="1">SUMPRODUCT(F78:T78,Data!$D$5:$R$5)</f>
        <v>4.5</v>
      </c>
      <c r="X78" s="3">
        <f t="shared" ca="1" si="101"/>
        <v>0.11504424778761062</v>
      </c>
      <c r="Y78" s="3">
        <f t="shared" ca="1" si="102"/>
        <v>4.3062200956937802E-2</v>
      </c>
      <c r="Z78">
        <f t="shared" ca="1" si="103"/>
        <v>2500</v>
      </c>
      <c r="AA78">
        <f ca="1">250+SUMPRODUCT(F78:T78,Data!$D$6:$R$6)</f>
        <v>500</v>
      </c>
      <c r="AB78" s="2">
        <f t="shared" ca="1" si="104"/>
        <v>230088.49557522123</v>
      </c>
      <c r="AC78" s="2">
        <f t="shared" ca="1" si="105"/>
        <v>137799.04306220097</v>
      </c>
      <c r="AD78" s="2">
        <f t="shared" ca="1" si="106"/>
        <v>367887.5386374222</v>
      </c>
      <c r="AE78" t="str">
        <f t="shared" ca="1" si="109"/>
        <v>No</v>
      </c>
    </row>
    <row r="79" spans="2:31" x14ac:dyDescent="0.35">
      <c r="C79" t="str">
        <f t="shared" si="107"/>
        <v>Memory</v>
      </c>
      <c r="D79">
        <v>7</v>
      </c>
      <c r="F79">
        <f ca="1">F70</f>
        <v>0</v>
      </c>
      <c r="G79">
        <f t="shared" ref="G79:M79" ca="1" si="117">G70</f>
        <v>1</v>
      </c>
      <c r="H79">
        <f t="shared" ca="1" si="117"/>
        <v>0</v>
      </c>
      <c r="I79">
        <f t="shared" ca="1" si="117"/>
        <v>0</v>
      </c>
      <c r="J79">
        <f t="shared" ca="1" si="117"/>
        <v>1</v>
      </c>
      <c r="K79">
        <f t="shared" ca="1" si="117"/>
        <v>0</v>
      </c>
      <c r="L79">
        <f t="shared" ca="1" si="117"/>
        <v>1</v>
      </c>
      <c r="M79">
        <f t="shared" ca="1" si="117"/>
        <v>0</v>
      </c>
      <c r="N79">
        <f ca="1">IF(AND(N70=1,N78=0),0,0)</f>
        <v>0</v>
      </c>
      <c r="O79">
        <f ca="1">IF(OR(AND(O70=1,O78=0),AND(O70=0,O78=1)),0,1)</f>
        <v>1</v>
      </c>
      <c r="P79">
        <f ca="1">IF(AND(N79=0,O79=0),1,0)</f>
        <v>0</v>
      </c>
      <c r="Q79">
        <f ca="1">Q70</f>
        <v>0</v>
      </c>
      <c r="R79">
        <f t="shared" ref="R79:T79" ca="1" si="118">R70</f>
        <v>0</v>
      </c>
      <c r="S79">
        <f t="shared" ca="1" si="118"/>
        <v>0</v>
      </c>
      <c r="T79">
        <f t="shared" ca="1" si="118"/>
        <v>1</v>
      </c>
      <c r="U79">
        <f t="shared" ca="1" si="100"/>
        <v>16978</v>
      </c>
      <c r="V79">
        <f ca="1">SUMPRODUCT(F79:T79,Data!$D$4:$R$4)</f>
        <v>8.5</v>
      </c>
      <c r="W79">
        <f ca="1">SUMPRODUCT(F79:T79,Data!$D$5:$R$5)</f>
        <v>6.5</v>
      </c>
      <c r="X79" s="3">
        <f t="shared" ca="1" si="101"/>
        <v>0.14529914529914531</v>
      </c>
      <c r="Y79" s="3">
        <f t="shared" ca="1" si="102"/>
        <v>6.1032863849765258E-2</v>
      </c>
      <c r="Z79">
        <f t="shared" ca="1" si="103"/>
        <v>2500</v>
      </c>
      <c r="AA79">
        <f ca="1">250+SUMPRODUCT(F79:T79,Data!$D$6:$R$6)</f>
        <v>540</v>
      </c>
      <c r="AB79" s="2">
        <f t="shared" ca="1" si="104"/>
        <v>284786.32478632481</v>
      </c>
      <c r="AC79" s="2">
        <f t="shared" ca="1" si="105"/>
        <v>191399.06103286386</v>
      </c>
      <c r="AD79" s="2">
        <f t="shared" ca="1" si="106"/>
        <v>476185.38581918867</v>
      </c>
      <c r="AE79" t="str">
        <f t="shared" ca="1" si="109"/>
        <v>No</v>
      </c>
    </row>
    <row r="80" spans="2:31" x14ac:dyDescent="0.35">
      <c r="C80" t="str">
        <f t="shared" si="107"/>
        <v>Price</v>
      </c>
      <c r="D80">
        <v>8</v>
      </c>
      <c r="F80">
        <f ca="1">F70</f>
        <v>0</v>
      </c>
      <c r="G80">
        <f t="shared" ref="G80:P80" ca="1" si="119">G70</f>
        <v>1</v>
      </c>
      <c r="H80">
        <f t="shared" ca="1" si="119"/>
        <v>0</v>
      </c>
      <c r="I80">
        <f t="shared" ca="1" si="119"/>
        <v>0</v>
      </c>
      <c r="J80">
        <f t="shared" ca="1" si="119"/>
        <v>1</v>
      </c>
      <c r="K80">
        <f t="shared" ca="1" si="119"/>
        <v>0</v>
      </c>
      <c r="L80">
        <f t="shared" ca="1" si="119"/>
        <v>1</v>
      </c>
      <c r="M80">
        <f t="shared" ca="1" si="119"/>
        <v>0</v>
      </c>
      <c r="N80">
        <f t="shared" ca="1" si="119"/>
        <v>0</v>
      </c>
      <c r="O80">
        <f t="shared" ca="1" si="119"/>
        <v>0</v>
      </c>
      <c r="P80">
        <f t="shared" ca="1" si="119"/>
        <v>1</v>
      </c>
      <c r="Q80">
        <f ca="1">IF(Q70,0,1)</f>
        <v>1</v>
      </c>
      <c r="R80">
        <f ca="1">IF(Q80=1,0,1)</f>
        <v>0</v>
      </c>
      <c r="S80">
        <f ca="1">IF(AND(OR(Q80=0,R80=1),OR(R80=0,R80=1)),0,0)</f>
        <v>0</v>
      </c>
      <c r="T80">
        <f ca="1">IF(S80,0,0)</f>
        <v>0</v>
      </c>
      <c r="U80">
        <f t="shared" ca="1" si="100"/>
        <v>3154</v>
      </c>
      <c r="V80">
        <f ca="1">SUMPRODUCT(F80:T80,Data!$D$4:$R$4)</f>
        <v>15</v>
      </c>
      <c r="W80">
        <f ca="1">SUMPRODUCT(F80:T80,Data!$D$5:$R$5)</f>
        <v>12</v>
      </c>
      <c r="X80" s="3">
        <f t="shared" ca="1" si="101"/>
        <v>0.23076923076923078</v>
      </c>
      <c r="Y80" s="3">
        <f t="shared" ca="1" si="102"/>
        <v>0.10714285714285714</v>
      </c>
      <c r="Z80">
        <f t="shared" ca="1" si="103"/>
        <v>1000</v>
      </c>
      <c r="AA80">
        <f ca="1">250+SUMPRODUCT(F80:T80,Data!$D$6:$R$6)</f>
        <v>580</v>
      </c>
      <c r="AB80" s="2">
        <f t="shared" ca="1" si="104"/>
        <v>96923.076923076937</v>
      </c>
      <c r="AC80" s="2">
        <f t="shared" ca="1" si="105"/>
        <v>72000</v>
      </c>
      <c r="AD80" s="2">
        <f t="shared" ca="1" si="106"/>
        <v>168923.07692307694</v>
      </c>
      <c r="AE80" t="str">
        <f t="shared" ca="1" si="109"/>
        <v>No</v>
      </c>
    </row>
    <row r="81" spans="2:31" x14ac:dyDescent="0.35">
      <c r="C81" t="str">
        <f t="shared" si="107"/>
        <v>Price</v>
      </c>
      <c r="D81">
        <v>9</v>
      </c>
      <c r="F81">
        <f ca="1">F70</f>
        <v>0</v>
      </c>
      <c r="G81">
        <f t="shared" ref="G81:P81" ca="1" si="120">G70</f>
        <v>1</v>
      </c>
      <c r="H81">
        <f t="shared" ca="1" si="120"/>
        <v>0</v>
      </c>
      <c r="I81">
        <f t="shared" ca="1" si="120"/>
        <v>0</v>
      </c>
      <c r="J81">
        <f t="shared" ca="1" si="120"/>
        <v>1</v>
      </c>
      <c r="K81">
        <f t="shared" ca="1" si="120"/>
        <v>0</v>
      </c>
      <c r="L81">
        <f t="shared" ca="1" si="120"/>
        <v>1</v>
      </c>
      <c r="M81">
        <f t="shared" ca="1" si="120"/>
        <v>0</v>
      </c>
      <c r="N81">
        <f t="shared" ca="1" si="120"/>
        <v>0</v>
      </c>
      <c r="O81">
        <f t="shared" ca="1" si="120"/>
        <v>0</v>
      </c>
      <c r="P81">
        <f t="shared" ca="1" si="120"/>
        <v>1</v>
      </c>
      <c r="Q81">
        <f ca="1">IF(AND(Q70=1,Q80=0),0,0)</f>
        <v>0</v>
      </c>
      <c r="R81">
        <f ca="1">IF(AND(R70=1,R80=0),0,0)</f>
        <v>0</v>
      </c>
      <c r="S81">
        <f ca="1">IF(AND(AND(OR(Q70=0,Q70=1),OR(R70=0,R70=1)),AND(OR(Q80=0,Q80=1),OR(R80=0,R80=1)),S70=1),0,1)</f>
        <v>1</v>
      </c>
      <c r="T81">
        <f ca="1">IF(AND(Q81=0,R81=0,S81=0),1,0)</f>
        <v>0</v>
      </c>
      <c r="U81">
        <f t="shared" ca="1" si="100"/>
        <v>9298</v>
      </c>
      <c r="V81">
        <f ca="1">SUMPRODUCT(F81:T81,Data!$D$4:$R$4)</f>
        <v>12</v>
      </c>
      <c r="W81">
        <f ca="1">SUMPRODUCT(F81:T81,Data!$D$5:$R$5)</f>
        <v>8</v>
      </c>
      <c r="X81" s="3">
        <f t="shared" ca="1" si="101"/>
        <v>0.19354838709677419</v>
      </c>
      <c r="Y81" s="3">
        <f t="shared" ca="1" si="102"/>
        <v>7.407407407407407E-2</v>
      </c>
      <c r="Z81">
        <f t="shared" ca="1" si="103"/>
        <v>2000</v>
      </c>
      <c r="AA81">
        <f ca="1">250+SUMPRODUCT(F81:T81,Data!$D$6:$R$6)</f>
        <v>580</v>
      </c>
      <c r="AB81" s="2">
        <f t="shared" ca="1" si="104"/>
        <v>274838.70967741933</v>
      </c>
      <c r="AC81" s="2">
        <f t="shared" ca="1" si="105"/>
        <v>168296.29629629629</v>
      </c>
      <c r="AD81" s="2">
        <f t="shared" ca="1" si="106"/>
        <v>443135.00597371563</v>
      </c>
      <c r="AE81" t="str">
        <f t="shared" ca="1" si="109"/>
        <v>No</v>
      </c>
    </row>
    <row r="82" spans="2:31" x14ac:dyDescent="0.35">
      <c r="C82" t="str">
        <f t="shared" si="107"/>
        <v>Price</v>
      </c>
      <c r="D82">
        <v>10</v>
      </c>
      <c r="F82">
        <f ca="1">F70</f>
        <v>0</v>
      </c>
      <c r="G82">
        <f t="shared" ref="G82:P82" ca="1" si="121">G70</f>
        <v>1</v>
      </c>
      <c r="H82">
        <f t="shared" ca="1" si="121"/>
        <v>0</v>
      </c>
      <c r="I82">
        <f t="shared" ca="1" si="121"/>
        <v>0</v>
      </c>
      <c r="J82">
        <f t="shared" ca="1" si="121"/>
        <v>1</v>
      </c>
      <c r="K82">
        <f t="shared" ca="1" si="121"/>
        <v>0</v>
      </c>
      <c r="L82">
        <f t="shared" ca="1" si="121"/>
        <v>1</v>
      </c>
      <c r="M82">
        <f t="shared" ca="1" si="121"/>
        <v>0</v>
      </c>
      <c r="N82">
        <f t="shared" ca="1" si="121"/>
        <v>0</v>
      </c>
      <c r="O82">
        <f t="shared" ca="1" si="121"/>
        <v>0</v>
      </c>
      <c r="P82">
        <f t="shared" ca="1" si="121"/>
        <v>1</v>
      </c>
      <c r="Q82">
        <f ca="1">IF(OR(Q70=1,Q80=1,Q81=1),0,1)</f>
        <v>0</v>
      </c>
      <c r="R82">
        <f ca="1">IF(OR(R70=1,R80=1,R81=1),0,1)</f>
        <v>1</v>
      </c>
      <c r="S82">
        <f ca="1">IF(OR(S70=1,S80=1,S81=1),0,1)</f>
        <v>0</v>
      </c>
      <c r="T82">
        <f ca="1">IF(OR(T70=1,T80=1,T81=1),0,1)</f>
        <v>0</v>
      </c>
      <c r="U82">
        <f t="shared" ca="1" si="100"/>
        <v>5202</v>
      </c>
      <c r="V82">
        <f ca="1">SUMPRODUCT(F82:T82,Data!$D$4:$R$4)</f>
        <v>13</v>
      </c>
      <c r="W82">
        <f ca="1">SUMPRODUCT(F82:T82,Data!$D$5:$R$5)</f>
        <v>10</v>
      </c>
      <c r="X82" s="3">
        <f t="shared" ca="1" si="101"/>
        <v>0.20634920634920634</v>
      </c>
      <c r="Y82" s="3">
        <f t="shared" ca="1" si="102"/>
        <v>9.0909090909090912E-2</v>
      </c>
      <c r="Z82">
        <f t="shared" ca="1" si="103"/>
        <v>1500</v>
      </c>
      <c r="AA82">
        <f ca="1">250+SUMPRODUCT(F82:T82,Data!$D$6:$R$6)</f>
        <v>580</v>
      </c>
      <c r="AB82" s="2">
        <f t="shared" ca="1" si="104"/>
        <v>189841.26984126982</v>
      </c>
      <c r="AC82" s="2">
        <f t="shared" ca="1" si="105"/>
        <v>133818.18181818182</v>
      </c>
      <c r="AD82" s="2">
        <f t="shared" ca="1" si="106"/>
        <v>323659.45165945165</v>
      </c>
      <c r="AE82" t="str">
        <f t="shared" ca="1" si="109"/>
        <v>No</v>
      </c>
    </row>
    <row r="83" spans="2:31" x14ac:dyDescent="0.35">
      <c r="B83" s="4" t="s">
        <v>73</v>
      </c>
      <c r="AD83" s="43">
        <f ca="1">MAX(AD73:AD82)</f>
        <v>583085.04398826975</v>
      </c>
    </row>
    <row r="84" spans="2:31" x14ac:dyDescent="0.35">
      <c r="B84" s="4" t="s">
        <v>87</v>
      </c>
      <c r="F84">
        <f ca="1">AI13</f>
        <v>1</v>
      </c>
      <c r="G84">
        <f t="shared" ref="G84:T84" ca="1" si="122">AJ13</f>
        <v>0</v>
      </c>
      <c r="H84">
        <f t="shared" ca="1" si="122"/>
        <v>0</v>
      </c>
      <c r="I84">
        <f t="shared" ca="1" si="122"/>
        <v>0</v>
      </c>
      <c r="J84">
        <f t="shared" ca="1" si="122"/>
        <v>1</v>
      </c>
      <c r="K84">
        <f t="shared" ca="1" si="122"/>
        <v>0</v>
      </c>
      <c r="L84">
        <f t="shared" ca="1" si="122"/>
        <v>1</v>
      </c>
      <c r="M84">
        <f t="shared" ca="1" si="122"/>
        <v>0</v>
      </c>
      <c r="N84">
        <f t="shared" ca="1" si="122"/>
        <v>0</v>
      </c>
      <c r="O84">
        <f t="shared" ca="1" si="122"/>
        <v>0</v>
      </c>
      <c r="P84">
        <f t="shared" ca="1" si="122"/>
        <v>1</v>
      </c>
      <c r="Q84">
        <f t="shared" ca="1" si="122"/>
        <v>0</v>
      </c>
      <c r="R84">
        <f t="shared" ca="1" si="122"/>
        <v>0</v>
      </c>
      <c r="S84">
        <f t="shared" ca="1" si="122"/>
        <v>0</v>
      </c>
      <c r="T84">
        <f t="shared" ca="1" si="122"/>
        <v>1</v>
      </c>
      <c r="U84">
        <f t="shared" ref="U84" ca="1" si="123">SUMPRODUCT($F$1:$T$1,F84:T84)</f>
        <v>17489</v>
      </c>
    </row>
    <row r="85" spans="2:31" x14ac:dyDescent="0.35"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</row>
    <row r="86" spans="2:31" x14ac:dyDescent="0.35">
      <c r="B86" s="4" t="s">
        <v>128</v>
      </c>
      <c r="E86" s="45">
        <f ca="1">AY13</f>
        <v>96</v>
      </c>
      <c r="F86">
        <f ca="1">VLOOKUP($E86,'Brute Force Search'!$B$6:$R$221,F$3,0)</f>
        <v>1</v>
      </c>
      <c r="G86">
        <f ca="1">VLOOKUP($E86,'Brute Force Search'!$B$6:$R$221,G$3,0)</f>
        <v>0</v>
      </c>
      <c r="H86">
        <f ca="1">VLOOKUP($E86,'Brute Force Search'!$B$6:$R$221,H$3,0)</f>
        <v>0</v>
      </c>
      <c r="I86">
        <f ca="1">VLOOKUP($E86,'Brute Force Search'!$B$6:$R$221,I$3,0)</f>
        <v>0</v>
      </c>
      <c r="J86">
        <f ca="1">VLOOKUP($E86,'Brute Force Search'!$B$6:$R$221,J$3,0)</f>
        <v>1</v>
      </c>
      <c r="K86">
        <f ca="1">VLOOKUP($E86,'Brute Force Search'!$B$6:$R$221,K$3,0)</f>
        <v>0</v>
      </c>
      <c r="L86">
        <f ca="1">VLOOKUP($E86,'Brute Force Search'!$B$6:$R$221,L$3,0)</f>
        <v>1</v>
      </c>
      <c r="M86">
        <f ca="1">VLOOKUP($E86,'Brute Force Search'!$B$6:$R$221,M$3,0)</f>
        <v>0</v>
      </c>
      <c r="N86">
        <f ca="1">VLOOKUP($E86,'Brute Force Search'!$B$6:$R$221,N$3,0)</f>
        <v>0</v>
      </c>
      <c r="O86">
        <f ca="1">VLOOKUP($E86,'Brute Force Search'!$B$6:$R$221,O$3,0)</f>
        <v>0</v>
      </c>
      <c r="P86">
        <f ca="1">VLOOKUP($E86,'Brute Force Search'!$B$6:$R$221,P$3,0)</f>
        <v>1</v>
      </c>
      <c r="Q86">
        <f ca="1">VLOOKUP($E86,'Brute Force Search'!$B$6:$R$221,Q$3,0)</f>
        <v>0</v>
      </c>
      <c r="R86">
        <f ca="1">VLOOKUP($E86,'Brute Force Search'!$B$6:$R$221,R$3,0)</f>
        <v>0</v>
      </c>
      <c r="S86">
        <f ca="1">VLOOKUP($E86,'Brute Force Search'!$B$6:$R$221,S$3,0)</f>
        <v>0</v>
      </c>
      <c r="T86">
        <f ca="1">VLOOKUP($E86,'Brute Force Search'!$B$6:$R$221,T$3,0)</f>
        <v>1</v>
      </c>
      <c r="U86">
        <f ca="1">SUMPRODUCT($F$1:$T$1,F86:T86)</f>
        <v>17489</v>
      </c>
      <c r="V86" s="34"/>
      <c r="W86" s="34"/>
      <c r="X86" s="34"/>
      <c r="Y86" s="34"/>
      <c r="Z86" s="34"/>
      <c r="AA86" s="34"/>
      <c r="AB86" s="34"/>
      <c r="AC86" s="34"/>
      <c r="AD86" s="34"/>
      <c r="AE86" s="34"/>
    </row>
    <row r="87" spans="2:31" x14ac:dyDescent="0.35"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</row>
    <row r="88" spans="2:31" x14ac:dyDescent="0.35">
      <c r="B88" s="4" t="s">
        <v>88</v>
      </c>
    </row>
    <row r="89" spans="2:31" x14ac:dyDescent="0.35">
      <c r="C89" t="str">
        <f>C57</f>
        <v>Detachable</v>
      </c>
      <c r="D89">
        <v>1</v>
      </c>
      <c r="F89">
        <f ca="1">IF(F86,0,1)</f>
        <v>0</v>
      </c>
      <c r="G89">
        <f ca="1">1-F89</f>
        <v>1</v>
      </c>
      <c r="H89">
        <f ca="1">H86</f>
        <v>0</v>
      </c>
      <c r="I89">
        <f t="shared" ref="I89:T89" ca="1" si="124">I86</f>
        <v>0</v>
      </c>
      <c r="J89">
        <f t="shared" ca="1" si="124"/>
        <v>1</v>
      </c>
      <c r="K89">
        <f t="shared" ca="1" si="124"/>
        <v>0</v>
      </c>
      <c r="L89">
        <f t="shared" ca="1" si="124"/>
        <v>1</v>
      </c>
      <c r="M89">
        <f t="shared" ca="1" si="124"/>
        <v>0</v>
      </c>
      <c r="N89">
        <f t="shared" ca="1" si="124"/>
        <v>0</v>
      </c>
      <c r="O89">
        <f t="shared" ca="1" si="124"/>
        <v>0</v>
      </c>
      <c r="P89">
        <f t="shared" ca="1" si="124"/>
        <v>1</v>
      </c>
      <c r="Q89">
        <f t="shared" ca="1" si="124"/>
        <v>0</v>
      </c>
      <c r="R89">
        <f t="shared" ca="1" si="124"/>
        <v>0</v>
      </c>
      <c r="S89">
        <f t="shared" ca="1" si="124"/>
        <v>0</v>
      </c>
      <c r="T89">
        <f t="shared" ca="1" si="124"/>
        <v>1</v>
      </c>
      <c r="U89">
        <f t="shared" ref="U89:U98" ca="1" si="125">SUMPRODUCT($F$1:$T$1,F89:T89)</f>
        <v>17490</v>
      </c>
      <c r="V89">
        <f ca="1">SUMPRODUCT(F89:T89,Data!$D$4:$R$4)</f>
        <v>11</v>
      </c>
      <c r="W89">
        <f ca="1">SUMPRODUCT(F89:T89,Data!$D$5:$R$5)</f>
        <v>7</v>
      </c>
      <c r="X89" s="3">
        <f t="shared" ref="X89:X98" ca="1" si="126">V89/(50+V89)</f>
        <v>0.18032786885245902</v>
      </c>
      <c r="Y89" s="3">
        <f t="shared" ref="Y89:Y98" ca="1" si="127">W89/(100+W89)</f>
        <v>6.5420560747663545E-2</v>
      </c>
      <c r="Z89">
        <f t="shared" ref="Z89:Z98" ca="1" si="128">IF(Q89=1,$Q$5,IF(R89=1,$R$5,IF(S89=1,$S$5,IF(T89=1,$T$5))))</f>
        <v>2500</v>
      </c>
      <c r="AA89">
        <f ca="1">250+SUMPRODUCT(F89:T89,Data!$D$6:$R$6)</f>
        <v>580</v>
      </c>
      <c r="AB89" s="2">
        <f t="shared" ref="AB89:AB98" ca="1" si="129">($Z89-$AA89)*X89*1000</f>
        <v>346229.50819672132</v>
      </c>
      <c r="AC89" s="2">
        <f t="shared" ref="AC89:AC98" ca="1" si="130">($Z89-$AA89)*Y89*1600</f>
        <v>200971.96261682242</v>
      </c>
      <c r="AD89" s="2">
        <f t="shared" ref="AD89:AD98" ca="1" si="131">SUM(AB89:AC89)</f>
        <v>547201.47081354377</v>
      </c>
      <c r="AE89">
        <f ca="1">IFERROR(VLOOKUP(U89,AX$9:AX$13,1,0),"No")</f>
        <v>17490</v>
      </c>
    </row>
    <row r="90" spans="2:31" x14ac:dyDescent="0.35">
      <c r="C90" t="str">
        <f t="shared" ref="C90:C98" si="132">C58</f>
        <v>Processor</v>
      </c>
      <c r="D90">
        <v>2</v>
      </c>
      <c r="F90">
        <f ca="1">F86</f>
        <v>1</v>
      </c>
      <c r="G90">
        <f ca="1">G86</f>
        <v>0</v>
      </c>
      <c r="H90">
        <f ca="1">IF(H86,0,1)</f>
        <v>1</v>
      </c>
      <c r="I90">
        <f ca="1">IF(H90=1,0,1)</f>
        <v>0</v>
      </c>
      <c r="J90">
        <f ca="1">IF(AND(OR(H90=1,H90=0),OR(H90=1,I90=0)),0,0)</f>
        <v>0</v>
      </c>
      <c r="K90">
        <f ca="1">K86</f>
        <v>0</v>
      </c>
      <c r="L90">
        <f t="shared" ref="L90:T90" ca="1" si="133">L86</f>
        <v>1</v>
      </c>
      <c r="M90">
        <f t="shared" ca="1" si="133"/>
        <v>0</v>
      </c>
      <c r="N90">
        <f t="shared" ca="1" si="133"/>
        <v>0</v>
      </c>
      <c r="O90">
        <f t="shared" ca="1" si="133"/>
        <v>0</v>
      </c>
      <c r="P90">
        <f t="shared" ca="1" si="133"/>
        <v>1</v>
      </c>
      <c r="Q90">
        <f t="shared" ca="1" si="133"/>
        <v>0</v>
      </c>
      <c r="R90">
        <f t="shared" ca="1" si="133"/>
        <v>0</v>
      </c>
      <c r="S90">
        <f t="shared" ca="1" si="133"/>
        <v>0</v>
      </c>
      <c r="T90">
        <f t="shared" ca="1" si="133"/>
        <v>1</v>
      </c>
      <c r="U90">
        <f t="shared" ca="1" si="125"/>
        <v>17477</v>
      </c>
      <c r="V90">
        <f ca="1">SUMPRODUCT(F90:T90,Data!$D$4:$R$4)</f>
        <v>7.5</v>
      </c>
      <c r="W90">
        <f ca="1">SUMPRODUCT(F90:T90,Data!$D$5:$R$5)</f>
        <v>7</v>
      </c>
      <c r="X90" s="3">
        <f t="shared" ca="1" si="126"/>
        <v>0.13043478260869565</v>
      </c>
      <c r="Y90" s="3">
        <f t="shared" ca="1" si="127"/>
        <v>6.5420560747663545E-2</v>
      </c>
      <c r="Z90">
        <f t="shared" ca="1" si="128"/>
        <v>2500</v>
      </c>
      <c r="AA90">
        <f ca="1">250+SUMPRODUCT(F90:T90,Data!$D$6:$R$6)</f>
        <v>580</v>
      </c>
      <c r="AB90" s="2">
        <f t="shared" ca="1" si="129"/>
        <v>250434.78260869565</v>
      </c>
      <c r="AC90" s="2">
        <f t="shared" ca="1" si="130"/>
        <v>200971.96261682242</v>
      </c>
      <c r="AD90" s="2">
        <f t="shared" ca="1" si="131"/>
        <v>451406.74522551807</v>
      </c>
      <c r="AE90" t="str">
        <f t="shared" ref="AE90:AE98" ca="1" si="134">IFERROR(VLOOKUP(U90,AX$9:AX$13,1,0),"No")</f>
        <v>No</v>
      </c>
    </row>
    <row r="91" spans="2:31" x14ac:dyDescent="0.35">
      <c r="C91" t="str">
        <f t="shared" si="132"/>
        <v>Processor</v>
      </c>
      <c r="D91">
        <v>3</v>
      </c>
      <c r="F91">
        <f ca="1">F86</f>
        <v>1</v>
      </c>
      <c r="G91">
        <f ca="1">G86</f>
        <v>0</v>
      </c>
      <c r="H91">
        <f ca="1">IF(AND(H86=1,H90=0),0,0)</f>
        <v>0</v>
      </c>
      <c r="I91">
        <f ca="1">IF(OR(AND(I86=1,I90=0),AND(I86=0,I90=1)),0,1)</f>
        <v>1</v>
      </c>
      <c r="J91">
        <f ca="1">IF(AND(H91=0,I91=0),1,0)</f>
        <v>0</v>
      </c>
      <c r="K91">
        <f ca="1">K86</f>
        <v>0</v>
      </c>
      <c r="L91">
        <f t="shared" ref="L91:T91" ca="1" si="135">L86</f>
        <v>1</v>
      </c>
      <c r="M91">
        <f t="shared" ca="1" si="135"/>
        <v>0</v>
      </c>
      <c r="N91">
        <f t="shared" ca="1" si="135"/>
        <v>0</v>
      </c>
      <c r="O91">
        <f t="shared" ca="1" si="135"/>
        <v>0</v>
      </c>
      <c r="P91">
        <f t="shared" ca="1" si="135"/>
        <v>1</v>
      </c>
      <c r="Q91">
        <f t="shared" ca="1" si="135"/>
        <v>0</v>
      </c>
      <c r="R91">
        <f t="shared" ca="1" si="135"/>
        <v>0</v>
      </c>
      <c r="S91">
        <f t="shared" ca="1" si="135"/>
        <v>0</v>
      </c>
      <c r="T91">
        <f t="shared" ca="1" si="135"/>
        <v>1</v>
      </c>
      <c r="U91">
        <f t="shared" ca="1" si="125"/>
        <v>17481</v>
      </c>
      <c r="V91">
        <f ca="1">SUMPRODUCT(F91:T91,Data!$D$4:$R$4)</f>
        <v>9.5</v>
      </c>
      <c r="W91">
        <f ca="1">SUMPRODUCT(F91:T91,Data!$D$5:$R$5)</f>
        <v>9.4</v>
      </c>
      <c r="X91" s="3">
        <f t="shared" ca="1" si="126"/>
        <v>0.15966386554621848</v>
      </c>
      <c r="Y91" s="3">
        <f t="shared" ca="1" si="127"/>
        <v>8.5923217550274225E-2</v>
      </c>
      <c r="Z91">
        <f t="shared" ca="1" si="128"/>
        <v>2500</v>
      </c>
      <c r="AA91">
        <f ca="1">250+SUMPRODUCT(F91:T91,Data!$D$6:$R$6)</f>
        <v>680</v>
      </c>
      <c r="AB91" s="2">
        <f t="shared" ca="1" si="129"/>
        <v>290588.23529411765</v>
      </c>
      <c r="AC91" s="2">
        <f t="shared" ca="1" si="130"/>
        <v>250208.40950639854</v>
      </c>
      <c r="AD91" s="2">
        <f t="shared" ca="1" si="131"/>
        <v>540796.64480051619</v>
      </c>
      <c r="AE91" t="str">
        <f t="shared" ca="1" si="134"/>
        <v>No</v>
      </c>
    </row>
    <row r="92" spans="2:31" x14ac:dyDescent="0.35">
      <c r="C92" t="str">
        <f t="shared" si="132"/>
        <v>Display Size</v>
      </c>
      <c r="D92">
        <v>4</v>
      </c>
      <c r="F92">
        <f ca="1">F86</f>
        <v>1</v>
      </c>
      <c r="G92">
        <f ca="1">G86</f>
        <v>0</v>
      </c>
      <c r="H92">
        <f ca="1">H86</f>
        <v>0</v>
      </c>
      <c r="I92">
        <f t="shared" ref="I92:J92" ca="1" si="136">I86</f>
        <v>0</v>
      </c>
      <c r="J92">
        <f t="shared" ca="1" si="136"/>
        <v>1</v>
      </c>
      <c r="K92">
        <f ca="1">IF(K86,0,1)</f>
        <v>1</v>
      </c>
      <c r="L92">
        <f ca="1">IF(K92=1,0,1)</f>
        <v>0</v>
      </c>
      <c r="M92">
        <f ca="1">IF(AND(OR(K92=1,K92=0),OR(L92=1,L92=0)),0,0)</f>
        <v>0</v>
      </c>
      <c r="N92">
        <f ca="1">N86</f>
        <v>0</v>
      </c>
      <c r="O92">
        <f t="shared" ref="O92:T92" ca="1" si="137">O86</f>
        <v>0</v>
      </c>
      <c r="P92">
        <f t="shared" ca="1" si="137"/>
        <v>1</v>
      </c>
      <c r="Q92">
        <f t="shared" ca="1" si="137"/>
        <v>0</v>
      </c>
      <c r="R92">
        <f t="shared" ca="1" si="137"/>
        <v>0</v>
      </c>
      <c r="S92">
        <f t="shared" ca="1" si="137"/>
        <v>0</v>
      </c>
      <c r="T92">
        <f t="shared" ca="1" si="137"/>
        <v>1</v>
      </c>
      <c r="U92">
        <f t="shared" ca="1" si="125"/>
        <v>17457</v>
      </c>
      <c r="V92">
        <f ca="1">SUMPRODUCT(F92:T92,Data!$D$4:$R$4)</f>
        <v>10</v>
      </c>
      <c r="W92">
        <f ca="1">SUMPRODUCT(F92:T92,Data!$D$5:$R$5)</f>
        <v>8.5</v>
      </c>
      <c r="X92" s="3">
        <f t="shared" ca="1" si="126"/>
        <v>0.16666666666666666</v>
      </c>
      <c r="Y92" s="3">
        <f t="shared" ca="1" si="127"/>
        <v>7.8341013824884786E-2</v>
      </c>
      <c r="Z92">
        <f t="shared" ca="1" si="128"/>
        <v>2500</v>
      </c>
      <c r="AA92">
        <f ca="1">250+SUMPRODUCT(F92:T92,Data!$D$6:$R$6)</f>
        <v>730</v>
      </c>
      <c r="AB92" s="2">
        <f t="shared" ca="1" si="129"/>
        <v>295000</v>
      </c>
      <c r="AC92" s="2">
        <f t="shared" ca="1" si="130"/>
        <v>221861.7511520737</v>
      </c>
      <c r="AD92" s="2">
        <f t="shared" ca="1" si="131"/>
        <v>516861.75115207373</v>
      </c>
      <c r="AE92" t="str">
        <f t="shared" ca="1" si="134"/>
        <v>No</v>
      </c>
    </row>
    <row r="93" spans="2:31" x14ac:dyDescent="0.35">
      <c r="C93" t="str">
        <f t="shared" si="132"/>
        <v>Display Size</v>
      </c>
      <c r="D93">
        <v>5</v>
      </c>
      <c r="F93">
        <f ca="1">F86</f>
        <v>1</v>
      </c>
      <c r="G93">
        <f ca="1">G86</f>
        <v>0</v>
      </c>
      <c r="H93">
        <f t="shared" ref="H93:J93" ca="1" si="138">H86</f>
        <v>0</v>
      </c>
      <c r="I93">
        <f t="shared" ca="1" si="138"/>
        <v>0</v>
      </c>
      <c r="J93">
        <f t="shared" ca="1" si="138"/>
        <v>1</v>
      </c>
      <c r="K93">
        <f ca="1">IF(AND(K86=1,K92=0),0,0)</f>
        <v>0</v>
      </c>
      <c r="L93">
        <f ca="1">IF(OR(AND(L86=1,L92=0),AND(L86=0,L92=1)),0,1)</f>
        <v>0</v>
      </c>
      <c r="M93">
        <f ca="1">IF(AND(K93=0,L93=0),1,0)</f>
        <v>1</v>
      </c>
      <c r="N93">
        <f ca="1">N86</f>
        <v>0</v>
      </c>
      <c r="O93">
        <f t="shared" ref="O93:T93" ca="1" si="139">O86</f>
        <v>0</v>
      </c>
      <c r="P93">
        <f t="shared" ca="1" si="139"/>
        <v>1</v>
      </c>
      <c r="Q93">
        <f t="shared" ca="1" si="139"/>
        <v>0</v>
      </c>
      <c r="R93">
        <f t="shared" ca="1" si="139"/>
        <v>0</v>
      </c>
      <c r="S93">
        <f t="shared" ca="1" si="139"/>
        <v>0</v>
      </c>
      <c r="T93">
        <f t="shared" ca="1" si="139"/>
        <v>1</v>
      </c>
      <c r="U93">
        <f t="shared" ca="1" si="125"/>
        <v>17553</v>
      </c>
      <c r="V93">
        <f ca="1">SUMPRODUCT(F93:T93,Data!$D$4:$R$4)</f>
        <v>10.8</v>
      </c>
      <c r="W93">
        <f ca="1">SUMPRODUCT(F93:T93,Data!$D$5:$R$5)</f>
        <v>11</v>
      </c>
      <c r="X93" s="3">
        <f t="shared" ca="1" si="126"/>
        <v>0.17763157894736845</v>
      </c>
      <c r="Y93" s="3">
        <f t="shared" ca="1" si="127"/>
        <v>9.90990990990991E-2</v>
      </c>
      <c r="Z93">
        <f t="shared" ca="1" si="128"/>
        <v>2500</v>
      </c>
      <c r="AA93">
        <f ca="1">250+SUMPRODUCT(F93:T93,Data!$D$6:$R$6)</f>
        <v>830</v>
      </c>
      <c r="AB93" s="2">
        <f t="shared" ca="1" si="129"/>
        <v>296644.73684210534</v>
      </c>
      <c r="AC93" s="2">
        <f t="shared" ca="1" si="130"/>
        <v>264792.79279279278</v>
      </c>
      <c r="AD93" s="2">
        <f t="shared" ca="1" si="131"/>
        <v>561437.52963489806</v>
      </c>
      <c r="AE93" t="str">
        <f t="shared" ca="1" si="134"/>
        <v>No</v>
      </c>
    </row>
    <row r="94" spans="2:31" x14ac:dyDescent="0.35">
      <c r="C94" t="str">
        <f t="shared" si="132"/>
        <v>Memory</v>
      </c>
      <c r="D94">
        <v>6</v>
      </c>
      <c r="F94">
        <f ca="1">F86</f>
        <v>1</v>
      </c>
      <c r="G94">
        <f t="shared" ref="G94:M94" ca="1" si="140">G86</f>
        <v>0</v>
      </c>
      <c r="H94">
        <f t="shared" ca="1" si="140"/>
        <v>0</v>
      </c>
      <c r="I94">
        <f t="shared" ca="1" si="140"/>
        <v>0</v>
      </c>
      <c r="J94">
        <f t="shared" ca="1" si="140"/>
        <v>1</v>
      </c>
      <c r="K94">
        <f t="shared" ca="1" si="140"/>
        <v>0</v>
      </c>
      <c r="L94">
        <f t="shared" ca="1" si="140"/>
        <v>1</v>
      </c>
      <c r="M94">
        <f t="shared" ca="1" si="140"/>
        <v>0</v>
      </c>
      <c r="N94">
        <f ca="1">IF(N86,0,1)</f>
        <v>1</v>
      </c>
      <c r="O94">
        <f ca="1">IF(N94=1,0,1)</f>
        <v>0</v>
      </c>
      <c r="P94">
        <f ca="1">IF(AND(OR(N94=1,O94=0),OR(N94=1,O94=0)),0,0)</f>
        <v>0</v>
      </c>
      <c r="Q94">
        <f ca="1">Q86</f>
        <v>0</v>
      </c>
      <c r="R94">
        <f t="shared" ref="R94:T94" ca="1" si="141">R86</f>
        <v>0</v>
      </c>
      <c r="S94">
        <f t="shared" ca="1" si="141"/>
        <v>0</v>
      </c>
      <c r="T94">
        <f t="shared" ca="1" si="141"/>
        <v>1</v>
      </c>
      <c r="U94">
        <f t="shared" ca="1" si="125"/>
        <v>16721</v>
      </c>
      <c r="V94">
        <f ca="1">SUMPRODUCT(F94:T94,Data!$D$4:$R$4)</f>
        <v>7.5</v>
      </c>
      <c r="W94">
        <f ca="1">SUMPRODUCT(F94:T94,Data!$D$5:$R$5)</f>
        <v>7.5</v>
      </c>
      <c r="X94" s="3">
        <f t="shared" ca="1" si="126"/>
        <v>0.13043478260869565</v>
      </c>
      <c r="Y94" s="3">
        <f t="shared" ca="1" si="127"/>
        <v>6.9767441860465115E-2</v>
      </c>
      <c r="Z94">
        <f t="shared" ca="1" si="128"/>
        <v>2500</v>
      </c>
      <c r="AA94">
        <f ca="1">250+SUMPRODUCT(F94:T94,Data!$D$6:$R$6)</f>
        <v>700</v>
      </c>
      <c r="AB94" s="2">
        <f t="shared" ca="1" si="129"/>
        <v>234782.60869565216</v>
      </c>
      <c r="AC94" s="2">
        <f t="shared" ca="1" si="130"/>
        <v>200930.23255813954</v>
      </c>
      <c r="AD94" s="2">
        <f t="shared" ca="1" si="131"/>
        <v>435712.8412537917</v>
      </c>
      <c r="AE94" t="str">
        <f t="shared" ca="1" si="134"/>
        <v>No</v>
      </c>
    </row>
    <row r="95" spans="2:31" x14ac:dyDescent="0.35">
      <c r="C95" t="str">
        <f t="shared" si="132"/>
        <v>Memory</v>
      </c>
      <c r="D95">
        <v>7</v>
      </c>
      <c r="F95">
        <f ca="1">F86</f>
        <v>1</v>
      </c>
      <c r="G95">
        <f t="shared" ref="G95:M95" ca="1" si="142">G86</f>
        <v>0</v>
      </c>
      <c r="H95">
        <f t="shared" ca="1" si="142"/>
        <v>0</v>
      </c>
      <c r="I95">
        <f t="shared" ca="1" si="142"/>
        <v>0</v>
      </c>
      <c r="J95">
        <f t="shared" ca="1" si="142"/>
        <v>1</v>
      </c>
      <c r="K95">
        <f t="shared" ca="1" si="142"/>
        <v>0</v>
      </c>
      <c r="L95">
        <f t="shared" ca="1" si="142"/>
        <v>1</v>
      </c>
      <c r="M95">
        <f t="shared" ca="1" si="142"/>
        <v>0</v>
      </c>
      <c r="N95">
        <f ca="1">IF(AND(N86=1,N94=0),0,0)</f>
        <v>0</v>
      </c>
      <c r="O95">
        <f ca="1">IF(OR(AND(O86=1,O94=0),AND(O86=0,O94=1)),0,1)</f>
        <v>1</v>
      </c>
      <c r="P95">
        <f ca="1">IF(AND(N95=0,O95=0),1,0)</f>
        <v>0</v>
      </c>
      <c r="Q95">
        <f ca="1">Q86</f>
        <v>0</v>
      </c>
      <c r="R95">
        <f t="shared" ref="R95:T95" ca="1" si="143">R86</f>
        <v>0</v>
      </c>
      <c r="S95">
        <f t="shared" ca="1" si="143"/>
        <v>0</v>
      </c>
      <c r="T95">
        <f t="shared" ca="1" si="143"/>
        <v>1</v>
      </c>
      <c r="U95">
        <f t="shared" ca="1" si="125"/>
        <v>16977</v>
      </c>
      <c r="V95">
        <f ca="1">SUMPRODUCT(F95:T95,Data!$D$4:$R$4)</f>
        <v>9.5</v>
      </c>
      <c r="W95">
        <f ca="1">SUMPRODUCT(F95:T95,Data!$D$5:$R$5)</f>
        <v>9.5</v>
      </c>
      <c r="X95" s="3">
        <f t="shared" ca="1" si="126"/>
        <v>0.15966386554621848</v>
      </c>
      <c r="Y95" s="3">
        <f t="shared" ca="1" si="127"/>
        <v>8.6757990867579904E-2</v>
      </c>
      <c r="Z95">
        <f t="shared" ca="1" si="128"/>
        <v>2500</v>
      </c>
      <c r="AA95">
        <f ca="1">250+SUMPRODUCT(F95:T95,Data!$D$6:$R$6)</f>
        <v>740</v>
      </c>
      <c r="AB95" s="2">
        <f t="shared" ca="1" si="129"/>
        <v>281008.40336134448</v>
      </c>
      <c r="AC95" s="2">
        <f t="shared" ca="1" si="130"/>
        <v>244310.50228310502</v>
      </c>
      <c r="AD95" s="2">
        <f t="shared" ca="1" si="131"/>
        <v>525318.90564444952</v>
      </c>
      <c r="AE95" t="str">
        <f t="shared" ca="1" si="134"/>
        <v>No</v>
      </c>
    </row>
    <row r="96" spans="2:31" x14ac:dyDescent="0.35">
      <c r="C96" t="str">
        <f t="shared" si="132"/>
        <v>Price</v>
      </c>
      <c r="D96">
        <v>8</v>
      </c>
      <c r="F96">
        <f ca="1">F86</f>
        <v>1</v>
      </c>
      <c r="G96">
        <f t="shared" ref="G96:P96" ca="1" si="144">G86</f>
        <v>0</v>
      </c>
      <c r="H96">
        <f t="shared" ca="1" si="144"/>
        <v>0</v>
      </c>
      <c r="I96">
        <f t="shared" ca="1" si="144"/>
        <v>0</v>
      </c>
      <c r="J96">
        <f t="shared" ca="1" si="144"/>
        <v>1</v>
      </c>
      <c r="K96">
        <f t="shared" ca="1" si="144"/>
        <v>0</v>
      </c>
      <c r="L96">
        <f t="shared" ca="1" si="144"/>
        <v>1</v>
      </c>
      <c r="M96">
        <f t="shared" ca="1" si="144"/>
        <v>0</v>
      </c>
      <c r="N96">
        <f t="shared" ca="1" si="144"/>
        <v>0</v>
      </c>
      <c r="O96">
        <f t="shared" ca="1" si="144"/>
        <v>0</v>
      </c>
      <c r="P96">
        <f t="shared" ca="1" si="144"/>
        <v>1</v>
      </c>
      <c r="Q96">
        <f ca="1">IF(Q86,0,1)</f>
        <v>1</v>
      </c>
      <c r="R96">
        <f ca="1">IF(Q96=1,0,1)</f>
        <v>0</v>
      </c>
      <c r="S96">
        <f ca="1">IF(AND(OR(Q96=0,R96=1),OR(R96=0,R96=1)),0,0)</f>
        <v>0</v>
      </c>
      <c r="T96">
        <f ca="1">IF(S96,0,0)</f>
        <v>0</v>
      </c>
      <c r="U96">
        <f t="shared" ca="1" si="125"/>
        <v>3153</v>
      </c>
      <c r="V96">
        <f ca="1">SUMPRODUCT(F96:T96,Data!$D$4:$R$4)</f>
        <v>16</v>
      </c>
      <c r="W96">
        <f ca="1">SUMPRODUCT(F96:T96,Data!$D$5:$R$5)</f>
        <v>15</v>
      </c>
      <c r="X96" s="3">
        <f t="shared" ca="1" si="126"/>
        <v>0.24242424242424243</v>
      </c>
      <c r="Y96" s="3">
        <f t="shared" ca="1" si="127"/>
        <v>0.13043478260869565</v>
      </c>
      <c r="Z96">
        <f t="shared" ca="1" si="128"/>
        <v>1000</v>
      </c>
      <c r="AA96">
        <f ca="1">250+SUMPRODUCT(F96:T96,Data!$D$6:$R$6)</f>
        <v>780</v>
      </c>
      <c r="AB96" s="2">
        <f t="shared" ca="1" si="129"/>
        <v>53333.333333333336</v>
      </c>
      <c r="AC96" s="2">
        <f t="shared" ca="1" si="130"/>
        <v>45913.043478260872</v>
      </c>
      <c r="AD96" s="2">
        <f t="shared" ca="1" si="131"/>
        <v>99246.376811594208</v>
      </c>
      <c r="AE96" t="str">
        <f t="shared" ca="1" si="134"/>
        <v>No</v>
      </c>
    </row>
    <row r="97" spans="2:31" x14ac:dyDescent="0.35">
      <c r="C97" t="str">
        <f t="shared" si="132"/>
        <v>Price</v>
      </c>
      <c r="D97">
        <v>9</v>
      </c>
      <c r="F97">
        <f ca="1">F86</f>
        <v>1</v>
      </c>
      <c r="G97">
        <f t="shared" ref="G97:P97" ca="1" si="145">G86</f>
        <v>0</v>
      </c>
      <c r="H97">
        <f t="shared" ca="1" si="145"/>
        <v>0</v>
      </c>
      <c r="I97">
        <f t="shared" ca="1" si="145"/>
        <v>0</v>
      </c>
      <c r="J97">
        <f t="shared" ca="1" si="145"/>
        <v>1</v>
      </c>
      <c r="K97">
        <f t="shared" ca="1" si="145"/>
        <v>0</v>
      </c>
      <c r="L97">
        <f t="shared" ca="1" si="145"/>
        <v>1</v>
      </c>
      <c r="M97">
        <f t="shared" ca="1" si="145"/>
        <v>0</v>
      </c>
      <c r="N97">
        <f t="shared" ca="1" si="145"/>
        <v>0</v>
      </c>
      <c r="O97">
        <f t="shared" ca="1" si="145"/>
        <v>0</v>
      </c>
      <c r="P97">
        <f t="shared" ca="1" si="145"/>
        <v>1</v>
      </c>
      <c r="Q97">
        <f ca="1">IF(AND(Q86=1,Q96=0),0,0)</f>
        <v>0</v>
      </c>
      <c r="R97">
        <f ca="1">IF(AND(R86=1,R96=0),0,0)</f>
        <v>0</v>
      </c>
      <c r="S97">
        <f ca="1">IF(AND(AND(OR(Q86=0,Q86=1),OR(R86=0,R86=1)),AND(OR(Q96=0,Q96=1),OR(R96=0,R96=1)),S86=1),0,1)</f>
        <v>1</v>
      </c>
      <c r="T97">
        <f ca="1">IF(AND(Q97=0,R97=0,S97=0),1,0)</f>
        <v>0</v>
      </c>
      <c r="U97">
        <f t="shared" ca="1" si="125"/>
        <v>9297</v>
      </c>
      <c r="V97">
        <f ca="1">SUMPRODUCT(F97:T97,Data!$D$4:$R$4)</f>
        <v>13</v>
      </c>
      <c r="W97">
        <f ca="1">SUMPRODUCT(F97:T97,Data!$D$5:$R$5)</f>
        <v>11</v>
      </c>
      <c r="X97" s="3">
        <f t="shared" ca="1" si="126"/>
        <v>0.20634920634920634</v>
      </c>
      <c r="Y97" s="3">
        <f t="shared" ca="1" si="127"/>
        <v>9.90990990990991E-2</v>
      </c>
      <c r="Z97">
        <f t="shared" ca="1" si="128"/>
        <v>2000</v>
      </c>
      <c r="AA97">
        <f ca="1">250+SUMPRODUCT(F97:T97,Data!$D$6:$R$6)</f>
        <v>780</v>
      </c>
      <c r="AB97" s="2">
        <f t="shared" ca="1" si="129"/>
        <v>251746.03174603172</v>
      </c>
      <c r="AC97" s="2">
        <f t="shared" ca="1" si="130"/>
        <v>193441.44144144145</v>
      </c>
      <c r="AD97" s="2">
        <f t="shared" ca="1" si="131"/>
        <v>445187.47318747314</v>
      </c>
      <c r="AE97" t="str">
        <f t="shared" ca="1" si="134"/>
        <v>No</v>
      </c>
    </row>
    <row r="98" spans="2:31" x14ac:dyDescent="0.35">
      <c r="C98" t="str">
        <f t="shared" si="132"/>
        <v>Price</v>
      </c>
      <c r="D98">
        <v>10</v>
      </c>
      <c r="F98">
        <f ca="1">F86</f>
        <v>1</v>
      </c>
      <c r="G98">
        <f t="shared" ref="G98:P98" ca="1" si="146">G86</f>
        <v>0</v>
      </c>
      <c r="H98">
        <f t="shared" ca="1" si="146"/>
        <v>0</v>
      </c>
      <c r="I98">
        <f t="shared" ca="1" si="146"/>
        <v>0</v>
      </c>
      <c r="J98">
        <f t="shared" ca="1" si="146"/>
        <v>1</v>
      </c>
      <c r="K98">
        <f t="shared" ca="1" si="146"/>
        <v>0</v>
      </c>
      <c r="L98">
        <f t="shared" ca="1" si="146"/>
        <v>1</v>
      </c>
      <c r="M98">
        <f t="shared" ca="1" si="146"/>
        <v>0</v>
      </c>
      <c r="N98">
        <f t="shared" ca="1" si="146"/>
        <v>0</v>
      </c>
      <c r="O98">
        <f t="shared" ca="1" si="146"/>
        <v>0</v>
      </c>
      <c r="P98">
        <f t="shared" ca="1" si="146"/>
        <v>1</v>
      </c>
      <c r="Q98">
        <f ca="1">IF(OR(Q86=1,Q96=1,Q97=1),0,1)</f>
        <v>0</v>
      </c>
      <c r="R98">
        <f ca="1">IF(OR(R86=1,R96=1,R97=1),0,1)</f>
        <v>1</v>
      </c>
      <c r="S98">
        <f ca="1">IF(OR(S86=1,S96=1,S97=1),0,1)</f>
        <v>0</v>
      </c>
      <c r="T98">
        <f ca="1">IF(OR(T86=1,T96=1,T97=1),0,1)</f>
        <v>0</v>
      </c>
      <c r="U98">
        <f t="shared" ca="1" si="125"/>
        <v>5201</v>
      </c>
      <c r="V98">
        <f ca="1">SUMPRODUCT(F98:T98,Data!$D$4:$R$4)</f>
        <v>14</v>
      </c>
      <c r="W98">
        <f ca="1">SUMPRODUCT(F98:T98,Data!$D$5:$R$5)</f>
        <v>13</v>
      </c>
      <c r="X98" s="3">
        <f t="shared" ca="1" si="126"/>
        <v>0.21875</v>
      </c>
      <c r="Y98" s="3">
        <f t="shared" ca="1" si="127"/>
        <v>0.11504424778761062</v>
      </c>
      <c r="Z98">
        <f t="shared" ca="1" si="128"/>
        <v>1500</v>
      </c>
      <c r="AA98">
        <f ca="1">250+SUMPRODUCT(F98:T98,Data!$D$6:$R$6)</f>
        <v>780</v>
      </c>
      <c r="AB98" s="2">
        <f t="shared" ca="1" si="129"/>
        <v>157500</v>
      </c>
      <c r="AC98" s="2">
        <f t="shared" ca="1" si="130"/>
        <v>132530.97345132745</v>
      </c>
      <c r="AD98" s="2">
        <f t="shared" ca="1" si="131"/>
        <v>290030.97345132742</v>
      </c>
      <c r="AE98" t="str">
        <f t="shared" ca="1" si="134"/>
        <v>No</v>
      </c>
    </row>
    <row r="99" spans="2:31" x14ac:dyDescent="0.35">
      <c r="B99" s="4" t="s">
        <v>73</v>
      </c>
      <c r="AD99" s="43">
        <f ca="1">MAX(AD89:AD98)</f>
        <v>561437.52963489806</v>
      </c>
    </row>
    <row r="100" spans="2:31" x14ac:dyDescent="0.35">
      <c r="B100" s="4" t="s">
        <v>89</v>
      </c>
      <c r="F100">
        <f ca="1">AI14</f>
        <v>1</v>
      </c>
      <c r="G100">
        <f t="shared" ref="G100:T100" ca="1" si="147">AJ14</f>
        <v>0</v>
      </c>
      <c r="H100">
        <f t="shared" ca="1" si="147"/>
        <v>0</v>
      </c>
      <c r="I100">
        <f t="shared" ca="1" si="147"/>
        <v>0</v>
      </c>
      <c r="J100">
        <f t="shared" ca="1" si="147"/>
        <v>1</v>
      </c>
      <c r="K100">
        <f t="shared" ca="1" si="147"/>
        <v>0</v>
      </c>
      <c r="L100">
        <f t="shared" ca="1" si="147"/>
        <v>0</v>
      </c>
      <c r="M100">
        <f t="shared" ca="1" si="147"/>
        <v>1</v>
      </c>
      <c r="N100">
        <f t="shared" ca="1" si="147"/>
        <v>0</v>
      </c>
      <c r="O100">
        <f t="shared" ca="1" si="147"/>
        <v>0</v>
      </c>
      <c r="P100">
        <f t="shared" ca="1" si="147"/>
        <v>1</v>
      </c>
      <c r="Q100">
        <f t="shared" ca="1" si="147"/>
        <v>0</v>
      </c>
      <c r="R100">
        <f t="shared" ca="1" si="147"/>
        <v>0</v>
      </c>
      <c r="S100">
        <f t="shared" ca="1" si="147"/>
        <v>0</v>
      </c>
      <c r="T100">
        <f t="shared" ca="1" si="147"/>
        <v>1</v>
      </c>
      <c r="U100">
        <f t="shared" ref="U100" ca="1" si="148">SUMPRODUCT($F$1:$T$1,F100:T100)</f>
        <v>17553</v>
      </c>
    </row>
    <row r="101" spans="2:31" x14ac:dyDescent="0.35"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</row>
    <row r="102" spans="2:31" x14ac:dyDescent="0.35">
      <c r="B102" s="4" t="s">
        <v>128</v>
      </c>
      <c r="E102" s="45">
        <f ca="1">AY14</f>
        <v>108</v>
      </c>
      <c r="F102">
        <f ca="1">VLOOKUP($E102,'Brute Force Search'!$B$6:$R$221,F$3,0)</f>
        <v>1</v>
      </c>
      <c r="G102">
        <f ca="1">VLOOKUP($E102,'Brute Force Search'!$B$6:$R$221,G$3,0)</f>
        <v>0</v>
      </c>
      <c r="H102">
        <f ca="1">VLOOKUP($E102,'Brute Force Search'!$B$6:$R$221,H$3,0)</f>
        <v>0</v>
      </c>
      <c r="I102">
        <f ca="1">VLOOKUP($E102,'Brute Force Search'!$B$6:$R$221,I$3,0)</f>
        <v>0</v>
      </c>
      <c r="J102">
        <f ca="1">VLOOKUP($E102,'Brute Force Search'!$B$6:$R$221,J$3,0)</f>
        <v>1</v>
      </c>
      <c r="K102">
        <f ca="1">VLOOKUP($E102,'Brute Force Search'!$B$6:$R$221,K$3,0)</f>
        <v>0</v>
      </c>
      <c r="L102">
        <f ca="1">VLOOKUP($E102,'Brute Force Search'!$B$6:$R$221,L$3,0)</f>
        <v>0</v>
      </c>
      <c r="M102">
        <f ca="1">VLOOKUP($E102,'Brute Force Search'!$B$6:$R$221,M$3,0)</f>
        <v>1</v>
      </c>
      <c r="N102">
        <f ca="1">VLOOKUP($E102,'Brute Force Search'!$B$6:$R$221,N$3,0)</f>
        <v>0</v>
      </c>
      <c r="O102">
        <f ca="1">VLOOKUP($E102,'Brute Force Search'!$B$6:$R$221,O$3,0)</f>
        <v>0</v>
      </c>
      <c r="P102">
        <f ca="1">VLOOKUP($E102,'Brute Force Search'!$B$6:$R$221,P$3,0)</f>
        <v>1</v>
      </c>
      <c r="Q102">
        <f ca="1">VLOOKUP($E102,'Brute Force Search'!$B$6:$R$221,Q$3,0)</f>
        <v>0</v>
      </c>
      <c r="R102">
        <f ca="1">VLOOKUP($E102,'Brute Force Search'!$B$6:$R$221,R$3,0)</f>
        <v>0</v>
      </c>
      <c r="S102">
        <f ca="1">VLOOKUP($E102,'Brute Force Search'!$B$6:$R$221,S$3,0)</f>
        <v>0</v>
      </c>
      <c r="T102">
        <f ca="1">VLOOKUP($E102,'Brute Force Search'!$B$6:$R$221,T$3,0)</f>
        <v>1</v>
      </c>
      <c r="U102">
        <f ca="1">SUMPRODUCT($F$1:$T$1,F102:T102)</f>
        <v>17553</v>
      </c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</row>
    <row r="103" spans="2:31" x14ac:dyDescent="0.35"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</row>
    <row r="104" spans="2:31" x14ac:dyDescent="0.35">
      <c r="B104" s="4" t="s">
        <v>90</v>
      </c>
    </row>
    <row r="105" spans="2:31" x14ac:dyDescent="0.35">
      <c r="C105" t="str">
        <f>C73</f>
        <v>Detachable</v>
      </c>
      <c r="D105">
        <v>1</v>
      </c>
      <c r="F105">
        <f ca="1">IF(F102,0,1)</f>
        <v>0</v>
      </c>
      <c r="G105">
        <f ca="1">1-F105</f>
        <v>1</v>
      </c>
      <c r="H105">
        <f ca="1">H102</f>
        <v>0</v>
      </c>
      <c r="I105">
        <f t="shared" ref="I105:T105" ca="1" si="149">I102</f>
        <v>0</v>
      </c>
      <c r="J105">
        <f t="shared" ca="1" si="149"/>
        <v>1</v>
      </c>
      <c r="K105">
        <f t="shared" ca="1" si="149"/>
        <v>0</v>
      </c>
      <c r="L105">
        <f t="shared" ca="1" si="149"/>
        <v>0</v>
      </c>
      <c r="M105">
        <f t="shared" ca="1" si="149"/>
        <v>1</v>
      </c>
      <c r="N105">
        <f t="shared" ca="1" si="149"/>
        <v>0</v>
      </c>
      <c r="O105">
        <f t="shared" ca="1" si="149"/>
        <v>0</v>
      </c>
      <c r="P105">
        <f t="shared" ca="1" si="149"/>
        <v>1</v>
      </c>
      <c r="Q105">
        <f t="shared" ca="1" si="149"/>
        <v>0</v>
      </c>
      <c r="R105">
        <f t="shared" ca="1" si="149"/>
        <v>0</v>
      </c>
      <c r="S105">
        <f t="shared" ca="1" si="149"/>
        <v>0</v>
      </c>
      <c r="T105">
        <f t="shared" ca="1" si="149"/>
        <v>1</v>
      </c>
      <c r="U105">
        <f t="shared" ref="U105:U114" ca="1" si="150">SUMPRODUCT($F$1:$T$1,F105:T105)</f>
        <v>17554</v>
      </c>
      <c r="V105">
        <f ca="1">SUMPRODUCT(F105:T105,Data!$D$4:$R$4)</f>
        <v>9.8000000000000007</v>
      </c>
      <c r="W105">
        <f ca="1">SUMPRODUCT(F105:T105,Data!$D$5:$R$5)</f>
        <v>8</v>
      </c>
      <c r="X105" s="3">
        <f t="shared" ref="X105:X114" ca="1" si="151">V105/(50+V105)</f>
        <v>0.16387959866220739</v>
      </c>
      <c r="Y105" s="3">
        <f t="shared" ref="Y105:Y114" ca="1" si="152">W105/(100+W105)</f>
        <v>7.407407407407407E-2</v>
      </c>
      <c r="Z105">
        <f t="shared" ref="Z105:Z114" ca="1" si="153">IF(Q105=1,$Q$5,IF(R105=1,$R$5,IF(S105=1,$S$5,IF(T105=1,$T$5))))</f>
        <v>2500</v>
      </c>
      <c r="AA105">
        <f ca="1">250+SUMPRODUCT(F105:T105,Data!$D$6:$R$6)</f>
        <v>630</v>
      </c>
      <c r="AB105" s="2">
        <f t="shared" ref="AB105:AB114" ca="1" si="154">($Z105-$AA105)*X105*1000</f>
        <v>306454.84949832782</v>
      </c>
      <c r="AC105" s="2">
        <f t="shared" ref="AC105:AC114" ca="1" si="155">($Z105-$AA105)*Y105*1600</f>
        <v>221629.62962962961</v>
      </c>
      <c r="AD105" s="2">
        <f t="shared" ref="AD105:AD114" ca="1" si="156">SUM(AB105:AC105)</f>
        <v>528084.47912795749</v>
      </c>
      <c r="AE105" t="str">
        <f ca="1">IFERROR(VLOOKUP(U105,AX$9:AX$14,1,0),"No")</f>
        <v>No</v>
      </c>
    </row>
    <row r="106" spans="2:31" x14ac:dyDescent="0.35">
      <c r="C106" t="str">
        <f t="shared" ref="C106:C114" si="157">C74</f>
        <v>Processor</v>
      </c>
      <c r="D106">
        <v>2</v>
      </c>
      <c r="F106">
        <f ca="1">F102</f>
        <v>1</v>
      </c>
      <c r="G106">
        <f ca="1">G102</f>
        <v>0</v>
      </c>
      <c r="H106">
        <f ca="1">IF(H102,0,1)</f>
        <v>1</v>
      </c>
      <c r="I106">
        <f ca="1">IF(H106=1,0,1)</f>
        <v>0</v>
      </c>
      <c r="J106">
        <f ca="1">IF(AND(OR(H106=1,H106=0),OR(H106=1,I106=0)),0,0)</f>
        <v>0</v>
      </c>
      <c r="K106">
        <f ca="1">K102</f>
        <v>0</v>
      </c>
      <c r="L106">
        <f t="shared" ref="L106:T106" ca="1" si="158">L102</f>
        <v>0</v>
      </c>
      <c r="M106">
        <f t="shared" ca="1" si="158"/>
        <v>1</v>
      </c>
      <c r="N106">
        <f t="shared" ca="1" si="158"/>
        <v>0</v>
      </c>
      <c r="O106">
        <f t="shared" ca="1" si="158"/>
        <v>0</v>
      </c>
      <c r="P106">
        <f t="shared" ca="1" si="158"/>
        <v>1</v>
      </c>
      <c r="Q106">
        <f t="shared" ca="1" si="158"/>
        <v>0</v>
      </c>
      <c r="R106">
        <f t="shared" ca="1" si="158"/>
        <v>0</v>
      </c>
      <c r="S106">
        <f t="shared" ca="1" si="158"/>
        <v>0</v>
      </c>
      <c r="T106">
        <f t="shared" ca="1" si="158"/>
        <v>1</v>
      </c>
      <c r="U106">
        <f t="shared" ca="1" si="150"/>
        <v>17541</v>
      </c>
      <c r="V106">
        <f ca="1">SUMPRODUCT(F106:T106,Data!$D$4:$R$4)</f>
        <v>6.3</v>
      </c>
      <c r="W106">
        <f ca="1">SUMPRODUCT(F106:T106,Data!$D$5:$R$5)</f>
        <v>8</v>
      </c>
      <c r="X106" s="3">
        <f t="shared" ca="1" si="151"/>
        <v>0.11190053285968028</v>
      </c>
      <c r="Y106" s="3">
        <f t="shared" ca="1" si="152"/>
        <v>7.407407407407407E-2</v>
      </c>
      <c r="Z106">
        <f t="shared" ca="1" si="153"/>
        <v>2500</v>
      </c>
      <c r="AA106">
        <f ca="1">250+SUMPRODUCT(F106:T106,Data!$D$6:$R$6)</f>
        <v>630</v>
      </c>
      <c r="AB106" s="2">
        <f t="shared" ca="1" si="154"/>
        <v>209253.99644760214</v>
      </c>
      <c r="AC106" s="2">
        <f t="shared" ca="1" si="155"/>
        <v>221629.62962962961</v>
      </c>
      <c r="AD106" s="2">
        <f t="shared" ca="1" si="156"/>
        <v>430883.62607723172</v>
      </c>
      <c r="AE106" t="str">
        <f t="shared" ref="AE106:AE114" ca="1" si="159">IFERROR(VLOOKUP(U106,AX$9:AX$14,1,0),"No")</f>
        <v>No</v>
      </c>
    </row>
    <row r="107" spans="2:31" x14ac:dyDescent="0.35">
      <c r="C107" t="str">
        <f t="shared" si="157"/>
        <v>Processor</v>
      </c>
      <c r="D107">
        <v>3</v>
      </c>
      <c r="F107">
        <f ca="1">F102</f>
        <v>1</v>
      </c>
      <c r="G107">
        <f ca="1">G102</f>
        <v>0</v>
      </c>
      <c r="H107">
        <f ca="1">IF(AND(H102=1,H106=0),0,0)</f>
        <v>0</v>
      </c>
      <c r="I107">
        <f ca="1">IF(OR(AND(I102=1,I106=0),AND(I102=0,I106=1)),0,1)</f>
        <v>1</v>
      </c>
      <c r="J107">
        <f ca="1">IF(AND(H107=0,I107=0),1,0)</f>
        <v>0</v>
      </c>
      <c r="K107">
        <f ca="1">K102</f>
        <v>0</v>
      </c>
      <c r="L107">
        <f t="shared" ref="L107:T107" ca="1" si="160">L102</f>
        <v>0</v>
      </c>
      <c r="M107">
        <f t="shared" ca="1" si="160"/>
        <v>1</v>
      </c>
      <c r="N107">
        <f t="shared" ca="1" si="160"/>
        <v>0</v>
      </c>
      <c r="O107">
        <f t="shared" ca="1" si="160"/>
        <v>0</v>
      </c>
      <c r="P107">
        <f t="shared" ca="1" si="160"/>
        <v>1</v>
      </c>
      <c r="Q107">
        <f t="shared" ca="1" si="160"/>
        <v>0</v>
      </c>
      <c r="R107">
        <f t="shared" ca="1" si="160"/>
        <v>0</v>
      </c>
      <c r="S107">
        <f t="shared" ca="1" si="160"/>
        <v>0</v>
      </c>
      <c r="T107">
        <f t="shared" ca="1" si="160"/>
        <v>1</v>
      </c>
      <c r="U107">
        <f t="shared" ca="1" si="150"/>
        <v>17545</v>
      </c>
      <c r="V107">
        <f ca="1">SUMPRODUCT(F107:T107,Data!$D$4:$R$4)</f>
        <v>8.3000000000000007</v>
      </c>
      <c r="W107">
        <f ca="1">SUMPRODUCT(F107:T107,Data!$D$5:$R$5)</f>
        <v>10.4</v>
      </c>
      <c r="X107" s="3">
        <f t="shared" ca="1" si="151"/>
        <v>0.14236706689536879</v>
      </c>
      <c r="Y107" s="3">
        <f t="shared" ca="1" si="152"/>
        <v>9.420289855072464E-2</v>
      </c>
      <c r="Z107">
        <f t="shared" ca="1" si="153"/>
        <v>2500</v>
      </c>
      <c r="AA107">
        <f ca="1">250+SUMPRODUCT(F107:T107,Data!$D$6:$R$6)</f>
        <v>730</v>
      </c>
      <c r="AB107" s="2">
        <f t="shared" ca="1" si="154"/>
        <v>251989.70840480278</v>
      </c>
      <c r="AC107" s="2">
        <f t="shared" ca="1" si="155"/>
        <v>266782.60869565222</v>
      </c>
      <c r="AD107" s="2">
        <f t="shared" ca="1" si="156"/>
        <v>518772.31710045499</v>
      </c>
      <c r="AE107" t="str">
        <f t="shared" ca="1" si="159"/>
        <v>No</v>
      </c>
    </row>
    <row r="108" spans="2:31" x14ac:dyDescent="0.35">
      <c r="C108" t="str">
        <f t="shared" si="157"/>
        <v>Display Size</v>
      </c>
      <c r="D108">
        <v>4</v>
      </c>
      <c r="F108">
        <f ca="1">F102</f>
        <v>1</v>
      </c>
      <c r="G108">
        <f ca="1">G102</f>
        <v>0</v>
      </c>
      <c r="H108">
        <f ca="1">H102</f>
        <v>0</v>
      </c>
      <c r="I108">
        <f t="shared" ref="I108:J108" ca="1" si="161">I102</f>
        <v>0</v>
      </c>
      <c r="J108">
        <f t="shared" ca="1" si="161"/>
        <v>1</v>
      </c>
      <c r="K108">
        <f ca="1">IF(K102,0,1)</f>
        <v>1</v>
      </c>
      <c r="L108">
        <f ca="1">IF(K108=1,0,1)</f>
        <v>0</v>
      </c>
      <c r="M108">
        <f ca="1">IF(AND(OR(K108=1,K108=0),OR(L108=1,L108=0)),0,0)</f>
        <v>0</v>
      </c>
      <c r="N108">
        <f ca="1">N102</f>
        <v>0</v>
      </c>
      <c r="O108">
        <f t="shared" ref="O108:T108" ca="1" si="162">O102</f>
        <v>0</v>
      </c>
      <c r="P108">
        <f t="shared" ca="1" si="162"/>
        <v>1</v>
      </c>
      <c r="Q108">
        <f t="shared" ca="1" si="162"/>
        <v>0</v>
      </c>
      <c r="R108">
        <f t="shared" ca="1" si="162"/>
        <v>0</v>
      </c>
      <c r="S108">
        <f t="shared" ca="1" si="162"/>
        <v>0</v>
      </c>
      <c r="T108">
        <f t="shared" ca="1" si="162"/>
        <v>1</v>
      </c>
      <c r="U108">
        <f t="shared" ca="1" si="150"/>
        <v>17457</v>
      </c>
      <c r="V108">
        <f ca="1">SUMPRODUCT(F108:T108,Data!$D$4:$R$4)</f>
        <v>10</v>
      </c>
      <c r="W108">
        <f ca="1">SUMPRODUCT(F108:T108,Data!$D$5:$R$5)</f>
        <v>8.5</v>
      </c>
      <c r="X108" s="3">
        <f t="shared" ca="1" si="151"/>
        <v>0.16666666666666666</v>
      </c>
      <c r="Y108" s="3">
        <f t="shared" ca="1" si="152"/>
        <v>7.8341013824884786E-2</v>
      </c>
      <c r="Z108">
        <f t="shared" ca="1" si="153"/>
        <v>2500</v>
      </c>
      <c r="AA108">
        <f ca="1">250+SUMPRODUCT(F108:T108,Data!$D$6:$R$6)</f>
        <v>730</v>
      </c>
      <c r="AB108" s="2">
        <f t="shared" ca="1" si="154"/>
        <v>295000</v>
      </c>
      <c r="AC108" s="2">
        <f t="shared" ca="1" si="155"/>
        <v>221861.7511520737</v>
      </c>
      <c r="AD108" s="2">
        <f t="shared" ca="1" si="156"/>
        <v>516861.75115207373</v>
      </c>
      <c r="AE108" t="str">
        <f t="shared" ca="1" si="159"/>
        <v>No</v>
      </c>
    </row>
    <row r="109" spans="2:31" x14ac:dyDescent="0.35">
      <c r="C109" t="str">
        <f t="shared" si="157"/>
        <v>Display Size</v>
      </c>
      <c r="D109">
        <v>5</v>
      </c>
      <c r="F109">
        <f ca="1">F102</f>
        <v>1</v>
      </c>
      <c r="G109">
        <f ca="1">G102</f>
        <v>0</v>
      </c>
      <c r="H109">
        <f t="shared" ref="H109:J109" ca="1" si="163">H102</f>
        <v>0</v>
      </c>
      <c r="I109">
        <f t="shared" ca="1" si="163"/>
        <v>0</v>
      </c>
      <c r="J109">
        <f t="shared" ca="1" si="163"/>
        <v>1</v>
      </c>
      <c r="K109">
        <f ca="1">IF(AND(K102=1,K108=0),0,0)</f>
        <v>0</v>
      </c>
      <c r="L109">
        <f ca="1">IF(OR(AND(L102=1,L108=0),AND(L102=0,L108=1)),0,1)</f>
        <v>1</v>
      </c>
      <c r="M109">
        <f ca="1">IF(AND(K109=0,L109=0),1,0)</f>
        <v>0</v>
      </c>
      <c r="N109">
        <f ca="1">N102</f>
        <v>0</v>
      </c>
      <c r="O109">
        <f t="shared" ref="O109:T109" ca="1" si="164">O102</f>
        <v>0</v>
      </c>
      <c r="P109">
        <f t="shared" ca="1" si="164"/>
        <v>1</v>
      </c>
      <c r="Q109">
        <f t="shared" ca="1" si="164"/>
        <v>0</v>
      </c>
      <c r="R109">
        <f t="shared" ca="1" si="164"/>
        <v>0</v>
      </c>
      <c r="S109">
        <f t="shared" ca="1" si="164"/>
        <v>0</v>
      </c>
      <c r="T109">
        <f t="shared" ca="1" si="164"/>
        <v>1</v>
      </c>
      <c r="U109">
        <f t="shared" ca="1" si="150"/>
        <v>17489</v>
      </c>
      <c r="V109">
        <f ca="1">SUMPRODUCT(F109:T109,Data!$D$4:$R$4)</f>
        <v>12</v>
      </c>
      <c r="W109">
        <f ca="1">SUMPRODUCT(F109:T109,Data!$D$5:$R$5)</f>
        <v>10</v>
      </c>
      <c r="X109" s="3">
        <f t="shared" ca="1" si="151"/>
        <v>0.19354838709677419</v>
      </c>
      <c r="Y109" s="3">
        <f t="shared" ca="1" si="152"/>
        <v>9.0909090909090912E-2</v>
      </c>
      <c r="Z109">
        <f t="shared" ca="1" si="153"/>
        <v>2500</v>
      </c>
      <c r="AA109">
        <f ca="1">250+SUMPRODUCT(F109:T109,Data!$D$6:$R$6)</f>
        <v>780</v>
      </c>
      <c r="AB109" s="2">
        <f t="shared" ca="1" si="154"/>
        <v>332903.22580645158</v>
      </c>
      <c r="AC109" s="2">
        <f t="shared" ca="1" si="155"/>
        <v>250181.81818181821</v>
      </c>
      <c r="AD109" s="2">
        <f t="shared" ca="1" si="156"/>
        <v>583085.04398826975</v>
      </c>
      <c r="AE109">
        <f t="shared" ca="1" si="159"/>
        <v>17489</v>
      </c>
    </row>
    <row r="110" spans="2:31" x14ac:dyDescent="0.35">
      <c r="C110" t="str">
        <f t="shared" si="157"/>
        <v>Memory</v>
      </c>
      <c r="D110">
        <v>6</v>
      </c>
      <c r="F110">
        <f ca="1">F102</f>
        <v>1</v>
      </c>
      <c r="G110">
        <f t="shared" ref="G110:M110" ca="1" si="165">G102</f>
        <v>0</v>
      </c>
      <c r="H110">
        <f t="shared" ca="1" si="165"/>
        <v>0</v>
      </c>
      <c r="I110">
        <f t="shared" ca="1" si="165"/>
        <v>0</v>
      </c>
      <c r="J110">
        <f t="shared" ca="1" si="165"/>
        <v>1</v>
      </c>
      <c r="K110">
        <f t="shared" ca="1" si="165"/>
        <v>0</v>
      </c>
      <c r="L110">
        <f t="shared" ca="1" si="165"/>
        <v>0</v>
      </c>
      <c r="M110">
        <f t="shared" ca="1" si="165"/>
        <v>1</v>
      </c>
      <c r="N110">
        <f ca="1">IF(N102,0,1)</f>
        <v>1</v>
      </c>
      <c r="O110">
        <f ca="1">IF(N110=1,0,1)</f>
        <v>0</v>
      </c>
      <c r="P110">
        <f ca="1">IF(AND(OR(N110=1,O110=0),OR(N110=1,O110=0)),0,0)</f>
        <v>0</v>
      </c>
      <c r="Q110">
        <f ca="1">Q102</f>
        <v>0</v>
      </c>
      <c r="R110">
        <f t="shared" ref="R110:T110" ca="1" si="166">R102</f>
        <v>0</v>
      </c>
      <c r="S110">
        <f t="shared" ca="1" si="166"/>
        <v>0</v>
      </c>
      <c r="T110">
        <f t="shared" ca="1" si="166"/>
        <v>1</v>
      </c>
      <c r="U110">
        <f t="shared" ca="1" si="150"/>
        <v>16785</v>
      </c>
      <c r="V110">
        <f ca="1">SUMPRODUCT(F110:T110,Data!$D$4:$R$4)</f>
        <v>6.3</v>
      </c>
      <c r="W110">
        <f ca="1">SUMPRODUCT(F110:T110,Data!$D$5:$R$5)</f>
        <v>8.5</v>
      </c>
      <c r="X110" s="3">
        <f t="shared" ca="1" si="151"/>
        <v>0.11190053285968028</v>
      </c>
      <c r="Y110" s="3">
        <f t="shared" ca="1" si="152"/>
        <v>7.8341013824884786E-2</v>
      </c>
      <c r="Z110">
        <f t="shared" ca="1" si="153"/>
        <v>2500</v>
      </c>
      <c r="AA110">
        <f ca="1">250+SUMPRODUCT(F110:T110,Data!$D$6:$R$6)</f>
        <v>750</v>
      </c>
      <c r="AB110" s="2">
        <f t="shared" ca="1" si="154"/>
        <v>195825.93250444048</v>
      </c>
      <c r="AC110" s="2">
        <f t="shared" ca="1" si="155"/>
        <v>219354.83870967742</v>
      </c>
      <c r="AD110" s="2">
        <f t="shared" ca="1" si="156"/>
        <v>415180.77121411788</v>
      </c>
      <c r="AE110" t="str">
        <f t="shared" ca="1" si="159"/>
        <v>No</v>
      </c>
    </row>
    <row r="111" spans="2:31" x14ac:dyDescent="0.35">
      <c r="C111" t="str">
        <f t="shared" si="157"/>
        <v>Memory</v>
      </c>
      <c r="D111">
        <v>7</v>
      </c>
      <c r="F111">
        <f ca="1">F102</f>
        <v>1</v>
      </c>
      <c r="G111">
        <f t="shared" ref="G111:M111" ca="1" si="167">G102</f>
        <v>0</v>
      </c>
      <c r="H111">
        <f t="shared" ca="1" si="167"/>
        <v>0</v>
      </c>
      <c r="I111">
        <f t="shared" ca="1" si="167"/>
        <v>0</v>
      </c>
      <c r="J111">
        <f t="shared" ca="1" si="167"/>
        <v>1</v>
      </c>
      <c r="K111">
        <f t="shared" ca="1" si="167"/>
        <v>0</v>
      </c>
      <c r="L111">
        <f t="shared" ca="1" si="167"/>
        <v>0</v>
      </c>
      <c r="M111">
        <f t="shared" ca="1" si="167"/>
        <v>1</v>
      </c>
      <c r="N111">
        <f ca="1">IF(AND(N102=1,N110=0),0,0)</f>
        <v>0</v>
      </c>
      <c r="O111">
        <f ca="1">IF(OR(AND(O102=1,O110=0),AND(O102=0,O110=1)),0,1)</f>
        <v>1</v>
      </c>
      <c r="P111">
        <f ca="1">IF(AND(N111=0,O111=0),1,0)</f>
        <v>0</v>
      </c>
      <c r="Q111">
        <f ca="1">Q102</f>
        <v>0</v>
      </c>
      <c r="R111">
        <f t="shared" ref="R111:T111" ca="1" si="168">R102</f>
        <v>0</v>
      </c>
      <c r="S111">
        <f t="shared" ca="1" si="168"/>
        <v>0</v>
      </c>
      <c r="T111">
        <f t="shared" ca="1" si="168"/>
        <v>1</v>
      </c>
      <c r="U111">
        <f t="shared" ca="1" si="150"/>
        <v>17041</v>
      </c>
      <c r="V111">
        <f ca="1">SUMPRODUCT(F111:T111,Data!$D$4:$R$4)</f>
        <v>8.3000000000000007</v>
      </c>
      <c r="W111">
        <f ca="1">SUMPRODUCT(F111:T111,Data!$D$5:$R$5)</f>
        <v>10.5</v>
      </c>
      <c r="X111" s="3">
        <f t="shared" ca="1" si="151"/>
        <v>0.14236706689536879</v>
      </c>
      <c r="Y111" s="3">
        <f t="shared" ca="1" si="152"/>
        <v>9.5022624434389136E-2</v>
      </c>
      <c r="Z111">
        <f t="shared" ca="1" si="153"/>
        <v>2500</v>
      </c>
      <c r="AA111">
        <f ca="1">250+SUMPRODUCT(F111:T111,Data!$D$6:$R$6)</f>
        <v>790</v>
      </c>
      <c r="AB111" s="2">
        <f t="shared" ca="1" si="154"/>
        <v>243447.68439108063</v>
      </c>
      <c r="AC111" s="2">
        <f t="shared" ca="1" si="155"/>
        <v>259981.90045248865</v>
      </c>
      <c r="AD111" s="2">
        <f t="shared" ca="1" si="156"/>
        <v>503429.58484356932</v>
      </c>
      <c r="AE111" t="str">
        <f t="shared" ca="1" si="159"/>
        <v>No</v>
      </c>
    </row>
    <row r="112" spans="2:31" x14ac:dyDescent="0.35">
      <c r="C112" t="str">
        <f t="shared" si="157"/>
        <v>Price</v>
      </c>
      <c r="D112">
        <v>8</v>
      </c>
      <c r="F112">
        <f ca="1">F102</f>
        <v>1</v>
      </c>
      <c r="G112">
        <f t="shared" ref="G112:P112" ca="1" si="169">G102</f>
        <v>0</v>
      </c>
      <c r="H112">
        <f t="shared" ca="1" si="169"/>
        <v>0</v>
      </c>
      <c r="I112">
        <f t="shared" ca="1" si="169"/>
        <v>0</v>
      </c>
      <c r="J112">
        <f t="shared" ca="1" si="169"/>
        <v>1</v>
      </c>
      <c r="K112">
        <f t="shared" ca="1" si="169"/>
        <v>0</v>
      </c>
      <c r="L112">
        <f t="shared" ca="1" si="169"/>
        <v>0</v>
      </c>
      <c r="M112">
        <f t="shared" ca="1" si="169"/>
        <v>1</v>
      </c>
      <c r="N112">
        <f t="shared" ca="1" si="169"/>
        <v>0</v>
      </c>
      <c r="O112">
        <f t="shared" ca="1" si="169"/>
        <v>0</v>
      </c>
      <c r="P112">
        <f t="shared" ca="1" si="169"/>
        <v>1</v>
      </c>
      <c r="Q112">
        <f ca="1">IF(Q102,0,1)</f>
        <v>1</v>
      </c>
      <c r="R112">
        <f ca="1">IF(Q112=1,0,1)</f>
        <v>0</v>
      </c>
      <c r="S112">
        <f ca="1">IF(AND(OR(Q112=0,R112=1),OR(R112=0,R112=1)),0,0)</f>
        <v>0</v>
      </c>
      <c r="T112">
        <f ca="1">IF(S112,0,0)</f>
        <v>0</v>
      </c>
      <c r="U112">
        <f t="shared" ca="1" si="150"/>
        <v>3217</v>
      </c>
      <c r="V112">
        <f ca="1">SUMPRODUCT(F112:T112,Data!$D$4:$R$4)</f>
        <v>14.8</v>
      </c>
      <c r="W112">
        <f ca="1">SUMPRODUCT(F112:T112,Data!$D$5:$R$5)</f>
        <v>16</v>
      </c>
      <c r="X112" s="3">
        <f t="shared" ca="1" si="151"/>
        <v>0.22839506172839508</v>
      </c>
      <c r="Y112" s="3">
        <f t="shared" ca="1" si="152"/>
        <v>0.13793103448275862</v>
      </c>
      <c r="Z112">
        <f t="shared" ca="1" si="153"/>
        <v>1000</v>
      </c>
      <c r="AA112">
        <f ca="1">250+SUMPRODUCT(F112:T112,Data!$D$6:$R$6)</f>
        <v>830</v>
      </c>
      <c r="AB112" s="2">
        <f t="shared" ca="1" si="154"/>
        <v>38827.160493827163</v>
      </c>
      <c r="AC112" s="2">
        <f t="shared" ca="1" si="155"/>
        <v>37517.241379310341</v>
      </c>
      <c r="AD112" s="2">
        <f t="shared" ca="1" si="156"/>
        <v>76344.401873137511</v>
      </c>
      <c r="AE112" t="str">
        <f t="shared" ca="1" si="159"/>
        <v>No</v>
      </c>
    </row>
    <row r="113" spans="2:31" x14ac:dyDescent="0.35">
      <c r="C113" t="str">
        <f t="shared" si="157"/>
        <v>Price</v>
      </c>
      <c r="D113">
        <v>9</v>
      </c>
      <c r="F113">
        <f ca="1">F102</f>
        <v>1</v>
      </c>
      <c r="G113">
        <f t="shared" ref="G113:P113" ca="1" si="170">G102</f>
        <v>0</v>
      </c>
      <c r="H113">
        <f t="shared" ca="1" si="170"/>
        <v>0</v>
      </c>
      <c r="I113">
        <f t="shared" ca="1" si="170"/>
        <v>0</v>
      </c>
      <c r="J113">
        <f t="shared" ca="1" si="170"/>
        <v>1</v>
      </c>
      <c r="K113">
        <f t="shared" ca="1" si="170"/>
        <v>0</v>
      </c>
      <c r="L113">
        <f t="shared" ca="1" si="170"/>
        <v>0</v>
      </c>
      <c r="M113">
        <f t="shared" ca="1" si="170"/>
        <v>1</v>
      </c>
      <c r="N113">
        <f t="shared" ca="1" si="170"/>
        <v>0</v>
      </c>
      <c r="O113">
        <f t="shared" ca="1" si="170"/>
        <v>0</v>
      </c>
      <c r="P113">
        <f t="shared" ca="1" si="170"/>
        <v>1</v>
      </c>
      <c r="Q113">
        <f ca="1">IF(AND(Q102=1,Q112=0),0,0)</f>
        <v>0</v>
      </c>
      <c r="R113">
        <f ca="1">IF(AND(R102=1,R112=0),0,0)</f>
        <v>0</v>
      </c>
      <c r="S113">
        <f ca="1">IF(AND(AND(OR(Q102=0,Q102=1),OR(R102=0,R102=1)),AND(OR(Q112=0,Q112=1),OR(R112=0,R112=1)),S102=1),0,1)</f>
        <v>1</v>
      </c>
      <c r="T113">
        <f ca="1">IF(AND(Q113=0,R113=0,S113=0),1,0)</f>
        <v>0</v>
      </c>
      <c r="U113">
        <f t="shared" ca="1" si="150"/>
        <v>9361</v>
      </c>
      <c r="V113">
        <f ca="1">SUMPRODUCT(F113:T113,Data!$D$4:$R$4)</f>
        <v>11.8</v>
      </c>
      <c r="W113">
        <f ca="1">SUMPRODUCT(F113:T113,Data!$D$5:$R$5)</f>
        <v>12</v>
      </c>
      <c r="X113" s="3">
        <f t="shared" ca="1" si="151"/>
        <v>0.19093851132686085</v>
      </c>
      <c r="Y113" s="3">
        <f t="shared" ca="1" si="152"/>
        <v>0.10714285714285714</v>
      </c>
      <c r="Z113">
        <f t="shared" ca="1" si="153"/>
        <v>2000</v>
      </c>
      <c r="AA113">
        <f ca="1">250+SUMPRODUCT(F113:T113,Data!$D$6:$R$6)</f>
        <v>830</v>
      </c>
      <c r="AB113" s="2">
        <f t="shared" ca="1" si="154"/>
        <v>223398.0582524272</v>
      </c>
      <c r="AC113" s="2">
        <f t="shared" ca="1" si="155"/>
        <v>200571.42857142855</v>
      </c>
      <c r="AD113" s="2">
        <f t="shared" ca="1" si="156"/>
        <v>423969.48682385578</v>
      </c>
      <c r="AE113" t="str">
        <f t="shared" ca="1" si="159"/>
        <v>No</v>
      </c>
    </row>
    <row r="114" spans="2:31" x14ac:dyDescent="0.35">
      <c r="C114" t="str">
        <f t="shared" si="157"/>
        <v>Price</v>
      </c>
      <c r="D114">
        <v>10</v>
      </c>
      <c r="F114">
        <f ca="1">F102</f>
        <v>1</v>
      </c>
      <c r="G114">
        <f t="shared" ref="G114:P114" ca="1" si="171">G102</f>
        <v>0</v>
      </c>
      <c r="H114">
        <f t="shared" ca="1" si="171"/>
        <v>0</v>
      </c>
      <c r="I114">
        <f t="shared" ca="1" si="171"/>
        <v>0</v>
      </c>
      <c r="J114">
        <f t="shared" ca="1" si="171"/>
        <v>1</v>
      </c>
      <c r="K114">
        <f t="shared" ca="1" si="171"/>
        <v>0</v>
      </c>
      <c r="L114">
        <f t="shared" ca="1" si="171"/>
        <v>0</v>
      </c>
      <c r="M114">
        <f t="shared" ca="1" si="171"/>
        <v>1</v>
      </c>
      <c r="N114">
        <f t="shared" ca="1" si="171"/>
        <v>0</v>
      </c>
      <c r="O114">
        <f t="shared" ca="1" si="171"/>
        <v>0</v>
      </c>
      <c r="P114">
        <f t="shared" ca="1" si="171"/>
        <v>1</v>
      </c>
      <c r="Q114">
        <f ca="1">IF(OR(Q102=1,Q112=1,Q113=1),0,1)</f>
        <v>0</v>
      </c>
      <c r="R114">
        <f ca="1">IF(OR(R102=1,R112=1,R113=1),0,1)</f>
        <v>1</v>
      </c>
      <c r="S114">
        <f ca="1">IF(OR(S102=1,S112=1,S113=1),0,1)</f>
        <v>0</v>
      </c>
      <c r="T114">
        <f ca="1">IF(OR(T102=1,T112=1,T113=1),0,1)</f>
        <v>0</v>
      </c>
      <c r="U114">
        <f t="shared" ca="1" si="150"/>
        <v>5265</v>
      </c>
      <c r="V114">
        <f ca="1">SUMPRODUCT(F114:T114,Data!$D$4:$R$4)</f>
        <v>12.8</v>
      </c>
      <c r="W114">
        <f ca="1">SUMPRODUCT(F114:T114,Data!$D$5:$R$5)</f>
        <v>14</v>
      </c>
      <c r="X114" s="3">
        <f t="shared" ca="1" si="151"/>
        <v>0.20382165605095542</v>
      </c>
      <c r="Y114" s="3">
        <f t="shared" ca="1" si="152"/>
        <v>0.12280701754385964</v>
      </c>
      <c r="Z114">
        <f t="shared" ca="1" si="153"/>
        <v>1500</v>
      </c>
      <c r="AA114">
        <f ca="1">250+SUMPRODUCT(F114:T114,Data!$D$6:$R$6)</f>
        <v>830</v>
      </c>
      <c r="AB114" s="2">
        <f t="shared" ca="1" si="154"/>
        <v>136560.50955414015</v>
      </c>
      <c r="AC114" s="2">
        <f t="shared" ca="1" si="155"/>
        <v>131649.12280701753</v>
      </c>
      <c r="AD114" s="2">
        <f t="shared" ca="1" si="156"/>
        <v>268209.63236115768</v>
      </c>
      <c r="AE114" t="str">
        <f t="shared" ca="1" si="159"/>
        <v>No</v>
      </c>
    </row>
    <row r="115" spans="2:31" x14ac:dyDescent="0.35">
      <c r="B115" s="4" t="s">
        <v>73</v>
      </c>
      <c r="AD115" s="43">
        <f ca="1">MAX(AD105:AD114)</f>
        <v>583085.04398826975</v>
      </c>
    </row>
    <row r="116" spans="2:31" x14ac:dyDescent="0.35">
      <c r="B116" s="4" t="s">
        <v>91</v>
      </c>
      <c r="F116">
        <f ca="1">AI15</f>
        <v>1</v>
      </c>
      <c r="G116">
        <f t="shared" ref="G116:T116" ca="1" si="172">AJ15</f>
        <v>0</v>
      </c>
      <c r="H116">
        <f t="shared" ca="1" si="172"/>
        <v>0</v>
      </c>
      <c r="I116">
        <f t="shared" ca="1" si="172"/>
        <v>0</v>
      </c>
      <c r="J116">
        <f t="shared" ca="1" si="172"/>
        <v>1</v>
      </c>
      <c r="K116">
        <f t="shared" ca="1" si="172"/>
        <v>0</v>
      </c>
      <c r="L116">
        <f t="shared" ca="1" si="172"/>
        <v>1</v>
      </c>
      <c r="M116">
        <f t="shared" ca="1" si="172"/>
        <v>0</v>
      </c>
      <c r="N116">
        <f t="shared" ca="1" si="172"/>
        <v>0</v>
      </c>
      <c r="O116">
        <f t="shared" ca="1" si="172"/>
        <v>0</v>
      </c>
      <c r="P116">
        <f t="shared" ca="1" si="172"/>
        <v>1</v>
      </c>
      <c r="Q116">
        <f t="shared" ca="1" si="172"/>
        <v>0</v>
      </c>
      <c r="R116">
        <f t="shared" ca="1" si="172"/>
        <v>0</v>
      </c>
      <c r="S116">
        <f t="shared" ca="1" si="172"/>
        <v>0</v>
      </c>
      <c r="T116">
        <f t="shared" ca="1" si="172"/>
        <v>1</v>
      </c>
      <c r="U116">
        <f t="shared" ref="U116" ca="1" si="173">SUMPRODUCT($F$1:$T$1,F116:T116)</f>
        <v>17489</v>
      </c>
    </row>
    <row r="117" spans="2:31" x14ac:dyDescent="0.35"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  <c r="AE117" s="47"/>
    </row>
    <row r="118" spans="2:31" x14ac:dyDescent="0.35">
      <c r="B118" s="4" t="s">
        <v>128</v>
      </c>
      <c r="E118" s="45">
        <f ca="1">AY15</f>
        <v>96</v>
      </c>
      <c r="F118">
        <f ca="1">VLOOKUP($E118,'Brute Force Search'!$B$6:$R$221,F$3,0)</f>
        <v>1</v>
      </c>
      <c r="G118">
        <f ca="1">VLOOKUP($E118,'Brute Force Search'!$B$6:$R$221,G$3,0)</f>
        <v>0</v>
      </c>
      <c r="H118">
        <f ca="1">VLOOKUP($E118,'Brute Force Search'!$B$6:$R$221,H$3,0)</f>
        <v>0</v>
      </c>
      <c r="I118">
        <f ca="1">VLOOKUP($E118,'Brute Force Search'!$B$6:$R$221,I$3,0)</f>
        <v>0</v>
      </c>
      <c r="J118">
        <f ca="1">VLOOKUP($E118,'Brute Force Search'!$B$6:$R$221,J$3,0)</f>
        <v>1</v>
      </c>
      <c r="K118">
        <f ca="1">VLOOKUP($E118,'Brute Force Search'!$B$6:$R$221,K$3,0)</f>
        <v>0</v>
      </c>
      <c r="L118">
        <f ca="1">VLOOKUP($E118,'Brute Force Search'!$B$6:$R$221,L$3,0)</f>
        <v>1</v>
      </c>
      <c r="M118">
        <f ca="1">VLOOKUP($E118,'Brute Force Search'!$B$6:$R$221,M$3,0)</f>
        <v>0</v>
      </c>
      <c r="N118">
        <f ca="1">VLOOKUP($E118,'Brute Force Search'!$B$6:$R$221,N$3,0)</f>
        <v>0</v>
      </c>
      <c r="O118">
        <f ca="1">VLOOKUP($E118,'Brute Force Search'!$B$6:$R$221,O$3,0)</f>
        <v>0</v>
      </c>
      <c r="P118">
        <f ca="1">VLOOKUP($E118,'Brute Force Search'!$B$6:$R$221,P$3,0)</f>
        <v>1</v>
      </c>
      <c r="Q118">
        <f ca="1">VLOOKUP($E118,'Brute Force Search'!$B$6:$R$221,Q$3,0)</f>
        <v>0</v>
      </c>
      <c r="R118">
        <f ca="1">VLOOKUP($E118,'Brute Force Search'!$B$6:$R$221,R$3,0)</f>
        <v>0</v>
      </c>
      <c r="S118">
        <f ca="1">VLOOKUP($E118,'Brute Force Search'!$B$6:$R$221,S$3,0)</f>
        <v>0</v>
      </c>
      <c r="T118">
        <f ca="1">VLOOKUP($E118,'Brute Force Search'!$B$6:$R$221,T$3,0)</f>
        <v>1</v>
      </c>
      <c r="U118">
        <f ca="1">SUMPRODUCT($F$1:$T$1,F118:T118)</f>
        <v>17489</v>
      </c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</row>
    <row r="119" spans="2:31" x14ac:dyDescent="0.35"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</row>
    <row r="120" spans="2:31" x14ac:dyDescent="0.35">
      <c r="B120" s="4" t="s">
        <v>92</v>
      </c>
    </row>
    <row r="121" spans="2:31" x14ac:dyDescent="0.35">
      <c r="C121" t="str">
        <f>C89</f>
        <v>Detachable</v>
      </c>
      <c r="D121">
        <v>1</v>
      </c>
      <c r="F121">
        <f ca="1">IF(F118,0,1)</f>
        <v>0</v>
      </c>
      <c r="G121">
        <f ca="1">1-F121</f>
        <v>1</v>
      </c>
      <c r="H121">
        <f ca="1">H118</f>
        <v>0</v>
      </c>
      <c r="I121">
        <f t="shared" ref="I121:T121" ca="1" si="174">I118</f>
        <v>0</v>
      </c>
      <c r="J121">
        <f t="shared" ca="1" si="174"/>
        <v>1</v>
      </c>
      <c r="K121">
        <f t="shared" ca="1" si="174"/>
        <v>0</v>
      </c>
      <c r="L121">
        <f t="shared" ca="1" si="174"/>
        <v>1</v>
      </c>
      <c r="M121">
        <f t="shared" ca="1" si="174"/>
        <v>0</v>
      </c>
      <c r="N121">
        <f t="shared" ca="1" si="174"/>
        <v>0</v>
      </c>
      <c r="O121">
        <f t="shared" ca="1" si="174"/>
        <v>0</v>
      </c>
      <c r="P121">
        <f t="shared" ca="1" si="174"/>
        <v>1</v>
      </c>
      <c r="Q121">
        <f t="shared" ca="1" si="174"/>
        <v>0</v>
      </c>
      <c r="R121">
        <f t="shared" ca="1" si="174"/>
        <v>0</v>
      </c>
      <c r="S121">
        <f t="shared" ca="1" si="174"/>
        <v>0</v>
      </c>
      <c r="T121">
        <f t="shared" ca="1" si="174"/>
        <v>1</v>
      </c>
      <c r="U121">
        <f t="shared" ref="U121:U130" ca="1" si="175">SUMPRODUCT($F$1:$T$1,F121:T121)</f>
        <v>17490</v>
      </c>
      <c r="V121">
        <f ca="1">SUMPRODUCT(F121:T121,Data!$D$4:$R$4)</f>
        <v>11</v>
      </c>
      <c r="W121">
        <f ca="1">SUMPRODUCT(F121:T121,Data!$D$5:$R$5)</f>
        <v>7</v>
      </c>
      <c r="X121" s="3">
        <f t="shared" ref="X121:X130" ca="1" si="176">V121/(50+V121)</f>
        <v>0.18032786885245902</v>
      </c>
      <c r="Y121" s="3">
        <f t="shared" ref="Y121:Y130" ca="1" si="177">W121/(100+W121)</f>
        <v>6.5420560747663545E-2</v>
      </c>
      <c r="Z121">
        <f t="shared" ref="Z121:Z130" ca="1" si="178">IF(Q121=1,$Q$5,IF(R121=1,$R$5,IF(S121=1,$S$5,IF(T121=1,$T$5))))</f>
        <v>2500</v>
      </c>
      <c r="AA121">
        <f ca="1">250+SUMPRODUCT(F121:T121,Data!$D$6:$R$6)</f>
        <v>580</v>
      </c>
      <c r="AB121" s="2">
        <f t="shared" ref="AB121:AB130" ca="1" si="179">($Z121-$AA121)*X121*1000</f>
        <v>346229.50819672132</v>
      </c>
      <c r="AC121" s="2">
        <f t="shared" ref="AC121:AC130" ca="1" si="180">($Z121-$AA121)*Y121*1600</f>
        <v>200971.96261682242</v>
      </c>
      <c r="AD121" s="2">
        <f t="shared" ref="AD121:AD130" ca="1" si="181">SUM(AB121:AC121)</f>
        <v>547201.47081354377</v>
      </c>
      <c r="AE121">
        <f ca="1">IFERROR(VLOOKUP(U121,AX$9:AX$15,1,0),"No")</f>
        <v>17490</v>
      </c>
    </row>
    <row r="122" spans="2:31" x14ac:dyDescent="0.35">
      <c r="C122" t="str">
        <f t="shared" ref="C122:C130" si="182">C90</f>
        <v>Processor</v>
      </c>
      <c r="D122">
        <v>2</v>
      </c>
      <c r="F122">
        <f ca="1">F118</f>
        <v>1</v>
      </c>
      <c r="G122">
        <f ca="1">G118</f>
        <v>0</v>
      </c>
      <c r="H122">
        <f ca="1">IF(H118,0,1)</f>
        <v>1</v>
      </c>
      <c r="I122">
        <f ca="1">IF(H122=1,0,1)</f>
        <v>0</v>
      </c>
      <c r="J122">
        <f ca="1">IF(AND(OR(H122=1,H122=0),OR(H122=1,I122=0)),0,0)</f>
        <v>0</v>
      </c>
      <c r="K122">
        <f ca="1">K118</f>
        <v>0</v>
      </c>
      <c r="L122">
        <f t="shared" ref="L122:T122" ca="1" si="183">L118</f>
        <v>1</v>
      </c>
      <c r="M122">
        <f t="shared" ca="1" si="183"/>
        <v>0</v>
      </c>
      <c r="N122">
        <f t="shared" ca="1" si="183"/>
        <v>0</v>
      </c>
      <c r="O122">
        <f t="shared" ca="1" si="183"/>
        <v>0</v>
      </c>
      <c r="P122">
        <f t="shared" ca="1" si="183"/>
        <v>1</v>
      </c>
      <c r="Q122">
        <f t="shared" ca="1" si="183"/>
        <v>0</v>
      </c>
      <c r="R122">
        <f t="shared" ca="1" si="183"/>
        <v>0</v>
      </c>
      <c r="S122">
        <f t="shared" ca="1" si="183"/>
        <v>0</v>
      </c>
      <c r="T122">
        <f t="shared" ca="1" si="183"/>
        <v>1</v>
      </c>
      <c r="U122">
        <f t="shared" ca="1" si="175"/>
        <v>17477</v>
      </c>
      <c r="V122">
        <f ca="1">SUMPRODUCT(F122:T122,Data!$D$4:$R$4)</f>
        <v>7.5</v>
      </c>
      <c r="W122">
        <f ca="1">SUMPRODUCT(F122:T122,Data!$D$5:$R$5)</f>
        <v>7</v>
      </c>
      <c r="X122" s="3">
        <f t="shared" ca="1" si="176"/>
        <v>0.13043478260869565</v>
      </c>
      <c r="Y122" s="3">
        <f t="shared" ca="1" si="177"/>
        <v>6.5420560747663545E-2</v>
      </c>
      <c r="Z122">
        <f t="shared" ca="1" si="178"/>
        <v>2500</v>
      </c>
      <c r="AA122">
        <f ca="1">250+SUMPRODUCT(F122:T122,Data!$D$6:$R$6)</f>
        <v>580</v>
      </c>
      <c r="AB122" s="2">
        <f t="shared" ca="1" si="179"/>
        <v>250434.78260869565</v>
      </c>
      <c r="AC122" s="2">
        <f t="shared" ca="1" si="180"/>
        <v>200971.96261682242</v>
      </c>
      <c r="AD122" s="2">
        <f t="shared" ca="1" si="181"/>
        <v>451406.74522551807</v>
      </c>
      <c r="AE122" t="str">
        <f t="shared" ref="AE122:AE130" ca="1" si="184">IFERROR(VLOOKUP(U122,AX$9:AX$15,1,0),"No")</f>
        <v>No</v>
      </c>
    </row>
    <row r="123" spans="2:31" x14ac:dyDescent="0.35">
      <c r="C123" t="str">
        <f t="shared" si="182"/>
        <v>Processor</v>
      </c>
      <c r="D123">
        <v>3</v>
      </c>
      <c r="F123">
        <f ca="1">F118</f>
        <v>1</v>
      </c>
      <c r="G123">
        <f ca="1">G118</f>
        <v>0</v>
      </c>
      <c r="H123">
        <f ca="1">IF(AND(H118=1,H122=0),0,0)</f>
        <v>0</v>
      </c>
      <c r="I123">
        <f ca="1">IF(OR(AND(I118=1,I122=0),AND(I118=0,I122=1)),0,1)</f>
        <v>1</v>
      </c>
      <c r="J123">
        <f ca="1">IF(AND(H123=0,I123=0),1,0)</f>
        <v>0</v>
      </c>
      <c r="K123">
        <f ca="1">K118</f>
        <v>0</v>
      </c>
      <c r="L123">
        <f t="shared" ref="L123:T123" ca="1" si="185">L118</f>
        <v>1</v>
      </c>
      <c r="M123">
        <f t="shared" ca="1" si="185"/>
        <v>0</v>
      </c>
      <c r="N123">
        <f t="shared" ca="1" si="185"/>
        <v>0</v>
      </c>
      <c r="O123">
        <f t="shared" ca="1" si="185"/>
        <v>0</v>
      </c>
      <c r="P123">
        <f t="shared" ca="1" si="185"/>
        <v>1</v>
      </c>
      <c r="Q123">
        <f t="shared" ca="1" si="185"/>
        <v>0</v>
      </c>
      <c r="R123">
        <f t="shared" ca="1" si="185"/>
        <v>0</v>
      </c>
      <c r="S123">
        <f t="shared" ca="1" si="185"/>
        <v>0</v>
      </c>
      <c r="T123">
        <f t="shared" ca="1" si="185"/>
        <v>1</v>
      </c>
      <c r="U123">
        <f t="shared" ca="1" si="175"/>
        <v>17481</v>
      </c>
      <c r="V123">
        <f ca="1">SUMPRODUCT(F123:T123,Data!$D$4:$R$4)</f>
        <v>9.5</v>
      </c>
      <c r="W123">
        <f ca="1">SUMPRODUCT(F123:T123,Data!$D$5:$R$5)</f>
        <v>9.4</v>
      </c>
      <c r="X123" s="3">
        <f t="shared" ca="1" si="176"/>
        <v>0.15966386554621848</v>
      </c>
      <c r="Y123" s="3">
        <f t="shared" ca="1" si="177"/>
        <v>8.5923217550274225E-2</v>
      </c>
      <c r="Z123">
        <f t="shared" ca="1" si="178"/>
        <v>2500</v>
      </c>
      <c r="AA123">
        <f ca="1">250+SUMPRODUCT(F123:T123,Data!$D$6:$R$6)</f>
        <v>680</v>
      </c>
      <c r="AB123" s="2">
        <f t="shared" ca="1" si="179"/>
        <v>290588.23529411765</v>
      </c>
      <c r="AC123" s="2">
        <f t="shared" ca="1" si="180"/>
        <v>250208.40950639854</v>
      </c>
      <c r="AD123" s="2">
        <f t="shared" ca="1" si="181"/>
        <v>540796.64480051619</v>
      </c>
      <c r="AE123" t="str">
        <f t="shared" ca="1" si="184"/>
        <v>No</v>
      </c>
    </row>
    <row r="124" spans="2:31" x14ac:dyDescent="0.35">
      <c r="C124" t="str">
        <f t="shared" si="182"/>
        <v>Display Size</v>
      </c>
      <c r="D124">
        <v>4</v>
      </c>
      <c r="F124">
        <f ca="1">F118</f>
        <v>1</v>
      </c>
      <c r="G124">
        <f ca="1">G118</f>
        <v>0</v>
      </c>
      <c r="H124">
        <f ca="1">H118</f>
        <v>0</v>
      </c>
      <c r="I124">
        <f t="shared" ref="I124:J124" ca="1" si="186">I118</f>
        <v>0</v>
      </c>
      <c r="J124">
        <f t="shared" ca="1" si="186"/>
        <v>1</v>
      </c>
      <c r="K124">
        <f ca="1">IF(K118,0,1)</f>
        <v>1</v>
      </c>
      <c r="L124">
        <f ca="1">IF(K124=1,0,1)</f>
        <v>0</v>
      </c>
      <c r="M124">
        <f ca="1">IF(AND(OR(K124=1,K124=0),OR(L124=1,L124=0)),0,0)</f>
        <v>0</v>
      </c>
      <c r="N124">
        <f ca="1">N118</f>
        <v>0</v>
      </c>
      <c r="O124">
        <f t="shared" ref="O124:T124" ca="1" si="187">O118</f>
        <v>0</v>
      </c>
      <c r="P124">
        <f t="shared" ca="1" si="187"/>
        <v>1</v>
      </c>
      <c r="Q124">
        <f t="shared" ca="1" si="187"/>
        <v>0</v>
      </c>
      <c r="R124">
        <f t="shared" ca="1" si="187"/>
        <v>0</v>
      </c>
      <c r="S124">
        <f t="shared" ca="1" si="187"/>
        <v>0</v>
      </c>
      <c r="T124">
        <f t="shared" ca="1" si="187"/>
        <v>1</v>
      </c>
      <c r="U124">
        <f t="shared" ca="1" si="175"/>
        <v>17457</v>
      </c>
      <c r="V124">
        <f ca="1">SUMPRODUCT(F124:T124,Data!$D$4:$R$4)</f>
        <v>10</v>
      </c>
      <c r="W124">
        <f ca="1">SUMPRODUCT(F124:T124,Data!$D$5:$R$5)</f>
        <v>8.5</v>
      </c>
      <c r="X124" s="3">
        <f t="shared" ca="1" si="176"/>
        <v>0.16666666666666666</v>
      </c>
      <c r="Y124" s="3">
        <f t="shared" ca="1" si="177"/>
        <v>7.8341013824884786E-2</v>
      </c>
      <c r="Z124">
        <f t="shared" ca="1" si="178"/>
        <v>2500</v>
      </c>
      <c r="AA124">
        <f ca="1">250+SUMPRODUCT(F124:T124,Data!$D$6:$R$6)</f>
        <v>730</v>
      </c>
      <c r="AB124" s="2">
        <f t="shared" ca="1" si="179"/>
        <v>295000</v>
      </c>
      <c r="AC124" s="2">
        <f t="shared" ca="1" si="180"/>
        <v>221861.7511520737</v>
      </c>
      <c r="AD124" s="2">
        <f t="shared" ca="1" si="181"/>
        <v>516861.75115207373</v>
      </c>
      <c r="AE124" t="str">
        <f t="shared" ca="1" si="184"/>
        <v>No</v>
      </c>
    </row>
    <row r="125" spans="2:31" x14ac:dyDescent="0.35">
      <c r="C125" t="str">
        <f t="shared" si="182"/>
        <v>Display Size</v>
      </c>
      <c r="D125">
        <v>5</v>
      </c>
      <c r="F125">
        <f ca="1">F118</f>
        <v>1</v>
      </c>
      <c r="G125">
        <f ca="1">G118</f>
        <v>0</v>
      </c>
      <c r="H125">
        <f t="shared" ref="H125:J125" ca="1" si="188">H118</f>
        <v>0</v>
      </c>
      <c r="I125">
        <f t="shared" ca="1" si="188"/>
        <v>0</v>
      </c>
      <c r="J125">
        <f t="shared" ca="1" si="188"/>
        <v>1</v>
      </c>
      <c r="K125">
        <f ca="1">IF(AND(K118=1,K124=0),0,0)</f>
        <v>0</v>
      </c>
      <c r="L125">
        <f ca="1">IF(OR(AND(L118=1,L124=0),AND(L118=0,L124=1)),0,1)</f>
        <v>0</v>
      </c>
      <c r="M125">
        <f ca="1">IF(AND(K125=0,L125=0),1,0)</f>
        <v>1</v>
      </c>
      <c r="N125">
        <f ca="1">N118</f>
        <v>0</v>
      </c>
      <c r="O125">
        <f t="shared" ref="O125:T125" ca="1" si="189">O118</f>
        <v>0</v>
      </c>
      <c r="P125">
        <f t="shared" ca="1" si="189"/>
        <v>1</v>
      </c>
      <c r="Q125">
        <f t="shared" ca="1" si="189"/>
        <v>0</v>
      </c>
      <c r="R125">
        <f t="shared" ca="1" si="189"/>
        <v>0</v>
      </c>
      <c r="S125">
        <f t="shared" ca="1" si="189"/>
        <v>0</v>
      </c>
      <c r="T125">
        <f t="shared" ca="1" si="189"/>
        <v>1</v>
      </c>
      <c r="U125">
        <f t="shared" ca="1" si="175"/>
        <v>17553</v>
      </c>
      <c r="V125">
        <f ca="1">SUMPRODUCT(F125:T125,Data!$D$4:$R$4)</f>
        <v>10.8</v>
      </c>
      <c r="W125">
        <f ca="1">SUMPRODUCT(F125:T125,Data!$D$5:$R$5)</f>
        <v>11</v>
      </c>
      <c r="X125" s="3">
        <f t="shared" ca="1" si="176"/>
        <v>0.17763157894736845</v>
      </c>
      <c r="Y125" s="3">
        <f t="shared" ca="1" si="177"/>
        <v>9.90990990990991E-2</v>
      </c>
      <c r="Z125">
        <f t="shared" ca="1" si="178"/>
        <v>2500</v>
      </c>
      <c r="AA125">
        <f ca="1">250+SUMPRODUCT(F125:T125,Data!$D$6:$R$6)</f>
        <v>830</v>
      </c>
      <c r="AB125" s="2">
        <f t="shared" ca="1" si="179"/>
        <v>296644.73684210534</v>
      </c>
      <c r="AC125" s="2">
        <f t="shared" ca="1" si="180"/>
        <v>264792.79279279278</v>
      </c>
      <c r="AD125" s="2">
        <f t="shared" ca="1" si="181"/>
        <v>561437.52963489806</v>
      </c>
      <c r="AE125">
        <f t="shared" ca="1" si="184"/>
        <v>17553</v>
      </c>
    </row>
    <row r="126" spans="2:31" x14ac:dyDescent="0.35">
      <c r="C126" t="str">
        <f t="shared" si="182"/>
        <v>Memory</v>
      </c>
      <c r="D126">
        <v>6</v>
      </c>
      <c r="F126">
        <f ca="1">F118</f>
        <v>1</v>
      </c>
      <c r="G126">
        <f t="shared" ref="G126:M126" ca="1" si="190">G118</f>
        <v>0</v>
      </c>
      <c r="H126">
        <f t="shared" ca="1" si="190"/>
        <v>0</v>
      </c>
      <c r="I126">
        <f t="shared" ca="1" si="190"/>
        <v>0</v>
      </c>
      <c r="J126">
        <f t="shared" ca="1" si="190"/>
        <v>1</v>
      </c>
      <c r="K126">
        <f t="shared" ca="1" si="190"/>
        <v>0</v>
      </c>
      <c r="L126">
        <f t="shared" ca="1" si="190"/>
        <v>1</v>
      </c>
      <c r="M126">
        <f t="shared" ca="1" si="190"/>
        <v>0</v>
      </c>
      <c r="N126">
        <f ca="1">IF(N118,0,1)</f>
        <v>1</v>
      </c>
      <c r="O126">
        <f ca="1">IF(N126=1,0,1)</f>
        <v>0</v>
      </c>
      <c r="P126">
        <f ca="1">IF(AND(OR(N126=1,O126=0),OR(N126=1,O126=0)),0,0)</f>
        <v>0</v>
      </c>
      <c r="Q126">
        <f ca="1">Q118</f>
        <v>0</v>
      </c>
      <c r="R126">
        <f t="shared" ref="R126:T126" ca="1" si="191">R118</f>
        <v>0</v>
      </c>
      <c r="S126">
        <f t="shared" ca="1" si="191"/>
        <v>0</v>
      </c>
      <c r="T126">
        <f t="shared" ca="1" si="191"/>
        <v>1</v>
      </c>
      <c r="U126">
        <f t="shared" ca="1" si="175"/>
        <v>16721</v>
      </c>
      <c r="V126">
        <f ca="1">SUMPRODUCT(F126:T126,Data!$D$4:$R$4)</f>
        <v>7.5</v>
      </c>
      <c r="W126">
        <f ca="1">SUMPRODUCT(F126:T126,Data!$D$5:$R$5)</f>
        <v>7.5</v>
      </c>
      <c r="X126" s="3">
        <f t="shared" ca="1" si="176"/>
        <v>0.13043478260869565</v>
      </c>
      <c r="Y126" s="3">
        <f t="shared" ca="1" si="177"/>
        <v>6.9767441860465115E-2</v>
      </c>
      <c r="Z126">
        <f t="shared" ca="1" si="178"/>
        <v>2500</v>
      </c>
      <c r="AA126">
        <f ca="1">250+SUMPRODUCT(F126:T126,Data!$D$6:$R$6)</f>
        <v>700</v>
      </c>
      <c r="AB126" s="2">
        <f t="shared" ca="1" si="179"/>
        <v>234782.60869565216</v>
      </c>
      <c r="AC126" s="2">
        <f t="shared" ca="1" si="180"/>
        <v>200930.23255813954</v>
      </c>
      <c r="AD126" s="2">
        <f t="shared" ca="1" si="181"/>
        <v>435712.8412537917</v>
      </c>
      <c r="AE126" t="str">
        <f t="shared" ca="1" si="184"/>
        <v>No</v>
      </c>
    </row>
    <row r="127" spans="2:31" x14ac:dyDescent="0.35">
      <c r="C127" t="str">
        <f t="shared" si="182"/>
        <v>Memory</v>
      </c>
      <c r="D127">
        <v>7</v>
      </c>
      <c r="F127">
        <f ca="1">F118</f>
        <v>1</v>
      </c>
      <c r="G127">
        <f t="shared" ref="G127:M127" ca="1" si="192">G118</f>
        <v>0</v>
      </c>
      <c r="H127">
        <f t="shared" ca="1" si="192"/>
        <v>0</v>
      </c>
      <c r="I127">
        <f t="shared" ca="1" si="192"/>
        <v>0</v>
      </c>
      <c r="J127">
        <f t="shared" ca="1" si="192"/>
        <v>1</v>
      </c>
      <c r="K127">
        <f t="shared" ca="1" si="192"/>
        <v>0</v>
      </c>
      <c r="L127">
        <f t="shared" ca="1" si="192"/>
        <v>1</v>
      </c>
      <c r="M127">
        <f t="shared" ca="1" si="192"/>
        <v>0</v>
      </c>
      <c r="N127">
        <f ca="1">IF(AND(N118=1,N126=0),0,0)</f>
        <v>0</v>
      </c>
      <c r="O127">
        <f ca="1">IF(OR(AND(O118=1,O126=0),AND(O118=0,O126=1)),0,1)</f>
        <v>1</v>
      </c>
      <c r="P127">
        <f ca="1">IF(AND(N127=0,O127=0),1,0)</f>
        <v>0</v>
      </c>
      <c r="Q127">
        <f ca="1">Q118</f>
        <v>0</v>
      </c>
      <c r="R127">
        <f t="shared" ref="R127:T127" ca="1" si="193">R118</f>
        <v>0</v>
      </c>
      <c r="S127">
        <f t="shared" ca="1" si="193"/>
        <v>0</v>
      </c>
      <c r="T127">
        <f t="shared" ca="1" si="193"/>
        <v>1</v>
      </c>
      <c r="U127">
        <f t="shared" ca="1" si="175"/>
        <v>16977</v>
      </c>
      <c r="V127">
        <f ca="1">SUMPRODUCT(F127:T127,Data!$D$4:$R$4)</f>
        <v>9.5</v>
      </c>
      <c r="W127">
        <f ca="1">SUMPRODUCT(F127:T127,Data!$D$5:$R$5)</f>
        <v>9.5</v>
      </c>
      <c r="X127" s="3">
        <f t="shared" ca="1" si="176"/>
        <v>0.15966386554621848</v>
      </c>
      <c r="Y127" s="3">
        <f t="shared" ca="1" si="177"/>
        <v>8.6757990867579904E-2</v>
      </c>
      <c r="Z127">
        <f t="shared" ca="1" si="178"/>
        <v>2500</v>
      </c>
      <c r="AA127">
        <f ca="1">250+SUMPRODUCT(F127:T127,Data!$D$6:$R$6)</f>
        <v>740</v>
      </c>
      <c r="AB127" s="2">
        <f t="shared" ca="1" si="179"/>
        <v>281008.40336134448</v>
      </c>
      <c r="AC127" s="2">
        <f t="shared" ca="1" si="180"/>
        <v>244310.50228310502</v>
      </c>
      <c r="AD127" s="2">
        <f t="shared" ca="1" si="181"/>
        <v>525318.90564444952</v>
      </c>
      <c r="AE127" t="str">
        <f t="shared" ca="1" si="184"/>
        <v>No</v>
      </c>
    </row>
    <row r="128" spans="2:31" x14ac:dyDescent="0.35">
      <c r="C128" t="str">
        <f t="shared" si="182"/>
        <v>Price</v>
      </c>
      <c r="D128">
        <v>8</v>
      </c>
      <c r="F128">
        <f ca="1">F118</f>
        <v>1</v>
      </c>
      <c r="G128">
        <f t="shared" ref="G128:P128" ca="1" si="194">G118</f>
        <v>0</v>
      </c>
      <c r="H128">
        <f t="shared" ca="1" si="194"/>
        <v>0</v>
      </c>
      <c r="I128">
        <f t="shared" ca="1" si="194"/>
        <v>0</v>
      </c>
      <c r="J128">
        <f t="shared" ca="1" si="194"/>
        <v>1</v>
      </c>
      <c r="K128">
        <f t="shared" ca="1" si="194"/>
        <v>0</v>
      </c>
      <c r="L128">
        <f t="shared" ca="1" si="194"/>
        <v>1</v>
      </c>
      <c r="M128">
        <f t="shared" ca="1" si="194"/>
        <v>0</v>
      </c>
      <c r="N128">
        <f t="shared" ca="1" si="194"/>
        <v>0</v>
      </c>
      <c r="O128">
        <f t="shared" ca="1" si="194"/>
        <v>0</v>
      </c>
      <c r="P128">
        <f t="shared" ca="1" si="194"/>
        <v>1</v>
      </c>
      <c r="Q128">
        <f ca="1">IF(Q118,0,1)</f>
        <v>1</v>
      </c>
      <c r="R128">
        <f ca="1">IF(Q128=1,0,1)</f>
        <v>0</v>
      </c>
      <c r="S128">
        <f ca="1">IF(AND(OR(Q128=0,R128=1),OR(R128=0,R128=1)),0,0)</f>
        <v>0</v>
      </c>
      <c r="T128">
        <f ca="1">IF(S128,0,0)</f>
        <v>0</v>
      </c>
      <c r="U128">
        <f t="shared" ca="1" si="175"/>
        <v>3153</v>
      </c>
      <c r="V128">
        <f ca="1">SUMPRODUCT(F128:T128,Data!$D$4:$R$4)</f>
        <v>16</v>
      </c>
      <c r="W128">
        <f ca="1">SUMPRODUCT(F128:T128,Data!$D$5:$R$5)</f>
        <v>15</v>
      </c>
      <c r="X128" s="3">
        <f t="shared" ca="1" si="176"/>
        <v>0.24242424242424243</v>
      </c>
      <c r="Y128" s="3">
        <f t="shared" ca="1" si="177"/>
        <v>0.13043478260869565</v>
      </c>
      <c r="Z128">
        <f t="shared" ca="1" si="178"/>
        <v>1000</v>
      </c>
      <c r="AA128">
        <f ca="1">250+SUMPRODUCT(F128:T128,Data!$D$6:$R$6)</f>
        <v>780</v>
      </c>
      <c r="AB128" s="2">
        <f t="shared" ca="1" si="179"/>
        <v>53333.333333333336</v>
      </c>
      <c r="AC128" s="2">
        <f t="shared" ca="1" si="180"/>
        <v>45913.043478260872</v>
      </c>
      <c r="AD128" s="2">
        <f t="shared" ca="1" si="181"/>
        <v>99246.376811594208</v>
      </c>
      <c r="AE128" t="str">
        <f t="shared" ca="1" si="184"/>
        <v>No</v>
      </c>
    </row>
    <row r="129" spans="2:31" x14ac:dyDescent="0.35">
      <c r="C129" t="str">
        <f t="shared" si="182"/>
        <v>Price</v>
      </c>
      <c r="D129">
        <v>9</v>
      </c>
      <c r="F129">
        <f ca="1">F118</f>
        <v>1</v>
      </c>
      <c r="G129">
        <f t="shared" ref="G129:P129" ca="1" si="195">G118</f>
        <v>0</v>
      </c>
      <c r="H129">
        <f t="shared" ca="1" si="195"/>
        <v>0</v>
      </c>
      <c r="I129">
        <f t="shared" ca="1" si="195"/>
        <v>0</v>
      </c>
      <c r="J129">
        <f t="shared" ca="1" si="195"/>
        <v>1</v>
      </c>
      <c r="K129">
        <f t="shared" ca="1" si="195"/>
        <v>0</v>
      </c>
      <c r="L129">
        <f t="shared" ca="1" si="195"/>
        <v>1</v>
      </c>
      <c r="M129">
        <f t="shared" ca="1" si="195"/>
        <v>0</v>
      </c>
      <c r="N129">
        <f t="shared" ca="1" si="195"/>
        <v>0</v>
      </c>
      <c r="O129">
        <f t="shared" ca="1" si="195"/>
        <v>0</v>
      </c>
      <c r="P129">
        <f t="shared" ca="1" si="195"/>
        <v>1</v>
      </c>
      <c r="Q129">
        <f ca="1">IF(AND(Q118=1,Q128=0),0,0)</f>
        <v>0</v>
      </c>
      <c r="R129">
        <f ca="1">IF(AND(R118=1,R128=0),0,0)</f>
        <v>0</v>
      </c>
      <c r="S129">
        <f ca="1">IF(AND(AND(OR(Q118=0,Q118=1),OR(R118=0,R118=1)),AND(OR(Q128=0,Q128=1),OR(R128=0,R128=1)),S118=1),0,1)</f>
        <v>1</v>
      </c>
      <c r="T129">
        <f ca="1">IF(AND(Q129=0,R129=0,S129=0),1,0)</f>
        <v>0</v>
      </c>
      <c r="U129">
        <f t="shared" ca="1" si="175"/>
        <v>9297</v>
      </c>
      <c r="V129">
        <f ca="1">SUMPRODUCT(F129:T129,Data!$D$4:$R$4)</f>
        <v>13</v>
      </c>
      <c r="W129">
        <f ca="1">SUMPRODUCT(F129:T129,Data!$D$5:$R$5)</f>
        <v>11</v>
      </c>
      <c r="X129" s="3">
        <f t="shared" ca="1" si="176"/>
        <v>0.20634920634920634</v>
      </c>
      <c r="Y129" s="3">
        <f t="shared" ca="1" si="177"/>
        <v>9.90990990990991E-2</v>
      </c>
      <c r="Z129">
        <f t="shared" ca="1" si="178"/>
        <v>2000</v>
      </c>
      <c r="AA129">
        <f ca="1">250+SUMPRODUCT(F129:T129,Data!$D$6:$R$6)</f>
        <v>780</v>
      </c>
      <c r="AB129" s="2">
        <f t="shared" ca="1" si="179"/>
        <v>251746.03174603172</v>
      </c>
      <c r="AC129" s="2">
        <f t="shared" ca="1" si="180"/>
        <v>193441.44144144145</v>
      </c>
      <c r="AD129" s="2">
        <f t="shared" ca="1" si="181"/>
        <v>445187.47318747314</v>
      </c>
      <c r="AE129" t="str">
        <f t="shared" ca="1" si="184"/>
        <v>No</v>
      </c>
    </row>
    <row r="130" spans="2:31" x14ac:dyDescent="0.35">
      <c r="C130" t="str">
        <f t="shared" si="182"/>
        <v>Price</v>
      </c>
      <c r="D130">
        <v>10</v>
      </c>
      <c r="F130">
        <f ca="1">F118</f>
        <v>1</v>
      </c>
      <c r="G130">
        <f t="shared" ref="G130:P130" ca="1" si="196">G118</f>
        <v>0</v>
      </c>
      <c r="H130">
        <f t="shared" ca="1" si="196"/>
        <v>0</v>
      </c>
      <c r="I130">
        <f t="shared" ca="1" si="196"/>
        <v>0</v>
      </c>
      <c r="J130">
        <f t="shared" ca="1" si="196"/>
        <v>1</v>
      </c>
      <c r="K130">
        <f t="shared" ca="1" si="196"/>
        <v>0</v>
      </c>
      <c r="L130">
        <f t="shared" ca="1" si="196"/>
        <v>1</v>
      </c>
      <c r="M130">
        <f t="shared" ca="1" si="196"/>
        <v>0</v>
      </c>
      <c r="N130">
        <f t="shared" ca="1" si="196"/>
        <v>0</v>
      </c>
      <c r="O130">
        <f t="shared" ca="1" si="196"/>
        <v>0</v>
      </c>
      <c r="P130">
        <f t="shared" ca="1" si="196"/>
        <v>1</v>
      </c>
      <c r="Q130">
        <f ca="1">IF(OR(Q118=1,Q128=1,Q129=1),0,1)</f>
        <v>0</v>
      </c>
      <c r="R130">
        <f ca="1">IF(OR(R118=1,R128=1,R129=1),0,1)</f>
        <v>1</v>
      </c>
      <c r="S130">
        <f ca="1">IF(OR(S118=1,S128=1,S129=1),0,1)</f>
        <v>0</v>
      </c>
      <c r="T130">
        <f ca="1">IF(OR(T118=1,T128=1,T129=1),0,1)</f>
        <v>0</v>
      </c>
      <c r="U130">
        <f t="shared" ca="1" si="175"/>
        <v>5201</v>
      </c>
      <c r="V130">
        <f ca="1">SUMPRODUCT(F130:T130,Data!$D$4:$R$4)</f>
        <v>14</v>
      </c>
      <c r="W130">
        <f ca="1">SUMPRODUCT(F130:T130,Data!$D$5:$R$5)</f>
        <v>13</v>
      </c>
      <c r="X130" s="3">
        <f t="shared" ca="1" si="176"/>
        <v>0.21875</v>
      </c>
      <c r="Y130" s="3">
        <f t="shared" ca="1" si="177"/>
        <v>0.11504424778761062</v>
      </c>
      <c r="Z130">
        <f t="shared" ca="1" si="178"/>
        <v>1500</v>
      </c>
      <c r="AA130">
        <f ca="1">250+SUMPRODUCT(F130:T130,Data!$D$6:$R$6)</f>
        <v>780</v>
      </c>
      <c r="AB130" s="2">
        <f t="shared" ca="1" si="179"/>
        <v>157500</v>
      </c>
      <c r="AC130" s="2">
        <f t="shared" ca="1" si="180"/>
        <v>132530.97345132745</v>
      </c>
      <c r="AD130" s="2">
        <f t="shared" ca="1" si="181"/>
        <v>290030.97345132742</v>
      </c>
      <c r="AE130" t="str">
        <f t="shared" ca="1" si="184"/>
        <v>No</v>
      </c>
    </row>
    <row r="131" spans="2:31" x14ac:dyDescent="0.35">
      <c r="B131" s="4" t="s">
        <v>73</v>
      </c>
      <c r="AD131" s="43">
        <f ca="1">MAX(AD121:AD130)</f>
        <v>561437.52963489806</v>
      </c>
    </row>
    <row r="132" spans="2:31" x14ac:dyDescent="0.35">
      <c r="B132" s="4" t="s">
        <v>93</v>
      </c>
      <c r="F132">
        <f ca="1">AI16</f>
        <v>1</v>
      </c>
      <c r="G132">
        <f t="shared" ref="G132:T132" ca="1" si="197">AJ16</f>
        <v>0</v>
      </c>
      <c r="H132">
        <f t="shared" ca="1" si="197"/>
        <v>0</v>
      </c>
      <c r="I132">
        <f t="shared" ca="1" si="197"/>
        <v>0</v>
      </c>
      <c r="J132">
        <f t="shared" ca="1" si="197"/>
        <v>1</v>
      </c>
      <c r="K132">
        <f t="shared" ca="1" si="197"/>
        <v>0</v>
      </c>
      <c r="L132">
        <f t="shared" ca="1" si="197"/>
        <v>0</v>
      </c>
      <c r="M132">
        <f t="shared" ca="1" si="197"/>
        <v>1</v>
      </c>
      <c r="N132">
        <f t="shared" ca="1" si="197"/>
        <v>0</v>
      </c>
      <c r="O132">
        <f t="shared" ca="1" si="197"/>
        <v>0</v>
      </c>
      <c r="P132">
        <f t="shared" ca="1" si="197"/>
        <v>1</v>
      </c>
      <c r="Q132">
        <f t="shared" ca="1" si="197"/>
        <v>0</v>
      </c>
      <c r="R132">
        <f t="shared" ca="1" si="197"/>
        <v>0</v>
      </c>
      <c r="S132">
        <f t="shared" ca="1" si="197"/>
        <v>0</v>
      </c>
      <c r="T132">
        <f t="shared" ca="1" si="197"/>
        <v>1</v>
      </c>
      <c r="U132">
        <f t="shared" ref="U132" ca="1" si="198">SUMPRODUCT($F$1:$T$1,F132:T132)</f>
        <v>17553</v>
      </c>
    </row>
    <row r="133" spans="2:31" x14ac:dyDescent="0.35"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</row>
    <row r="134" spans="2:31" x14ac:dyDescent="0.35">
      <c r="B134" s="4" t="s">
        <v>128</v>
      </c>
      <c r="E134" s="45">
        <f ca="1">AY16</f>
        <v>108</v>
      </c>
      <c r="F134">
        <f ca="1">VLOOKUP($E134,'Brute Force Search'!$B$6:$R$221,F$3,0)</f>
        <v>1</v>
      </c>
      <c r="G134">
        <f ca="1">VLOOKUP($E134,'Brute Force Search'!$B$6:$R$221,G$3,0)</f>
        <v>0</v>
      </c>
      <c r="H134">
        <f ca="1">VLOOKUP($E134,'Brute Force Search'!$B$6:$R$221,H$3,0)</f>
        <v>0</v>
      </c>
      <c r="I134">
        <f ca="1">VLOOKUP($E134,'Brute Force Search'!$B$6:$R$221,I$3,0)</f>
        <v>0</v>
      </c>
      <c r="J134">
        <f ca="1">VLOOKUP($E134,'Brute Force Search'!$B$6:$R$221,J$3,0)</f>
        <v>1</v>
      </c>
      <c r="K134">
        <f ca="1">VLOOKUP($E134,'Brute Force Search'!$B$6:$R$221,K$3,0)</f>
        <v>0</v>
      </c>
      <c r="L134">
        <f ca="1">VLOOKUP($E134,'Brute Force Search'!$B$6:$R$221,L$3,0)</f>
        <v>0</v>
      </c>
      <c r="M134">
        <f ca="1">VLOOKUP($E134,'Brute Force Search'!$B$6:$R$221,M$3,0)</f>
        <v>1</v>
      </c>
      <c r="N134">
        <f ca="1">VLOOKUP($E134,'Brute Force Search'!$B$6:$R$221,N$3,0)</f>
        <v>0</v>
      </c>
      <c r="O134">
        <f ca="1">VLOOKUP($E134,'Brute Force Search'!$B$6:$R$221,O$3,0)</f>
        <v>0</v>
      </c>
      <c r="P134">
        <f ca="1">VLOOKUP($E134,'Brute Force Search'!$B$6:$R$221,P$3,0)</f>
        <v>1</v>
      </c>
      <c r="Q134">
        <f ca="1">VLOOKUP($E134,'Brute Force Search'!$B$6:$R$221,Q$3,0)</f>
        <v>0</v>
      </c>
      <c r="R134">
        <f ca="1">VLOOKUP($E134,'Brute Force Search'!$B$6:$R$221,R$3,0)</f>
        <v>0</v>
      </c>
      <c r="S134">
        <f ca="1">VLOOKUP($E134,'Brute Force Search'!$B$6:$R$221,S$3,0)</f>
        <v>0</v>
      </c>
      <c r="T134">
        <f ca="1">VLOOKUP($E134,'Brute Force Search'!$B$6:$R$221,T$3,0)</f>
        <v>1</v>
      </c>
      <c r="U134">
        <f ca="1">SUMPRODUCT($F$1:$T$1,F134:T134)</f>
        <v>17553</v>
      </c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</row>
    <row r="135" spans="2:31" x14ac:dyDescent="0.35"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</row>
    <row r="136" spans="2:31" x14ac:dyDescent="0.35">
      <c r="B136" s="4" t="s">
        <v>94</v>
      </c>
    </row>
    <row r="137" spans="2:31" x14ac:dyDescent="0.35">
      <c r="C137" t="str">
        <f>C105</f>
        <v>Detachable</v>
      </c>
      <c r="D137">
        <v>1</v>
      </c>
      <c r="F137">
        <f ca="1">IF(F134,0,1)</f>
        <v>0</v>
      </c>
      <c r="G137">
        <f ca="1">1-F137</f>
        <v>1</v>
      </c>
      <c r="H137">
        <f ca="1">H134</f>
        <v>0</v>
      </c>
      <c r="I137">
        <f t="shared" ref="I137:T137" ca="1" si="199">I134</f>
        <v>0</v>
      </c>
      <c r="J137">
        <f t="shared" ca="1" si="199"/>
        <v>1</v>
      </c>
      <c r="K137">
        <f t="shared" ca="1" si="199"/>
        <v>0</v>
      </c>
      <c r="L137">
        <f t="shared" ca="1" si="199"/>
        <v>0</v>
      </c>
      <c r="M137">
        <f t="shared" ca="1" si="199"/>
        <v>1</v>
      </c>
      <c r="N137">
        <f t="shared" ca="1" si="199"/>
        <v>0</v>
      </c>
      <c r="O137">
        <f t="shared" ca="1" si="199"/>
        <v>0</v>
      </c>
      <c r="P137">
        <f t="shared" ca="1" si="199"/>
        <v>1</v>
      </c>
      <c r="Q137">
        <f t="shared" ca="1" si="199"/>
        <v>0</v>
      </c>
      <c r="R137">
        <f t="shared" ca="1" si="199"/>
        <v>0</v>
      </c>
      <c r="S137">
        <f t="shared" ca="1" si="199"/>
        <v>0</v>
      </c>
      <c r="T137">
        <f t="shared" ca="1" si="199"/>
        <v>1</v>
      </c>
      <c r="U137">
        <f t="shared" ref="U137:U146" ca="1" si="200">SUMPRODUCT($F$1:$T$1,F137:T137)</f>
        <v>17554</v>
      </c>
      <c r="V137">
        <f ca="1">SUMPRODUCT(F137:T137,Data!$D$4:$R$4)</f>
        <v>9.8000000000000007</v>
      </c>
      <c r="W137">
        <f ca="1">SUMPRODUCT(F137:T137,Data!$D$5:$R$5)</f>
        <v>8</v>
      </c>
      <c r="X137" s="3">
        <f t="shared" ref="X137:X146" ca="1" si="201">V137/(50+V137)</f>
        <v>0.16387959866220739</v>
      </c>
      <c r="Y137" s="3">
        <f t="shared" ref="Y137:Y146" ca="1" si="202">W137/(100+W137)</f>
        <v>7.407407407407407E-2</v>
      </c>
      <c r="Z137">
        <f t="shared" ref="Z137:Z146" ca="1" si="203">IF(Q137=1,$Q$5,IF(R137=1,$R$5,IF(S137=1,$S$5,IF(T137=1,$T$5))))</f>
        <v>2500</v>
      </c>
      <c r="AA137">
        <f ca="1">250+SUMPRODUCT(F137:T137,Data!$D$6:$R$6)</f>
        <v>630</v>
      </c>
      <c r="AB137" s="2">
        <f t="shared" ref="AB137:AB146" ca="1" si="204">($Z137-$AA137)*X137*1000</f>
        <v>306454.84949832782</v>
      </c>
      <c r="AC137" s="2">
        <f t="shared" ref="AC137:AC146" ca="1" si="205">($Z137-$AA137)*Y137*1600</f>
        <v>221629.62962962961</v>
      </c>
      <c r="AD137" s="2">
        <f t="shared" ref="AD137:AD146" ca="1" si="206">SUM(AB137:AC137)</f>
        <v>528084.47912795749</v>
      </c>
      <c r="AE137" t="str">
        <f ca="1">IFERROR(VLOOKUP(U137,AX$9:AX$16,1,0),"No")</f>
        <v>No</v>
      </c>
    </row>
    <row r="138" spans="2:31" x14ac:dyDescent="0.35">
      <c r="C138" t="str">
        <f t="shared" ref="C138:C146" si="207">C106</f>
        <v>Processor</v>
      </c>
      <c r="D138">
        <v>2</v>
      </c>
      <c r="F138">
        <f ca="1">F134</f>
        <v>1</v>
      </c>
      <c r="G138">
        <f ca="1">G134</f>
        <v>0</v>
      </c>
      <c r="H138">
        <f ca="1">IF(H134,0,1)</f>
        <v>1</v>
      </c>
      <c r="I138">
        <f ca="1">IF(H138=1,0,1)</f>
        <v>0</v>
      </c>
      <c r="J138">
        <f ca="1">IF(AND(OR(H138=1,H138=0),OR(H138=1,I138=0)),0,0)</f>
        <v>0</v>
      </c>
      <c r="K138">
        <f ca="1">K134</f>
        <v>0</v>
      </c>
      <c r="L138">
        <f t="shared" ref="L138:T138" ca="1" si="208">L134</f>
        <v>0</v>
      </c>
      <c r="M138">
        <f t="shared" ca="1" si="208"/>
        <v>1</v>
      </c>
      <c r="N138">
        <f t="shared" ca="1" si="208"/>
        <v>0</v>
      </c>
      <c r="O138">
        <f t="shared" ca="1" si="208"/>
        <v>0</v>
      </c>
      <c r="P138">
        <f t="shared" ca="1" si="208"/>
        <v>1</v>
      </c>
      <c r="Q138">
        <f t="shared" ca="1" si="208"/>
        <v>0</v>
      </c>
      <c r="R138">
        <f t="shared" ca="1" si="208"/>
        <v>0</v>
      </c>
      <c r="S138">
        <f t="shared" ca="1" si="208"/>
        <v>0</v>
      </c>
      <c r="T138">
        <f t="shared" ca="1" si="208"/>
        <v>1</v>
      </c>
      <c r="U138">
        <f t="shared" ca="1" si="200"/>
        <v>17541</v>
      </c>
      <c r="V138">
        <f ca="1">SUMPRODUCT(F138:T138,Data!$D$4:$R$4)</f>
        <v>6.3</v>
      </c>
      <c r="W138">
        <f ca="1">SUMPRODUCT(F138:T138,Data!$D$5:$R$5)</f>
        <v>8</v>
      </c>
      <c r="X138" s="3">
        <f t="shared" ca="1" si="201"/>
        <v>0.11190053285968028</v>
      </c>
      <c r="Y138" s="3">
        <f t="shared" ca="1" si="202"/>
        <v>7.407407407407407E-2</v>
      </c>
      <c r="Z138">
        <f t="shared" ca="1" si="203"/>
        <v>2500</v>
      </c>
      <c r="AA138">
        <f ca="1">250+SUMPRODUCT(F138:T138,Data!$D$6:$R$6)</f>
        <v>630</v>
      </c>
      <c r="AB138" s="2">
        <f t="shared" ca="1" si="204"/>
        <v>209253.99644760214</v>
      </c>
      <c r="AC138" s="2">
        <f t="shared" ca="1" si="205"/>
        <v>221629.62962962961</v>
      </c>
      <c r="AD138" s="2">
        <f t="shared" ca="1" si="206"/>
        <v>430883.62607723172</v>
      </c>
      <c r="AE138" t="str">
        <f t="shared" ref="AE138:AE146" ca="1" si="209">IFERROR(VLOOKUP(U138,AX$9:AX$16,1,0),"No")</f>
        <v>No</v>
      </c>
    </row>
    <row r="139" spans="2:31" x14ac:dyDescent="0.35">
      <c r="C139" t="str">
        <f t="shared" si="207"/>
        <v>Processor</v>
      </c>
      <c r="D139">
        <v>3</v>
      </c>
      <c r="F139">
        <f ca="1">F134</f>
        <v>1</v>
      </c>
      <c r="G139">
        <f ca="1">G134</f>
        <v>0</v>
      </c>
      <c r="H139">
        <f ca="1">IF(AND(H134=1,H138=0),0,0)</f>
        <v>0</v>
      </c>
      <c r="I139">
        <f ca="1">IF(OR(AND(I134=1,I138=0),AND(I134=0,I138=1)),0,1)</f>
        <v>1</v>
      </c>
      <c r="J139">
        <f ca="1">IF(AND(H139=0,I139=0),1,0)</f>
        <v>0</v>
      </c>
      <c r="K139">
        <f ca="1">K134</f>
        <v>0</v>
      </c>
      <c r="L139">
        <f t="shared" ref="L139:T139" ca="1" si="210">L134</f>
        <v>0</v>
      </c>
      <c r="M139">
        <f t="shared" ca="1" si="210"/>
        <v>1</v>
      </c>
      <c r="N139">
        <f t="shared" ca="1" si="210"/>
        <v>0</v>
      </c>
      <c r="O139">
        <f t="shared" ca="1" si="210"/>
        <v>0</v>
      </c>
      <c r="P139">
        <f t="shared" ca="1" si="210"/>
        <v>1</v>
      </c>
      <c r="Q139">
        <f t="shared" ca="1" si="210"/>
        <v>0</v>
      </c>
      <c r="R139">
        <f t="shared" ca="1" si="210"/>
        <v>0</v>
      </c>
      <c r="S139">
        <f t="shared" ca="1" si="210"/>
        <v>0</v>
      </c>
      <c r="T139">
        <f t="shared" ca="1" si="210"/>
        <v>1</v>
      </c>
      <c r="U139">
        <f t="shared" ca="1" si="200"/>
        <v>17545</v>
      </c>
      <c r="V139">
        <f ca="1">SUMPRODUCT(F139:T139,Data!$D$4:$R$4)</f>
        <v>8.3000000000000007</v>
      </c>
      <c r="W139">
        <f ca="1">SUMPRODUCT(F139:T139,Data!$D$5:$R$5)</f>
        <v>10.4</v>
      </c>
      <c r="X139" s="3">
        <f t="shared" ca="1" si="201"/>
        <v>0.14236706689536879</v>
      </c>
      <c r="Y139" s="3">
        <f t="shared" ca="1" si="202"/>
        <v>9.420289855072464E-2</v>
      </c>
      <c r="Z139">
        <f t="shared" ca="1" si="203"/>
        <v>2500</v>
      </c>
      <c r="AA139">
        <f ca="1">250+SUMPRODUCT(F139:T139,Data!$D$6:$R$6)</f>
        <v>730</v>
      </c>
      <c r="AB139" s="2">
        <f t="shared" ca="1" si="204"/>
        <v>251989.70840480278</v>
      </c>
      <c r="AC139" s="2">
        <f t="shared" ca="1" si="205"/>
        <v>266782.60869565222</v>
      </c>
      <c r="AD139" s="2">
        <f t="shared" ca="1" si="206"/>
        <v>518772.31710045499</v>
      </c>
      <c r="AE139" t="str">
        <f t="shared" ca="1" si="209"/>
        <v>No</v>
      </c>
    </row>
    <row r="140" spans="2:31" x14ac:dyDescent="0.35">
      <c r="C140" t="str">
        <f t="shared" si="207"/>
        <v>Display Size</v>
      </c>
      <c r="D140">
        <v>4</v>
      </c>
      <c r="F140">
        <f ca="1">F134</f>
        <v>1</v>
      </c>
      <c r="G140">
        <f ca="1">G134</f>
        <v>0</v>
      </c>
      <c r="H140">
        <f ca="1">H134</f>
        <v>0</v>
      </c>
      <c r="I140">
        <f t="shared" ref="I140:J140" ca="1" si="211">I134</f>
        <v>0</v>
      </c>
      <c r="J140">
        <f t="shared" ca="1" si="211"/>
        <v>1</v>
      </c>
      <c r="K140">
        <f ca="1">IF(K134,0,1)</f>
        <v>1</v>
      </c>
      <c r="L140">
        <f ca="1">IF(K140=1,0,1)</f>
        <v>0</v>
      </c>
      <c r="M140">
        <f ca="1">IF(AND(OR(K140=1,K140=0),OR(L140=1,L140=0)),0,0)</f>
        <v>0</v>
      </c>
      <c r="N140">
        <f ca="1">N134</f>
        <v>0</v>
      </c>
      <c r="O140">
        <f t="shared" ref="O140:T140" ca="1" si="212">O134</f>
        <v>0</v>
      </c>
      <c r="P140">
        <f t="shared" ca="1" si="212"/>
        <v>1</v>
      </c>
      <c r="Q140">
        <f t="shared" ca="1" si="212"/>
        <v>0</v>
      </c>
      <c r="R140">
        <f t="shared" ca="1" si="212"/>
        <v>0</v>
      </c>
      <c r="S140">
        <f t="shared" ca="1" si="212"/>
        <v>0</v>
      </c>
      <c r="T140">
        <f t="shared" ca="1" si="212"/>
        <v>1</v>
      </c>
      <c r="U140">
        <f t="shared" ca="1" si="200"/>
        <v>17457</v>
      </c>
      <c r="V140">
        <f ca="1">SUMPRODUCT(F140:T140,Data!$D$4:$R$4)</f>
        <v>10</v>
      </c>
      <c r="W140">
        <f ca="1">SUMPRODUCT(F140:T140,Data!$D$5:$R$5)</f>
        <v>8.5</v>
      </c>
      <c r="X140" s="3">
        <f t="shared" ca="1" si="201"/>
        <v>0.16666666666666666</v>
      </c>
      <c r="Y140" s="3">
        <f t="shared" ca="1" si="202"/>
        <v>7.8341013824884786E-2</v>
      </c>
      <c r="Z140">
        <f t="shared" ca="1" si="203"/>
        <v>2500</v>
      </c>
      <c r="AA140">
        <f ca="1">250+SUMPRODUCT(F140:T140,Data!$D$6:$R$6)</f>
        <v>730</v>
      </c>
      <c r="AB140" s="2">
        <f t="shared" ca="1" si="204"/>
        <v>295000</v>
      </c>
      <c r="AC140" s="2">
        <f t="shared" ca="1" si="205"/>
        <v>221861.7511520737</v>
      </c>
      <c r="AD140" s="2">
        <f t="shared" ca="1" si="206"/>
        <v>516861.75115207373</v>
      </c>
      <c r="AE140" t="str">
        <f t="shared" ca="1" si="209"/>
        <v>No</v>
      </c>
    </row>
    <row r="141" spans="2:31" x14ac:dyDescent="0.35">
      <c r="C141" t="str">
        <f t="shared" si="207"/>
        <v>Display Size</v>
      </c>
      <c r="D141">
        <v>5</v>
      </c>
      <c r="F141">
        <f ca="1">F134</f>
        <v>1</v>
      </c>
      <c r="G141">
        <f ca="1">G134</f>
        <v>0</v>
      </c>
      <c r="H141">
        <f t="shared" ref="H141:J141" ca="1" si="213">H134</f>
        <v>0</v>
      </c>
      <c r="I141">
        <f t="shared" ca="1" si="213"/>
        <v>0</v>
      </c>
      <c r="J141">
        <f t="shared" ca="1" si="213"/>
        <v>1</v>
      </c>
      <c r="K141">
        <f ca="1">IF(AND(K134=1,K140=0),0,0)</f>
        <v>0</v>
      </c>
      <c r="L141">
        <f ca="1">IF(OR(AND(L134=1,L140=0),AND(L134=0,L140=1)),0,1)</f>
        <v>1</v>
      </c>
      <c r="M141">
        <f ca="1">IF(AND(K141=0,L141=0),1,0)</f>
        <v>0</v>
      </c>
      <c r="N141">
        <f ca="1">N134</f>
        <v>0</v>
      </c>
      <c r="O141">
        <f t="shared" ref="O141:T141" ca="1" si="214">O134</f>
        <v>0</v>
      </c>
      <c r="P141">
        <f t="shared" ca="1" si="214"/>
        <v>1</v>
      </c>
      <c r="Q141">
        <f t="shared" ca="1" si="214"/>
        <v>0</v>
      </c>
      <c r="R141">
        <f t="shared" ca="1" si="214"/>
        <v>0</v>
      </c>
      <c r="S141">
        <f t="shared" ca="1" si="214"/>
        <v>0</v>
      </c>
      <c r="T141">
        <f t="shared" ca="1" si="214"/>
        <v>1</v>
      </c>
      <c r="U141">
        <f t="shared" ca="1" si="200"/>
        <v>17489</v>
      </c>
      <c r="V141">
        <f ca="1">SUMPRODUCT(F141:T141,Data!$D$4:$R$4)</f>
        <v>12</v>
      </c>
      <c r="W141">
        <f ca="1">SUMPRODUCT(F141:T141,Data!$D$5:$R$5)</f>
        <v>10</v>
      </c>
      <c r="X141" s="3">
        <f t="shared" ca="1" si="201"/>
        <v>0.19354838709677419</v>
      </c>
      <c r="Y141" s="3">
        <f t="shared" ca="1" si="202"/>
        <v>9.0909090909090912E-2</v>
      </c>
      <c r="Z141">
        <f t="shared" ca="1" si="203"/>
        <v>2500</v>
      </c>
      <c r="AA141">
        <f ca="1">250+SUMPRODUCT(F141:T141,Data!$D$6:$R$6)</f>
        <v>780</v>
      </c>
      <c r="AB141" s="2">
        <f t="shared" ca="1" si="204"/>
        <v>332903.22580645158</v>
      </c>
      <c r="AC141" s="2">
        <f t="shared" ca="1" si="205"/>
        <v>250181.81818181821</v>
      </c>
      <c r="AD141" s="2">
        <f t="shared" ca="1" si="206"/>
        <v>583085.04398826975</v>
      </c>
      <c r="AE141">
        <f t="shared" ca="1" si="209"/>
        <v>17489</v>
      </c>
    </row>
    <row r="142" spans="2:31" x14ac:dyDescent="0.35">
      <c r="C142" t="str">
        <f t="shared" si="207"/>
        <v>Memory</v>
      </c>
      <c r="D142">
        <v>6</v>
      </c>
      <c r="F142">
        <f ca="1">F134</f>
        <v>1</v>
      </c>
      <c r="G142">
        <f t="shared" ref="G142:M142" ca="1" si="215">G134</f>
        <v>0</v>
      </c>
      <c r="H142">
        <f t="shared" ca="1" si="215"/>
        <v>0</v>
      </c>
      <c r="I142">
        <f t="shared" ca="1" si="215"/>
        <v>0</v>
      </c>
      <c r="J142">
        <f t="shared" ca="1" si="215"/>
        <v>1</v>
      </c>
      <c r="K142">
        <f t="shared" ca="1" si="215"/>
        <v>0</v>
      </c>
      <c r="L142">
        <f t="shared" ca="1" si="215"/>
        <v>0</v>
      </c>
      <c r="M142">
        <f t="shared" ca="1" si="215"/>
        <v>1</v>
      </c>
      <c r="N142">
        <f ca="1">IF(N134,0,1)</f>
        <v>1</v>
      </c>
      <c r="O142">
        <f ca="1">IF(N142=1,0,1)</f>
        <v>0</v>
      </c>
      <c r="P142">
        <f ca="1">IF(AND(OR(N142=1,O142=0),OR(N142=1,O142=0)),0,0)</f>
        <v>0</v>
      </c>
      <c r="Q142">
        <f ca="1">Q134</f>
        <v>0</v>
      </c>
      <c r="R142">
        <f t="shared" ref="R142:T142" ca="1" si="216">R134</f>
        <v>0</v>
      </c>
      <c r="S142">
        <f t="shared" ca="1" si="216"/>
        <v>0</v>
      </c>
      <c r="T142">
        <f t="shared" ca="1" si="216"/>
        <v>1</v>
      </c>
      <c r="U142">
        <f t="shared" ca="1" si="200"/>
        <v>16785</v>
      </c>
      <c r="V142">
        <f ca="1">SUMPRODUCT(F142:T142,Data!$D$4:$R$4)</f>
        <v>6.3</v>
      </c>
      <c r="W142">
        <f ca="1">SUMPRODUCT(F142:T142,Data!$D$5:$R$5)</f>
        <v>8.5</v>
      </c>
      <c r="X142" s="3">
        <f t="shared" ca="1" si="201"/>
        <v>0.11190053285968028</v>
      </c>
      <c r="Y142" s="3">
        <f t="shared" ca="1" si="202"/>
        <v>7.8341013824884786E-2</v>
      </c>
      <c r="Z142">
        <f t="shared" ca="1" si="203"/>
        <v>2500</v>
      </c>
      <c r="AA142">
        <f ca="1">250+SUMPRODUCT(F142:T142,Data!$D$6:$R$6)</f>
        <v>750</v>
      </c>
      <c r="AB142" s="2">
        <f t="shared" ca="1" si="204"/>
        <v>195825.93250444048</v>
      </c>
      <c r="AC142" s="2">
        <f t="shared" ca="1" si="205"/>
        <v>219354.83870967742</v>
      </c>
      <c r="AD142" s="2">
        <f t="shared" ca="1" si="206"/>
        <v>415180.77121411788</v>
      </c>
      <c r="AE142" t="str">
        <f t="shared" ca="1" si="209"/>
        <v>No</v>
      </c>
    </row>
    <row r="143" spans="2:31" x14ac:dyDescent="0.35">
      <c r="C143" t="str">
        <f t="shared" si="207"/>
        <v>Memory</v>
      </c>
      <c r="D143">
        <v>7</v>
      </c>
      <c r="F143">
        <f ca="1">F134</f>
        <v>1</v>
      </c>
      <c r="G143">
        <f t="shared" ref="G143:M143" ca="1" si="217">G134</f>
        <v>0</v>
      </c>
      <c r="H143">
        <f t="shared" ca="1" si="217"/>
        <v>0</v>
      </c>
      <c r="I143">
        <f t="shared" ca="1" si="217"/>
        <v>0</v>
      </c>
      <c r="J143">
        <f t="shared" ca="1" si="217"/>
        <v>1</v>
      </c>
      <c r="K143">
        <f t="shared" ca="1" si="217"/>
        <v>0</v>
      </c>
      <c r="L143">
        <f t="shared" ca="1" si="217"/>
        <v>0</v>
      </c>
      <c r="M143">
        <f t="shared" ca="1" si="217"/>
        <v>1</v>
      </c>
      <c r="N143">
        <f ca="1">IF(AND(N134=1,N142=0),0,0)</f>
        <v>0</v>
      </c>
      <c r="O143">
        <f ca="1">IF(OR(AND(O134=1,O142=0),AND(O134=0,O142=1)),0,1)</f>
        <v>1</v>
      </c>
      <c r="P143">
        <f ca="1">IF(AND(N143=0,O143=0),1,0)</f>
        <v>0</v>
      </c>
      <c r="Q143">
        <f ca="1">Q134</f>
        <v>0</v>
      </c>
      <c r="R143">
        <f t="shared" ref="R143:T143" ca="1" si="218">R134</f>
        <v>0</v>
      </c>
      <c r="S143">
        <f t="shared" ca="1" si="218"/>
        <v>0</v>
      </c>
      <c r="T143">
        <f t="shared" ca="1" si="218"/>
        <v>1</v>
      </c>
      <c r="U143">
        <f t="shared" ca="1" si="200"/>
        <v>17041</v>
      </c>
      <c r="V143">
        <f ca="1">SUMPRODUCT(F143:T143,Data!$D$4:$R$4)</f>
        <v>8.3000000000000007</v>
      </c>
      <c r="W143">
        <f ca="1">SUMPRODUCT(F143:T143,Data!$D$5:$R$5)</f>
        <v>10.5</v>
      </c>
      <c r="X143" s="3">
        <f t="shared" ca="1" si="201"/>
        <v>0.14236706689536879</v>
      </c>
      <c r="Y143" s="3">
        <f t="shared" ca="1" si="202"/>
        <v>9.5022624434389136E-2</v>
      </c>
      <c r="Z143">
        <f t="shared" ca="1" si="203"/>
        <v>2500</v>
      </c>
      <c r="AA143">
        <f ca="1">250+SUMPRODUCT(F143:T143,Data!$D$6:$R$6)</f>
        <v>790</v>
      </c>
      <c r="AB143" s="2">
        <f t="shared" ca="1" si="204"/>
        <v>243447.68439108063</v>
      </c>
      <c r="AC143" s="2">
        <f t="shared" ca="1" si="205"/>
        <v>259981.90045248865</v>
      </c>
      <c r="AD143" s="2">
        <f t="shared" ca="1" si="206"/>
        <v>503429.58484356932</v>
      </c>
      <c r="AE143" t="str">
        <f t="shared" ca="1" si="209"/>
        <v>No</v>
      </c>
    </row>
    <row r="144" spans="2:31" x14ac:dyDescent="0.35">
      <c r="C144" t="str">
        <f t="shared" si="207"/>
        <v>Price</v>
      </c>
      <c r="D144">
        <v>8</v>
      </c>
      <c r="F144">
        <f ca="1">F134</f>
        <v>1</v>
      </c>
      <c r="G144">
        <f t="shared" ref="G144:P144" ca="1" si="219">G134</f>
        <v>0</v>
      </c>
      <c r="H144">
        <f t="shared" ca="1" si="219"/>
        <v>0</v>
      </c>
      <c r="I144">
        <f t="shared" ca="1" si="219"/>
        <v>0</v>
      </c>
      <c r="J144">
        <f t="shared" ca="1" si="219"/>
        <v>1</v>
      </c>
      <c r="K144">
        <f t="shared" ca="1" si="219"/>
        <v>0</v>
      </c>
      <c r="L144">
        <f t="shared" ca="1" si="219"/>
        <v>0</v>
      </c>
      <c r="M144">
        <f t="shared" ca="1" si="219"/>
        <v>1</v>
      </c>
      <c r="N144">
        <f t="shared" ca="1" si="219"/>
        <v>0</v>
      </c>
      <c r="O144">
        <f t="shared" ca="1" si="219"/>
        <v>0</v>
      </c>
      <c r="P144">
        <f t="shared" ca="1" si="219"/>
        <v>1</v>
      </c>
      <c r="Q144">
        <f ca="1">IF(Q134,0,1)</f>
        <v>1</v>
      </c>
      <c r="R144">
        <f ca="1">IF(Q144=1,0,1)</f>
        <v>0</v>
      </c>
      <c r="S144">
        <f ca="1">IF(AND(OR(Q144=0,R144=1),OR(R144=0,R144=1)),0,0)</f>
        <v>0</v>
      </c>
      <c r="T144">
        <f ca="1">IF(S144,0,0)</f>
        <v>0</v>
      </c>
      <c r="U144">
        <f t="shared" ca="1" si="200"/>
        <v>3217</v>
      </c>
      <c r="V144">
        <f ca="1">SUMPRODUCT(F144:T144,Data!$D$4:$R$4)</f>
        <v>14.8</v>
      </c>
      <c r="W144">
        <f ca="1">SUMPRODUCT(F144:T144,Data!$D$5:$R$5)</f>
        <v>16</v>
      </c>
      <c r="X144" s="3">
        <f t="shared" ca="1" si="201"/>
        <v>0.22839506172839508</v>
      </c>
      <c r="Y144" s="3">
        <f t="shared" ca="1" si="202"/>
        <v>0.13793103448275862</v>
      </c>
      <c r="Z144">
        <f t="shared" ca="1" si="203"/>
        <v>1000</v>
      </c>
      <c r="AA144">
        <f ca="1">250+SUMPRODUCT(F144:T144,Data!$D$6:$R$6)</f>
        <v>830</v>
      </c>
      <c r="AB144" s="2">
        <f t="shared" ca="1" si="204"/>
        <v>38827.160493827163</v>
      </c>
      <c r="AC144" s="2">
        <f t="shared" ca="1" si="205"/>
        <v>37517.241379310341</v>
      </c>
      <c r="AD144" s="2">
        <f t="shared" ca="1" si="206"/>
        <v>76344.401873137511</v>
      </c>
      <c r="AE144" t="str">
        <f t="shared" ca="1" si="209"/>
        <v>No</v>
      </c>
    </row>
    <row r="145" spans="2:31" x14ac:dyDescent="0.35">
      <c r="C145" t="str">
        <f t="shared" si="207"/>
        <v>Price</v>
      </c>
      <c r="D145">
        <v>9</v>
      </c>
      <c r="F145">
        <f ca="1">F134</f>
        <v>1</v>
      </c>
      <c r="G145">
        <f t="shared" ref="G145:P145" ca="1" si="220">G134</f>
        <v>0</v>
      </c>
      <c r="H145">
        <f t="shared" ca="1" si="220"/>
        <v>0</v>
      </c>
      <c r="I145">
        <f t="shared" ca="1" si="220"/>
        <v>0</v>
      </c>
      <c r="J145">
        <f t="shared" ca="1" si="220"/>
        <v>1</v>
      </c>
      <c r="K145">
        <f t="shared" ca="1" si="220"/>
        <v>0</v>
      </c>
      <c r="L145">
        <f t="shared" ca="1" si="220"/>
        <v>0</v>
      </c>
      <c r="M145">
        <f t="shared" ca="1" si="220"/>
        <v>1</v>
      </c>
      <c r="N145">
        <f t="shared" ca="1" si="220"/>
        <v>0</v>
      </c>
      <c r="O145">
        <f t="shared" ca="1" si="220"/>
        <v>0</v>
      </c>
      <c r="P145">
        <f t="shared" ca="1" si="220"/>
        <v>1</v>
      </c>
      <c r="Q145">
        <f ca="1">IF(AND(Q134=1,Q144=0),0,0)</f>
        <v>0</v>
      </c>
      <c r="R145">
        <f ca="1">IF(AND(R134=1,R144=0),0,0)</f>
        <v>0</v>
      </c>
      <c r="S145">
        <f ca="1">IF(AND(AND(OR(Q134=0,Q134=1),OR(R134=0,R134=1)),AND(OR(Q144=0,Q144=1),OR(R144=0,R144=1)),S134=1),0,1)</f>
        <v>1</v>
      </c>
      <c r="T145">
        <f ca="1">IF(AND(Q145=0,R145=0,S145=0),1,0)</f>
        <v>0</v>
      </c>
      <c r="U145">
        <f t="shared" ca="1" si="200"/>
        <v>9361</v>
      </c>
      <c r="V145">
        <f ca="1">SUMPRODUCT(F145:T145,Data!$D$4:$R$4)</f>
        <v>11.8</v>
      </c>
      <c r="W145">
        <f ca="1">SUMPRODUCT(F145:T145,Data!$D$5:$R$5)</f>
        <v>12</v>
      </c>
      <c r="X145" s="3">
        <f t="shared" ca="1" si="201"/>
        <v>0.19093851132686085</v>
      </c>
      <c r="Y145" s="3">
        <f t="shared" ca="1" si="202"/>
        <v>0.10714285714285714</v>
      </c>
      <c r="Z145">
        <f t="shared" ca="1" si="203"/>
        <v>2000</v>
      </c>
      <c r="AA145">
        <f ca="1">250+SUMPRODUCT(F145:T145,Data!$D$6:$R$6)</f>
        <v>830</v>
      </c>
      <c r="AB145" s="2">
        <f t="shared" ca="1" si="204"/>
        <v>223398.0582524272</v>
      </c>
      <c r="AC145" s="2">
        <f t="shared" ca="1" si="205"/>
        <v>200571.42857142855</v>
      </c>
      <c r="AD145" s="2">
        <f t="shared" ca="1" si="206"/>
        <v>423969.48682385578</v>
      </c>
      <c r="AE145" t="str">
        <f t="shared" ca="1" si="209"/>
        <v>No</v>
      </c>
    </row>
    <row r="146" spans="2:31" x14ac:dyDescent="0.35">
      <c r="C146" t="str">
        <f t="shared" si="207"/>
        <v>Price</v>
      </c>
      <c r="D146">
        <v>10</v>
      </c>
      <c r="F146">
        <f ca="1">F134</f>
        <v>1</v>
      </c>
      <c r="G146">
        <f t="shared" ref="G146:P146" ca="1" si="221">G134</f>
        <v>0</v>
      </c>
      <c r="H146">
        <f t="shared" ca="1" si="221"/>
        <v>0</v>
      </c>
      <c r="I146">
        <f t="shared" ca="1" si="221"/>
        <v>0</v>
      </c>
      <c r="J146">
        <f t="shared" ca="1" si="221"/>
        <v>1</v>
      </c>
      <c r="K146">
        <f t="shared" ca="1" si="221"/>
        <v>0</v>
      </c>
      <c r="L146">
        <f t="shared" ca="1" si="221"/>
        <v>0</v>
      </c>
      <c r="M146">
        <f t="shared" ca="1" si="221"/>
        <v>1</v>
      </c>
      <c r="N146">
        <f t="shared" ca="1" si="221"/>
        <v>0</v>
      </c>
      <c r="O146">
        <f t="shared" ca="1" si="221"/>
        <v>0</v>
      </c>
      <c r="P146">
        <f t="shared" ca="1" si="221"/>
        <v>1</v>
      </c>
      <c r="Q146">
        <f ca="1">IF(OR(Q134=1,Q144=1,Q145=1),0,1)</f>
        <v>0</v>
      </c>
      <c r="R146">
        <f ca="1">IF(OR(R134=1,R144=1,R145=1),0,1)</f>
        <v>1</v>
      </c>
      <c r="S146">
        <f ca="1">IF(OR(S134=1,S144=1,S145=1),0,1)</f>
        <v>0</v>
      </c>
      <c r="T146">
        <f ca="1">IF(OR(T134=1,T144=1,T145=1),0,1)</f>
        <v>0</v>
      </c>
      <c r="U146">
        <f t="shared" ca="1" si="200"/>
        <v>5265</v>
      </c>
      <c r="V146">
        <f ca="1">SUMPRODUCT(F146:T146,Data!$D$4:$R$4)</f>
        <v>12.8</v>
      </c>
      <c r="W146">
        <f ca="1">SUMPRODUCT(F146:T146,Data!$D$5:$R$5)</f>
        <v>14</v>
      </c>
      <c r="X146" s="3">
        <f t="shared" ca="1" si="201"/>
        <v>0.20382165605095542</v>
      </c>
      <c r="Y146" s="3">
        <f t="shared" ca="1" si="202"/>
        <v>0.12280701754385964</v>
      </c>
      <c r="Z146">
        <f t="shared" ca="1" si="203"/>
        <v>1500</v>
      </c>
      <c r="AA146">
        <f ca="1">250+SUMPRODUCT(F146:T146,Data!$D$6:$R$6)</f>
        <v>830</v>
      </c>
      <c r="AB146" s="2">
        <f t="shared" ca="1" si="204"/>
        <v>136560.50955414015</v>
      </c>
      <c r="AC146" s="2">
        <f t="shared" ca="1" si="205"/>
        <v>131649.12280701753</v>
      </c>
      <c r="AD146" s="2">
        <f t="shared" ca="1" si="206"/>
        <v>268209.63236115768</v>
      </c>
      <c r="AE146" t="str">
        <f t="shared" ca="1" si="209"/>
        <v>No</v>
      </c>
    </row>
    <row r="147" spans="2:31" x14ac:dyDescent="0.35">
      <c r="B147" s="4" t="s">
        <v>73</v>
      </c>
      <c r="AD147" s="43">
        <f ca="1">MAX(AD137:AD146)</f>
        <v>583085.04398826975</v>
      </c>
    </row>
    <row r="148" spans="2:31" x14ac:dyDescent="0.35">
      <c r="B148" s="4" t="s">
        <v>95</v>
      </c>
      <c r="F148">
        <f ca="1">AI17</f>
        <v>1</v>
      </c>
      <c r="G148">
        <f t="shared" ref="G148:T148" ca="1" si="222">AJ17</f>
        <v>0</v>
      </c>
      <c r="H148">
        <f t="shared" ca="1" si="222"/>
        <v>0</v>
      </c>
      <c r="I148">
        <f t="shared" ca="1" si="222"/>
        <v>0</v>
      </c>
      <c r="J148">
        <f t="shared" ca="1" si="222"/>
        <v>1</v>
      </c>
      <c r="K148">
        <f t="shared" ca="1" si="222"/>
        <v>0</v>
      </c>
      <c r="L148">
        <f t="shared" ca="1" si="222"/>
        <v>1</v>
      </c>
      <c r="M148">
        <f t="shared" ca="1" si="222"/>
        <v>0</v>
      </c>
      <c r="N148">
        <f t="shared" ca="1" si="222"/>
        <v>0</v>
      </c>
      <c r="O148">
        <f t="shared" ca="1" si="222"/>
        <v>0</v>
      </c>
      <c r="P148">
        <f t="shared" ca="1" si="222"/>
        <v>1</v>
      </c>
      <c r="Q148">
        <f t="shared" ca="1" si="222"/>
        <v>0</v>
      </c>
      <c r="R148">
        <f t="shared" ca="1" si="222"/>
        <v>0</v>
      </c>
      <c r="S148">
        <f t="shared" ca="1" si="222"/>
        <v>0</v>
      </c>
      <c r="T148">
        <f t="shared" ca="1" si="222"/>
        <v>1</v>
      </c>
      <c r="U148">
        <f t="shared" ref="U148" ca="1" si="223">SUMPRODUCT($F$1:$T$1,F148:T148)</f>
        <v>17489</v>
      </c>
    </row>
    <row r="149" spans="2:31" x14ac:dyDescent="0.35"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</row>
    <row r="150" spans="2:31" x14ac:dyDescent="0.35">
      <c r="B150" s="4" t="s">
        <v>128</v>
      </c>
      <c r="E150" s="45">
        <f ca="1">AY17</f>
        <v>96</v>
      </c>
      <c r="F150">
        <f ca="1">VLOOKUP($E150,'Brute Force Search'!$B$6:$R$221,F$3,0)</f>
        <v>1</v>
      </c>
      <c r="G150">
        <f ca="1">VLOOKUP($E150,'Brute Force Search'!$B$6:$R$221,G$3,0)</f>
        <v>0</v>
      </c>
      <c r="H150">
        <f ca="1">VLOOKUP($E150,'Brute Force Search'!$B$6:$R$221,H$3,0)</f>
        <v>0</v>
      </c>
      <c r="I150">
        <f ca="1">VLOOKUP($E150,'Brute Force Search'!$B$6:$R$221,I$3,0)</f>
        <v>0</v>
      </c>
      <c r="J150">
        <f ca="1">VLOOKUP($E150,'Brute Force Search'!$B$6:$R$221,J$3,0)</f>
        <v>1</v>
      </c>
      <c r="K150">
        <f ca="1">VLOOKUP($E150,'Brute Force Search'!$B$6:$R$221,K$3,0)</f>
        <v>0</v>
      </c>
      <c r="L150">
        <f ca="1">VLOOKUP($E150,'Brute Force Search'!$B$6:$R$221,L$3,0)</f>
        <v>1</v>
      </c>
      <c r="M150">
        <f ca="1">VLOOKUP($E150,'Brute Force Search'!$B$6:$R$221,M$3,0)</f>
        <v>0</v>
      </c>
      <c r="N150">
        <f ca="1">VLOOKUP($E150,'Brute Force Search'!$B$6:$R$221,N$3,0)</f>
        <v>0</v>
      </c>
      <c r="O150">
        <f ca="1">VLOOKUP($E150,'Brute Force Search'!$B$6:$R$221,O$3,0)</f>
        <v>0</v>
      </c>
      <c r="P150">
        <f ca="1">VLOOKUP($E150,'Brute Force Search'!$B$6:$R$221,P$3,0)</f>
        <v>1</v>
      </c>
      <c r="Q150">
        <f ca="1">VLOOKUP($E150,'Brute Force Search'!$B$6:$R$221,Q$3,0)</f>
        <v>0</v>
      </c>
      <c r="R150">
        <f ca="1">VLOOKUP($E150,'Brute Force Search'!$B$6:$R$221,R$3,0)</f>
        <v>0</v>
      </c>
      <c r="S150">
        <f ca="1">VLOOKUP($E150,'Brute Force Search'!$B$6:$R$221,S$3,0)</f>
        <v>0</v>
      </c>
      <c r="T150">
        <f ca="1">VLOOKUP($E150,'Brute Force Search'!$B$6:$R$221,T$3,0)</f>
        <v>1</v>
      </c>
      <c r="U150">
        <f ca="1">SUMPRODUCT($F$1:$T$1,F150:T150)</f>
        <v>17489</v>
      </c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</row>
    <row r="151" spans="2:31" x14ac:dyDescent="0.35"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</row>
    <row r="152" spans="2:31" x14ac:dyDescent="0.35">
      <c r="B152" s="4" t="s">
        <v>96</v>
      </c>
    </row>
    <row r="153" spans="2:31" x14ac:dyDescent="0.35">
      <c r="C153" t="str">
        <f>C121</f>
        <v>Detachable</v>
      </c>
      <c r="D153">
        <v>1</v>
      </c>
      <c r="F153">
        <f ca="1">IF(F150,0,1)</f>
        <v>0</v>
      </c>
      <c r="G153">
        <f ca="1">1-F153</f>
        <v>1</v>
      </c>
      <c r="H153">
        <f ca="1">H150</f>
        <v>0</v>
      </c>
      <c r="I153">
        <f t="shared" ref="I153:T153" ca="1" si="224">I150</f>
        <v>0</v>
      </c>
      <c r="J153">
        <f t="shared" ca="1" si="224"/>
        <v>1</v>
      </c>
      <c r="K153">
        <f t="shared" ca="1" si="224"/>
        <v>0</v>
      </c>
      <c r="L153">
        <f t="shared" ca="1" si="224"/>
        <v>1</v>
      </c>
      <c r="M153">
        <f t="shared" ca="1" si="224"/>
        <v>0</v>
      </c>
      <c r="N153">
        <f t="shared" ca="1" si="224"/>
        <v>0</v>
      </c>
      <c r="O153">
        <f t="shared" ca="1" si="224"/>
        <v>0</v>
      </c>
      <c r="P153">
        <f t="shared" ca="1" si="224"/>
        <v>1</v>
      </c>
      <c r="Q153">
        <f t="shared" ca="1" si="224"/>
        <v>0</v>
      </c>
      <c r="R153">
        <f t="shared" ca="1" si="224"/>
        <v>0</v>
      </c>
      <c r="S153">
        <f t="shared" ca="1" si="224"/>
        <v>0</v>
      </c>
      <c r="T153">
        <f t="shared" ca="1" si="224"/>
        <v>1</v>
      </c>
      <c r="U153">
        <f t="shared" ref="U153:U162" ca="1" si="225">SUMPRODUCT($F$1:$T$1,F153:T153)</f>
        <v>17490</v>
      </c>
      <c r="V153">
        <f ca="1">SUMPRODUCT(F153:T153,Data!$D$4:$R$4)</f>
        <v>11</v>
      </c>
      <c r="W153">
        <f ca="1">SUMPRODUCT(F153:T153,Data!$D$5:$R$5)</f>
        <v>7</v>
      </c>
      <c r="X153" s="3">
        <f t="shared" ref="X153:X162" ca="1" si="226">V153/(50+V153)</f>
        <v>0.18032786885245902</v>
      </c>
      <c r="Y153" s="3">
        <f t="shared" ref="Y153:Y162" ca="1" si="227">W153/(100+W153)</f>
        <v>6.5420560747663545E-2</v>
      </c>
      <c r="Z153">
        <f t="shared" ref="Z153:Z162" ca="1" si="228">IF(Q153=1,$Q$5,IF(R153=1,$R$5,IF(S153=1,$S$5,IF(T153=1,$T$5))))</f>
        <v>2500</v>
      </c>
      <c r="AA153">
        <f ca="1">250+SUMPRODUCT(F153:T153,Data!$D$6:$R$6)</f>
        <v>580</v>
      </c>
      <c r="AB153" s="2">
        <f t="shared" ref="AB153:AB162" ca="1" si="229">($Z153-$AA153)*X153*1000</f>
        <v>346229.50819672132</v>
      </c>
      <c r="AC153" s="2">
        <f t="shared" ref="AC153:AC162" ca="1" si="230">($Z153-$AA153)*Y153*1600</f>
        <v>200971.96261682242</v>
      </c>
      <c r="AD153" s="2">
        <f t="shared" ref="AD153:AD162" ca="1" si="231">SUM(AB153:AC153)</f>
        <v>547201.47081354377</v>
      </c>
      <c r="AE153">
        <f ca="1">IFERROR(VLOOKUP(U153,AX$9:AX$17,1,0),"No")</f>
        <v>17490</v>
      </c>
    </row>
    <row r="154" spans="2:31" x14ac:dyDescent="0.35">
      <c r="C154" t="str">
        <f t="shared" ref="C154:C162" si="232">C122</f>
        <v>Processor</v>
      </c>
      <c r="D154">
        <v>2</v>
      </c>
      <c r="F154">
        <f ca="1">F150</f>
        <v>1</v>
      </c>
      <c r="G154">
        <f ca="1">G150</f>
        <v>0</v>
      </c>
      <c r="H154">
        <f ca="1">IF(H150,0,1)</f>
        <v>1</v>
      </c>
      <c r="I154">
        <f ca="1">IF(H154=1,0,1)</f>
        <v>0</v>
      </c>
      <c r="J154">
        <f ca="1">IF(AND(OR(H154=1,H154=0),OR(H154=1,I154=0)),0,0)</f>
        <v>0</v>
      </c>
      <c r="K154">
        <f ca="1">K150</f>
        <v>0</v>
      </c>
      <c r="L154">
        <f t="shared" ref="L154:T154" ca="1" si="233">L150</f>
        <v>1</v>
      </c>
      <c r="M154">
        <f t="shared" ca="1" si="233"/>
        <v>0</v>
      </c>
      <c r="N154">
        <f t="shared" ca="1" si="233"/>
        <v>0</v>
      </c>
      <c r="O154">
        <f t="shared" ca="1" si="233"/>
        <v>0</v>
      </c>
      <c r="P154">
        <f t="shared" ca="1" si="233"/>
        <v>1</v>
      </c>
      <c r="Q154">
        <f t="shared" ca="1" si="233"/>
        <v>0</v>
      </c>
      <c r="R154">
        <f t="shared" ca="1" si="233"/>
        <v>0</v>
      </c>
      <c r="S154">
        <f t="shared" ca="1" si="233"/>
        <v>0</v>
      </c>
      <c r="T154">
        <f t="shared" ca="1" si="233"/>
        <v>1</v>
      </c>
      <c r="U154">
        <f t="shared" ca="1" si="225"/>
        <v>17477</v>
      </c>
      <c r="V154">
        <f ca="1">SUMPRODUCT(F154:T154,Data!$D$4:$R$4)</f>
        <v>7.5</v>
      </c>
      <c r="W154">
        <f ca="1">SUMPRODUCT(F154:T154,Data!$D$5:$R$5)</f>
        <v>7</v>
      </c>
      <c r="X154" s="3">
        <f t="shared" ca="1" si="226"/>
        <v>0.13043478260869565</v>
      </c>
      <c r="Y154" s="3">
        <f t="shared" ca="1" si="227"/>
        <v>6.5420560747663545E-2</v>
      </c>
      <c r="Z154">
        <f t="shared" ca="1" si="228"/>
        <v>2500</v>
      </c>
      <c r="AA154">
        <f ca="1">250+SUMPRODUCT(F154:T154,Data!$D$6:$R$6)</f>
        <v>580</v>
      </c>
      <c r="AB154" s="2">
        <f t="shared" ca="1" si="229"/>
        <v>250434.78260869565</v>
      </c>
      <c r="AC154" s="2">
        <f t="shared" ca="1" si="230"/>
        <v>200971.96261682242</v>
      </c>
      <c r="AD154" s="2">
        <f t="shared" ca="1" si="231"/>
        <v>451406.74522551807</v>
      </c>
      <c r="AE154" t="str">
        <f t="shared" ref="AE154:AE162" ca="1" si="234">IFERROR(VLOOKUP(U154,AX$9:AX$17,1,0),"No")</f>
        <v>No</v>
      </c>
    </row>
    <row r="155" spans="2:31" x14ac:dyDescent="0.35">
      <c r="C155" t="str">
        <f t="shared" si="232"/>
        <v>Processor</v>
      </c>
      <c r="D155">
        <v>3</v>
      </c>
      <c r="F155">
        <f ca="1">F150</f>
        <v>1</v>
      </c>
      <c r="G155">
        <f ca="1">G150</f>
        <v>0</v>
      </c>
      <c r="H155">
        <f ca="1">IF(AND(H150=1,H154=0),0,0)</f>
        <v>0</v>
      </c>
      <c r="I155">
        <f ca="1">IF(OR(AND(I150=1,I154=0),AND(I150=0,I154=1)),0,1)</f>
        <v>1</v>
      </c>
      <c r="J155">
        <f ca="1">IF(AND(H155=0,I155=0),1,0)</f>
        <v>0</v>
      </c>
      <c r="K155">
        <f ca="1">K150</f>
        <v>0</v>
      </c>
      <c r="L155">
        <f t="shared" ref="L155:T155" ca="1" si="235">L150</f>
        <v>1</v>
      </c>
      <c r="M155">
        <f t="shared" ca="1" si="235"/>
        <v>0</v>
      </c>
      <c r="N155">
        <f t="shared" ca="1" si="235"/>
        <v>0</v>
      </c>
      <c r="O155">
        <f t="shared" ca="1" si="235"/>
        <v>0</v>
      </c>
      <c r="P155">
        <f t="shared" ca="1" si="235"/>
        <v>1</v>
      </c>
      <c r="Q155">
        <f t="shared" ca="1" si="235"/>
        <v>0</v>
      </c>
      <c r="R155">
        <f t="shared" ca="1" si="235"/>
        <v>0</v>
      </c>
      <c r="S155">
        <f t="shared" ca="1" si="235"/>
        <v>0</v>
      </c>
      <c r="T155">
        <f t="shared" ca="1" si="235"/>
        <v>1</v>
      </c>
      <c r="U155">
        <f t="shared" ca="1" si="225"/>
        <v>17481</v>
      </c>
      <c r="V155">
        <f ca="1">SUMPRODUCT(F155:T155,Data!$D$4:$R$4)</f>
        <v>9.5</v>
      </c>
      <c r="W155">
        <f ca="1">SUMPRODUCT(F155:T155,Data!$D$5:$R$5)</f>
        <v>9.4</v>
      </c>
      <c r="X155" s="3">
        <f t="shared" ca="1" si="226"/>
        <v>0.15966386554621848</v>
      </c>
      <c r="Y155" s="3">
        <f t="shared" ca="1" si="227"/>
        <v>8.5923217550274225E-2</v>
      </c>
      <c r="Z155">
        <f t="shared" ca="1" si="228"/>
        <v>2500</v>
      </c>
      <c r="AA155">
        <f ca="1">250+SUMPRODUCT(F155:T155,Data!$D$6:$R$6)</f>
        <v>680</v>
      </c>
      <c r="AB155" s="2">
        <f t="shared" ca="1" si="229"/>
        <v>290588.23529411765</v>
      </c>
      <c r="AC155" s="2">
        <f t="shared" ca="1" si="230"/>
        <v>250208.40950639854</v>
      </c>
      <c r="AD155" s="2">
        <f t="shared" ca="1" si="231"/>
        <v>540796.64480051619</v>
      </c>
      <c r="AE155" t="str">
        <f t="shared" ca="1" si="234"/>
        <v>No</v>
      </c>
    </row>
    <row r="156" spans="2:31" x14ac:dyDescent="0.35">
      <c r="C156" t="str">
        <f t="shared" si="232"/>
        <v>Display Size</v>
      </c>
      <c r="D156">
        <v>4</v>
      </c>
      <c r="F156">
        <f ca="1">F150</f>
        <v>1</v>
      </c>
      <c r="G156">
        <f ca="1">G150</f>
        <v>0</v>
      </c>
      <c r="H156">
        <f ca="1">H150</f>
        <v>0</v>
      </c>
      <c r="I156">
        <f t="shared" ref="I156:J156" ca="1" si="236">I150</f>
        <v>0</v>
      </c>
      <c r="J156">
        <f t="shared" ca="1" si="236"/>
        <v>1</v>
      </c>
      <c r="K156">
        <f ca="1">IF(K150,0,1)</f>
        <v>1</v>
      </c>
      <c r="L156">
        <f ca="1">IF(K156=1,0,1)</f>
        <v>0</v>
      </c>
      <c r="M156">
        <f ca="1">IF(AND(OR(K156=1,K156=0),OR(L156=1,L156=0)),0,0)</f>
        <v>0</v>
      </c>
      <c r="N156">
        <f ca="1">N150</f>
        <v>0</v>
      </c>
      <c r="O156">
        <f t="shared" ref="O156:T156" ca="1" si="237">O150</f>
        <v>0</v>
      </c>
      <c r="P156">
        <f t="shared" ca="1" si="237"/>
        <v>1</v>
      </c>
      <c r="Q156">
        <f t="shared" ca="1" si="237"/>
        <v>0</v>
      </c>
      <c r="R156">
        <f t="shared" ca="1" si="237"/>
        <v>0</v>
      </c>
      <c r="S156">
        <f t="shared" ca="1" si="237"/>
        <v>0</v>
      </c>
      <c r="T156">
        <f t="shared" ca="1" si="237"/>
        <v>1</v>
      </c>
      <c r="U156">
        <f t="shared" ca="1" si="225"/>
        <v>17457</v>
      </c>
      <c r="V156">
        <f ca="1">SUMPRODUCT(F156:T156,Data!$D$4:$R$4)</f>
        <v>10</v>
      </c>
      <c r="W156">
        <f ca="1">SUMPRODUCT(F156:T156,Data!$D$5:$R$5)</f>
        <v>8.5</v>
      </c>
      <c r="X156" s="3">
        <f t="shared" ca="1" si="226"/>
        <v>0.16666666666666666</v>
      </c>
      <c r="Y156" s="3">
        <f t="shared" ca="1" si="227"/>
        <v>7.8341013824884786E-2</v>
      </c>
      <c r="Z156">
        <f t="shared" ca="1" si="228"/>
        <v>2500</v>
      </c>
      <c r="AA156">
        <f ca="1">250+SUMPRODUCT(F156:T156,Data!$D$6:$R$6)</f>
        <v>730</v>
      </c>
      <c r="AB156" s="2">
        <f t="shared" ca="1" si="229"/>
        <v>295000</v>
      </c>
      <c r="AC156" s="2">
        <f t="shared" ca="1" si="230"/>
        <v>221861.7511520737</v>
      </c>
      <c r="AD156" s="2">
        <f t="shared" ca="1" si="231"/>
        <v>516861.75115207373</v>
      </c>
      <c r="AE156" t="str">
        <f t="shared" ca="1" si="234"/>
        <v>No</v>
      </c>
    </row>
    <row r="157" spans="2:31" x14ac:dyDescent="0.35">
      <c r="C157" t="str">
        <f t="shared" si="232"/>
        <v>Display Size</v>
      </c>
      <c r="D157">
        <v>5</v>
      </c>
      <c r="F157">
        <f ca="1">F150</f>
        <v>1</v>
      </c>
      <c r="G157">
        <f ca="1">G150</f>
        <v>0</v>
      </c>
      <c r="H157">
        <f t="shared" ref="H157:J157" ca="1" si="238">H150</f>
        <v>0</v>
      </c>
      <c r="I157">
        <f t="shared" ca="1" si="238"/>
        <v>0</v>
      </c>
      <c r="J157">
        <f t="shared" ca="1" si="238"/>
        <v>1</v>
      </c>
      <c r="K157">
        <f ca="1">IF(AND(K150=1,K156=0),0,0)</f>
        <v>0</v>
      </c>
      <c r="L157">
        <f ca="1">IF(OR(AND(L150=1,L156=0),AND(L150=0,L156=1)),0,1)</f>
        <v>0</v>
      </c>
      <c r="M157">
        <f ca="1">IF(AND(K157=0,L157=0),1,0)</f>
        <v>1</v>
      </c>
      <c r="N157">
        <f ca="1">N150</f>
        <v>0</v>
      </c>
      <c r="O157">
        <f t="shared" ref="O157:T157" ca="1" si="239">O150</f>
        <v>0</v>
      </c>
      <c r="P157">
        <f t="shared" ca="1" si="239"/>
        <v>1</v>
      </c>
      <c r="Q157">
        <f t="shared" ca="1" si="239"/>
        <v>0</v>
      </c>
      <c r="R157">
        <f t="shared" ca="1" si="239"/>
        <v>0</v>
      </c>
      <c r="S157">
        <f t="shared" ca="1" si="239"/>
        <v>0</v>
      </c>
      <c r="T157">
        <f t="shared" ca="1" si="239"/>
        <v>1</v>
      </c>
      <c r="U157">
        <f t="shared" ca="1" si="225"/>
        <v>17553</v>
      </c>
      <c r="V157">
        <f ca="1">SUMPRODUCT(F157:T157,Data!$D$4:$R$4)</f>
        <v>10.8</v>
      </c>
      <c r="W157">
        <f ca="1">SUMPRODUCT(F157:T157,Data!$D$5:$R$5)</f>
        <v>11</v>
      </c>
      <c r="X157" s="3">
        <f t="shared" ca="1" si="226"/>
        <v>0.17763157894736845</v>
      </c>
      <c r="Y157" s="3">
        <f t="shared" ca="1" si="227"/>
        <v>9.90990990990991E-2</v>
      </c>
      <c r="Z157">
        <f t="shared" ca="1" si="228"/>
        <v>2500</v>
      </c>
      <c r="AA157">
        <f ca="1">250+SUMPRODUCT(F157:T157,Data!$D$6:$R$6)</f>
        <v>830</v>
      </c>
      <c r="AB157" s="2">
        <f t="shared" ca="1" si="229"/>
        <v>296644.73684210534</v>
      </c>
      <c r="AC157" s="2">
        <f t="shared" ca="1" si="230"/>
        <v>264792.79279279278</v>
      </c>
      <c r="AD157" s="2">
        <f t="shared" ca="1" si="231"/>
        <v>561437.52963489806</v>
      </c>
      <c r="AE157">
        <f t="shared" ca="1" si="234"/>
        <v>17553</v>
      </c>
    </row>
    <row r="158" spans="2:31" x14ac:dyDescent="0.35">
      <c r="C158" t="str">
        <f t="shared" si="232"/>
        <v>Memory</v>
      </c>
      <c r="D158">
        <v>6</v>
      </c>
      <c r="F158">
        <f ca="1">F150</f>
        <v>1</v>
      </c>
      <c r="G158">
        <f t="shared" ref="G158:M158" ca="1" si="240">G150</f>
        <v>0</v>
      </c>
      <c r="H158">
        <f t="shared" ca="1" si="240"/>
        <v>0</v>
      </c>
      <c r="I158">
        <f t="shared" ca="1" si="240"/>
        <v>0</v>
      </c>
      <c r="J158">
        <f t="shared" ca="1" si="240"/>
        <v>1</v>
      </c>
      <c r="K158">
        <f t="shared" ca="1" si="240"/>
        <v>0</v>
      </c>
      <c r="L158">
        <f t="shared" ca="1" si="240"/>
        <v>1</v>
      </c>
      <c r="M158">
        <f t="shared" ca="1" si="240"/>
        <v>0</v>
      </c>
      <c r="N158">
        <f ca="1">IF(N150,0,1)</f>
        <v>1</v>
      </c>
      <c r="O158">
        <f ca="1">IF(N158=1,0,1)</f>
        <v>0</v>
      </c>
      <c r="P158">
        <f ca="1">IF(AND(OR(N158=1,O158=0),OR(N158=1,O158=0)),0,0)</f>
        <v>0</v>
      </c>
      <c r="Q158">
        <f ca="1">Q150</f>
        <v>0</v>
      </c>
      <c r="R158">
        <f t="shared" ref="R158:T158" ca="1" si="241">R150</f>
        <v>0</v>
      </c>
      <c r="S158">
        <f t="shared" ca="1" si="241"/>
        <v>0</v>
      </c>
      <c r="T158">
        <f t="shared" ca="1" si="241"/>
        <v>1</v>
      </c>
      <c r="U158">
        <f t="shared" ca="1" si="225"/>
        <v>16721</v>
      </c>
      <c r="V158">
        <f ca="1">SUMPRODUCT(F158:T158,Data!$D$4:$R$4)</f>
        <v>7.5</v>
      </c>
      <c r="W158">
        <f ca="1">SUMPRODUCT(F158:T158,Data!$D$5:$R$5)</f>
        <v>7.5</v>
      </c>
      <c r="X158" s="3">
        <f t="shared" ca="1" si="226"/>
        <v>0.13043478260869565</v>
      </c>
      <c r="Y158" s="3">
        <f t="shared" ca="1" si="227"/>
        <v>6.9767441860465115E-2</v>
      </c>
      <c r="Z158">
        <f t="shared" ca="1" si="228"/>
        <v>2500</v>
      </c>
      <c r="AA158">
        <f ca="1">250+SUMPRODUCT(F158:T158,Data!$D$6:$R$6)</f>
        <v>700</v>
      </c>
      <c r="AB158" s="2">
        <f t="shared" ca="1" si="229"/>
        <v>234782.60869565216</v>
      </c>
      <c r="AC158" s="2">
        <f t="shared" ca="1" si="230"/>
        <v>200930.23255813954</v>
      </c>
      <c r="AD158" s="2">
        <f t="shared" ca="1" si="231"/>
        <v>435712.8412537917</v>
      </c>
      <c r="AE158" t="str">
        <f t="shared" ca="1" si="234"/>
        <v>No</v>
      </c>
    </row>
    <row r="159" spans="2:31" x14ac:dyDescent="0.35">
      <c r="C159" t="str">
        <f t="shared" si="232"/>
        <v>Memory</v>
      </c>
      <c r="D159">
        <v>7</v>
      </c>
      <c r="F159">
        <f ca="1">F150</f>
        <v>1</v>
      </c>
      <c r="G159">
        <f t="shared" ref="G159:M159" ca="1" si="242">G150</f>
        <v>0</v>
      </c>
      <c r="H159">
        <f t="shared" ca="1" si="242"/>
        <v>0</v>
      </c>
      <c r="I159">
        <f t="shared" ca="1" si="242"/>
        <v>0</v>
      </c>
      <c r="J159">
        <f t="shared" ca="1" si="242"/>
        <v>1</v>
      </c>
      <c r="K159">
        <f t="shared" ca="1" si="242"/>
        <v>0</v>
      </c>
      <c r="L159">
        <f t="shared" ca="1" si="242"/>
        <v>1</v>
      </c>
      <c r="M159">
        <f t="shared" ca="1" si="242"/>
        <v>0</v>
      </c>
      <c r="N159">
        <f ca="1">IF(AND(N150=1,N158=0),0,0)</f>
        <v>0</v>
      </c>
      <c r="O159">
        <f ca="1">IF(OR(AND(O150=1,O158=0),AND(O150=0,O158=1)),0,1)</f>
        <v>1</v>
      </c>
      <c r="P159">
        <f ca="1">IF(AND(N159=0,O159=0),1,0)</f>
        <v>0</v>
      </c>
      <c r="Q159">
        <f ca="1">Q150</f>
        <v>0</v>
      </c>
      <c r="R159">
        <f t="shared" ref="R159:T159" ca="1" si="243">R150</f>
        <v>0</v>
      </c>
      <c r="S159">
        <f t="shared" ca="1" si="243"/>
        <v>0</v>
      </c>
      <c r="T159">
        <f t="shared" ca="1" si="243"/>
        <v>1</v>
      </c>
      <c r="U159">
        <f t="shared" ca="1" si="225"/>
        <v>16977</v>
      </c>
      <c r="V159">
        <f ca="1">SUMPRODUCT(F159:T159,Data!$D$4:$R$4)</f>
        <v>9.5</v>
      </c>
      <c r="W159">
        <f ca="1">SUMPRODUCT(F159:T159,Data!$D$5:$R$5)</f>
        <v>9.5</v>
      </c>
      <c r="X159" s="3">
        <f t="shared" ca="1" si="226"/>
        <v>0.15966386554621848</v>
      </c>
      <c r="Y159" s="3">
        <f t="shared" ca="1" si="227"/>
        <v>8.6757990867579904E-2</v>
      </c>
      <c r="Z159">
        <f t="shared" ca="1" si="228"/>
        <v>2500</v>
      </c>
      <c r="AA159">
        <f ca="1">250+SUMPRODUCT(F159:T159,Data!$D$6:$R$6)</f>
        <v>740</v>
      </c>
      <c r="AB159" s="2">
        <f t="shared" ca="1" si="229"/>
        <v>281008.40336134448</v>
      </c>
      <c r="AC159" s="2">
        <f t="shared" ca="1" si="230"/>
        <v>244310.50228310502</v>
      </c>
      <c r="AD159" s="2">
        <f t="shared" ca="1" si="231"/>
        <v>525318.90564444952</v>
      </c>
      <c r="AE159" t="str">
        <f t="shared" ca="1" si="234"/>
        <v>No</v>
      </c>
    </row>
    <row r="160" spans="2:31" x14ac:dyDescent="0.35">
      <c r="C160" t="str">
        <f t="shared" si="232"/>
        <v>Price</v>
      </c>
      <c r="D160">
        <v>8</v>
      </c>
      <c r="F160">
        <f ca="1">F150</f>
        <v>1</v>
      </c>
      <c r="G160">
        <f t="shared" ref="G160:P160" ca="1" si="244">G150</f>
        <v>0</v>
      </c>
      <c r="H160">
        <f t="shared" ca="1" si="244"/>
        <v>0</v>
      </c>
      <c r="I160">
        <f t="shared" ca="1" si="244"/>
        <v>0</v>
      </c>
      <c r="J160">
        <f t="shared" ca="1" si="244"/>
        <v>1</v>
      </c>
      <c r="K160">
        <f t="shared" ca="1" si="244"/>
        <v>0</v>
      </c>
      <c r="L160">
        <f t="shared" ca="1" si="244"/>
        <v>1</v>
      </c>
      <c r="M160">
        <f t="shared" ca="1" si="244"/>
        <v>0</v>
      </c>
      <c r="N160">
        <f t="shared" ca="1" si="244"/>
        <v>0</v>
      </c>
      <c r="O160">
        <f t="shared" ca="1" si="244"/>
        <v>0</v>
      </c>
      <c r="P160">
        <f t="shared" ca="1" si="244"/>
        <v>1</v>
      </c>
      <c r="Q160">
        <f ca="1">IF(Q150,0,1)</f>
        <v>1</v>
      </c>
      <c r="R160">
        <f ca="1">IF(Q160=1,0,1)</f>
        <v>0</v>
      </c>
      <c r="S160">
        <f ca="1">IF(AND(OR(Q160=0,R160=1),OR(R160=0,R160=1)),0,0)</f>
        <v>0</v>
      </c>
      <c r="T160">
        <f ca="1">IF(S160,0,0)</f>
        <v>0</v>
      </c>
      <c r="U160">
        <f t="shared" ca="1" si="225"/>
        <v>3153</v>
      </c>
      <c r="V160">
        <f ca="1">SUMPRODUCT(F160:T160,Data!$D$4:$R$4)</f>
        <v>16</v>
      </c>
      <c r="W160">
        <f ca="1">SUMPRODUCT(F160:T160,Data!$D$5:$R$5)</f>
        <v>15</v>
      </c>
      <c r="X160" s="3">
        <f t="shared" ca="1" si="226"/>
        <v>0.24242424242424243</v>
      </c>
      <c r="Y160" s="3">
        <f t="shared" ca="1" si="227"/>
        <v>0.13043478260869565</v>
      </c>
      <c r="Z160">
        <f t="shared" ca="1" si="228"/>
        <v>1000</v>
      </c>
      <c r="AA160">
        <f ca="1">250+SUMPRODUCT(F160:T160,Data!$D$6:$R$6)</f>
        <v>780</v>
      </c>
      <c r="AB160" s="2">
        <f t="shared" ca="1" si="229"/>
        <v>53333.333333333336</v>
      </c>
      <c r="AC160" s="2">
        <f t="shared" ca="1" si="230"/>
        <v>45913.043478260872</v>
      </c>
      <c r="AD160" s="2">
        <f t="shared" ca="1" si="231"/>
        <v>99246.376811594208</v>
      </c>
      <c r="AE160" t="str">
        <f t="shared" ca="1" si="234"/>
        <v>No</v>
      </c>
    </row>
    <row r="161" spans="2:31" x14ac:dyDescent="0.35">
      <c r="C161" t="str">
        <f t="shared" si="232"/>
        <v>Price</v>
      </c>
      <c r="D161">
        <v>9</v>
      </c>
      <c r="F161">
        <f ca="1">F150</f>
        <v>1</v>
      </c>
      <c r="G161">
        <f t="shared" ref="G161:P161" ca="1" si="245">G150</f>
        <v>0</v>
      </c>
      <c r="H161">
        <f t="shared" ca="1" si="245"/>
        <v>0</v>
      </c>
      <c r="I161">
        <f t="shared" ca="1" si="245"/>
        <v>0</v>
      </c>
      <c r="J161">
        <f t="shared" ca="1" si="245"/>
        <v>1</v>
      </c>
      <c r="K161">
        <f t="shared" ca="1" si="245"/>
        <v>0</v>
      </c>
      <c r="L161">
        <f t="shared" ca="1" si="245"/>
        <v>1</v>
      </c>
      <c r="M161">
        <f t="shared" ca="1" si="245"/>
        <v>0</v>
      </c>
      <c r="N161">
        <f t="shared" ca="1" si="245"/>
        <v>0</v>
      </c>
      <c r="O161">
        <f t="shared" ca="1" si="245"/>
        <v>0</v>
      </c>
      <c r="P161">
        <f t="shared" ca="1" si="245"/>
        <v>1</v>
      </c>
      <c r="Q161">
        <f ca="1">IF(AND(Q150=1,Q160=0),0,0)</f>
        <v>0</v>
      </c>
      <c r="R161">
        <f ca="1">IF(AND(R150=1,R160=0),0,0)</f>
        <v>0</v>
      </c>
      <c r="S161">
        <f ca="1">IF(AND(AND(OR(Q150=0,Q150=1),OR(R150=0,R150=1)),AND(OR(Q160=0,Q160=1),OR(R160=0,R160=1)),S150=1),0,1)</f>
        <v>1</v>
      </c>
      <c r="T161">
        <f ca="1">IF(AND(Q161=0,R161=0,S161=0),1,0)</f>
        <v>0</v>
      </c>
      <c r="U161">
        <f t="shared" ca="1" si="225"/>
        <v>9297</v>
      </c>
      <c r="V161">
        <f ca="1">SUMPRODUCT(F161:T161,Data!$D$4:$R$4)</f>
        <v>13</v>
      </c>
      <c r="W161">
        <f ca="1">SUMPRODUCT(F161:T161,Data!$D$5:$R$5)</f>
        <v>11</v>
      </c>
      <c r="X161" s="3">
        <f t="shared" ca="1" si="226"/>
        <v>0.20634920634920634</v>
      </c>
      <c r="Y161" s="3">
        <f t="shared" ca="1" si="227"/>
        <v>9.90990990990991E-2</v>
      </c>
      <c r="Z161">
        <f t="shared" ca="1" si="228"/>
        <v>2000</v>
      </c>
      <c r="AA161">
        <f ca="1">250+SUMPRODUCT(F161:T161,Data!$D$6:$R$6)</f>
        <v>780</v>
      </c>
      <c r="AB161" s="2">
        <f t="shared" ca="1" si="229"/>
        <v>251746.03174603172</v>
      </c>
      <c r="AC161" s="2">
        <f t="shared" ca="1" si="230"/>
        <v>193441.44144144145</v>
      </c>
      <c r="AD161" s="2">
        <f t="shared" ca="1" si="231"/>
        <v>445187.47318747314</v>
      </c>
      <c r="AE161" t="str">
        <f t="shared" ca="1" si="234"/>
        <v>No</v>
      </c>
    </row>
    <row r="162" spans="2:31" x14ac:dyDescent="0.35">
      <c r="C162" t="str">
        <f t="shared" si="232"/>
        <v>Price</v>
      </c>
      <c r="D162">
        <v>10</v>
      </c>
      <c r="F162">
        <f ca="1">F150</f>
        <v>1</v>
      </c>
      <c r="G162">
        <f t="shared" ref="G162:P162" ca="1" si="246">G150</f>
        <v>0</v>
      </c>
      <c r="H162">
        <f t="shared" ca="1" si="246"/>
        <v>0</v>
      </c>
      <c r="I162">
        <f t="shared" ca="1" si="246"/>
        <v>0</v>
      </c>
      <c r="J162">
        <f t="shared" ca="1" si="246"/>
        <v>1</v>
      </c>
      <c r="K162">
        <f t="shared" ca="1" si="246"/>
        <v>0</v>
      </c>
      <c r="L162">
        <f t="shared" ca="1" si="246"/>
        <v>1</v>
      </c>
      <c r="M162">
        <f t="shared" ca="1" si="246"/>
        <v>0</v>
      </c>
      <c r="N162">
        <f t="shared" ca="1" si="246"/>
        <v>0</v>
      </c>
      <c r="O162">
        <f t="shared" ca="1" si="246"/>
        <v>0</v>
      </c>
      <c r="P162">
        <f t="shared" ca="1" si="246"/>
        <v>1</v>
      </c>
      <c r="Q162">
        <f ca="1">IF(OR(Q150=1,Q160=1,Q161=1),0,1)</f>
        <v>0</v>
      </c>
      <c r="R162">
        <f ca="1">IF(OR(R150=1,R160=1,R161=1),0,1)</f>
        <v>1</v>
      </c>
      <c r="S162">
        <f ca="1">IF(OR(S150=1,S160=1,S161=1),0,1)</f>
        <v>0</v>
      </c>
      <c r="T162">
        <f ca="1">IF(OR(T150=1,T160=1,T161=1),0,1)</f>
        <v>0</v>
      </c>
      <c r="U162">
        <f t="shared" ca="1" si="225"/>
        <v>5201</v>
      </c>
      <c r="V162">
        <f ca="1">SUMPRODUCT(F162:T162,Data!$D$4:$R$4)</f>
        <v>14</v>
      </c>
      <c r="W162">
        <f ca="1">SUMPRODUCT(F162:T162,Data!$D$5:$R$5)</f>
        <v>13</v>
      </c>
      <c r="X162" s="3">
        <f t="shared" ca="1" si="226"/>
        <v>0.21875</v>
      </c>
      <c r="Y162" s="3">
        <f t="shared" ca="1" si="227"/>
        <v>0.11504424778761062</v>
      </c>
      <c r="Z162">
        <f t="shared" ca="1" si="228"/>
        <v>1500</v>
      </c>
      <c r="AA162">
        <f ca="1">250+SUMPRODUCT(F162:T162,Data!$D$6:$R$6)</f>
        <v>780</v>
      </c>
      <c r="AB162" s="2">
        <f t="shared" ca="1" si="229"/>
        <v>157500</v>
      </c>
      <c r="AC162" s="2">
        <f t="shared" ca="1" si="230"/>
        <v>132530.97345132745</v>
      </c>
      <c r="AD162" s="2">
        <f t="shared" ca="1" si="231"/>
        <v>290030.97345132742</v>
      </c>
      <c r="AE162" t="str">
        <f t="shared" ca="1" si="234"/>
        <v>No</v>
      </c>
    </row>
    <row r="163" spans="2:31" x14ac:dyDescent="0.35">
      <c r="B163" s="4" t="s">
        <v>73</v>
      </c>
      <c r="AD163" s="43">
        <f ca="1">MAX(AD153:AD162)</f>
        <v>561437.52963489806</v>
      </c>
    </row>
    <row r="164" spans="2:31" x14ac:dyDescent="0.35">
      <c r="B164" s="4" t="s">
        <v>97</v>
      </c>
      <c r="F164">
        <f ca="1">AI18</f>
        <v>1</v>
      </c>
      <c r="G164">
        <f t="shared" ref="G164:T164" ca="1" si="247">AJ18</f>
        <v>0</v>
      </c>
      <c r="H164">
        <f t="shared" ca="1" si="247"/>
        <v>0</v>
      </c>
      <c r="I164">
        <f t="shared" ca="1" si="247"/>
        <v>0</v>
      </c>
      <c r="J164">
        <f t="shared" ca="1" si="247"/>
        <v>1</v>
      </c>
      <c r="K164">
        <f t="shared" ca="1" si="247"/>
        <v>0</v>
      </c>
      <c r="L164">
        <f t="shared" ca="1" si="247"/>
        <v>0</v>
      </c>
      <c r="M164">
        <f t="shared" ca="1" si="247"/>
        <v>1</v>
      </c>
      <c r="N164">
        <f t="shared" ca="1" si="247"/>
        <v>0</v>
      </c>
      <c r="O164">
        <f t="shared" ca="1" si="247"/>
        <v>0</v>
      </c>
      <c r="P164">
        <f t="shared" ca="1" si="247"/>
        <v>1</v>
      </c>
      <c r="Q164">
        <f t="shared" ca="1" si="247"/>
        <v>0</v>
      </c>
      <c r="R164">
        <f t="shared" ca="1" si="247"/>
        <v>0</v>
      </c>
      <c r="S164">
        <f t="shared" ca="1" si="247"/>
        <v>0</v>
      </c>
      <c r="T164">
        <f t="shared" ca="1" si="247"/>
        <v>1</v>
      </c>
      <c r="U164">
        <f t="shared" ref="U164" ca="1" si="248">SUMPRODUCT($F$1:$T$1,F164:T164)</f>
        <v>17553</v>
      </c>
    </row>
    <row r="165" spans="2:31" x14ac:dyDescent="0.35"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</row>
    <row r="166" spans="2:31" x14ac:dyDescent="0.35">
      <c r="Q166" t="s">
        <v>124</v>
      </c>
    </row>
    <row r="167" spans="2:31" ht="15" thickBot="1" x14ac:dyDescent="0.4">
      <c r="B167" s="61" t="s">
        <v>123</v>
      </c>
      <c r="F167" s="41">
        <f ca="1">AD19</f>
        <v>298579.82120051084</v>
      </c>
      <c r="G167" s="41">
        <f ca="1">AD35</f>
        <v>404344.12518548488</v>
      </c>
      <c r="H167" s="41">
        <f ca="1">AD51</f>
        <v>487910.28854186746</v>
      </c>
      <c r="I167" s="41">
        <f ca="1">AD67</f>
        <v>547201.47081354377</v>
      </c>
      <c r="J167" s="41">
        <f ca="1">AD83</f>
        <v>583085.04398826975</v>
      </c>
      <c r="K167" s="41">
        <f ca="1">AD99</f>
        <v>561437.52963489806</v>
      </c>
      <c r="L167" s="41">
        <f ca="1">AD115</f>
        <v>583085.04398826975</v>
      </c>
      <c r="M167" s="41">
        <f ca="1">AD131</f>
        <v>561437.52963489806</v>
      </c>
      <c r="N167" s="41">
        <f ca="1">AD147</f>
        <v>583085.04398826975</v>
      </c>
      <c r="O167" s="41">
        <f ca="1">AD163</f>
        <v>561437.52963489806</v>
      </c>
      <c r="Q167" t="b">
        <f ca="1">AVERAGE(F167:O167)=AD168</f>
        <v>1</v>
      </c>
    </row>
    <row r="168" spans="2:31" ht="15" thickBot="1" x14ac:dyDescent="0.4">
      <c r="B168" s="61" t="s">
        <v>105</v>
      </c>
      <c r="AD168" s="62">
        <f ca="1">AVERAGE(AD19,AD35,AD51,AD67,AD83,AD99,AD115,AD131,AD147,AD163)</f>
        <v>517160.34266109113</v>
      </c>
    </row>
    <row r="169" spans="2:31" ht="15" thickBot="1" x14ac:dyDescent="0.4">
      <c r="B169" s="61" t="s">
        <v>106</v>
      </c>
      <c r="AD169" s="62">
        <f ca="1">MAX(AD19,AD35,AD51,AD67,AD83,AD99,AD115,AD131,AD147,AD163)</f>
        <v>583085.04398826975</v>
      </c>
    </row>
    <row r="173" spans="2:31" x14ac:dyDescent="0.35">
      <c r="AE173" s="60"/>
    </row>
  </sheetData>
  <sheetProtection formatColumns="0" formatRows="0" insertColumns="0" insertRows="0" selectLockedCells="1" selectUnlockedCells="1"/>
  <mergeCells count="13">
    <mergeCell ref="AT4:AW4"/>
    <mergeCell ref="X4:Y4"/>
    <mergeCell ref="AB4:AC4"/>
    <mergeCell ref="AI4:AJ4"/>
    <mergeCell ref="AK4:AM4"/>
    <mergeCell ref="AN4:AP4"/>
    <mergeCell ref="AQ4:AS4"/>
    <mergeCell ref="V4:W4"/>
    <mergeCell ref="F4:G4"/>
    <mergeCell ref="H4:J4"/>
    <mergeCell ref="K4:M4"/>
    <mergeCell ref="N4:P4"/>
    <mergeCell ref="Q4:T4"/>
  </mergeCells>
  <conditionalFormatting sqref="U6:U18">
    <cfRule type="duplicateValues" dxfId="207" priority="53"/>
  </conditionalFormatting>
  <conditionalFormatting sqref="U20:U21 U23:U34">
    <cfRule type="duplicateValues" dxfId="206" priority="52"/>
  </conditionalFormatting>
  <conditionalFormatting sqref="U36">
    <cfRule type="duplicateValues" dxfId="205" priority="51"/>
  </conditionalFormatting>
  <conditionalFormatting sqref="U41:U50">
    <cfRule type="duplicateValues" dxfId="204" priority="50"/>
  </conditionalFormatting>
  <conditionalFormatting sqref="U57:U66">
    <cfRule type="duplicateValues" dxfId="203" priority="49"/>
  </conditionalFormatting>
  <conditionalFormatting sqref="U52">
    <cfRule type="duplicateValues" dxfId="202" priority="48"/>
  </conditionalFormatting>
  <conditionalFormatting sqref="U37 U39">
    <cfRule type="duplicateValues" dxfId="201" priority="47"/>
  </conditionalFormatting>
  <conditionalFormatting sqref="U53 U55">
    <cfRule type="duplicateValues" dxfId="200" priority="46"/>
  </conditionalFormatting>
  <conditionalFormatting sqref="U68">
    <cfRule type="duplicateValues" dxfId="199" priority="45"/>
  </conditionalFormatting>
  <conditionalFormatting sqref="U69 U71">
    <cfRule type="duplicateValues" dxfId="198" priority="44"/>
  </conditionalFormatting>
  <conditionalFormatting sqref="U73:U82">
    <cfRule type="duplicateValues" dxfId="197" priority="43"/>
  </conditionalFormatting>
  <conditionalFormatting sqref="U84">
    <cfRule type="duplicateValues" dxfId="196" priority="42"/>
  </conditionalFormatting>
  <conditionalFormatting sqref="U85">
    <cfRule type="duplicateValues" dxfId="195" priority="41"/>
  </conditionalFormatting>
  <conditionalFormatting sqref="U22">
    <cfRule type="duplicateValues" dxfId="194" priority="40"/>
  </conditionalFormatting>
  <conditionalFormatting sqref="U38">
    <cfRule type="duplicateValues" dxfId="193" priority="39"/>
  </conditionalFormatting>
  <conditionalFormatting sqref="U54">
    <cfRule type="duplicateValues" dxfId="192" priority="38"/>
  </conditionalFormatting>
  <conditionalFormatting sqref="U70">
    <cfRule type="duplicateValues" dxfId="191" priority="37"/>
  </conditionalFormatting>
  <conditionalFormatting sqref="AD9:AD18">
    <cfRule type="top10" dxfId="190" priority="36" rank="1"/>
  </conditionalFormatting>
  <conditionalFormatting sqref="AD25:AD34">
    <cfRule type="top10" dxfId="189" priority="35" rank="1"/>
  </conditionalFormatting>
  <conditionalFormatting sqref="AD41:AD50">
    <cfRule type="top10" dxfId="188" priority="34" rank="1"/>
  </conditionalFormatting>
  <conditionalFormatting sqref="AD57:AD66">
    <cfRule type="top10" dxfId="187" priority="33" rank="1"/>
  </conditionalFormatting>
  <conditionalFormatting sqref="AD73:AD82">
    <cfRule type="top10" dxfId="186" priority="32" rank="1"/>
  </conditionalFormatting>
  <conditionalFormatting sqref="U87">
    <cfRule type="duplicateValues" dxfId="185" priority="31"/>
  </conditionalFormatting>
  <conditionalFormatting sqref="U89:U98">
    <cfRule type="duplicateValues" dxfId="184" priority="30"/>
  </conditionalFormatting>
  <conditionalFormatting sqref="U100">
    <cfRule type="duplicateValues" dxfId="183" priority="29"/>
  </conditionalFormatting>
  <conditionalFormatting sqref="U101">
    <cfRule type="duplicateValues" dxfId="182" priority="28"/>
  </conditionalFormatting>
  <conditionalFormatting sqref="U86">
    <cfRule type="duplicateValues" dxfId="181" priority="27"/>
  </conditionalFormatting>
  <conditionalFormatting sqref="AD89:AD98">
    <cfRule type="top10" dxfId="180" priority="26" rank="1"/>
  </conditionalFormatting>
  <conditionalFormatting sqref="U103">
    <cfRule type="duplicateValues" dxfId="179" priority="25"/>
  </conditionalFormatting>
  <conditionalFormatting sqref="U105:U114">
    <cfRule type="duplicateValues" dxfId="178" priority="24"/>
  </conditionalFormatting>
  <conditionalFormatting sqref="U116">
    <cfRule type="duplicateValues" dxfId="177" priority="23"/>
  </conditionalFormatting>
  <conditionalFormatting sqref="U117">
    <cfRule type="duplicateValues" dxfId="176" priority="22"/>
  </conditionalFormatting>
  <conditionalFormatting sqref="U102">
    <cfRule type="duplicateValues" dxfId="175" priority="21"/>
  </conditionalFormatting>
  <conditionalFormatting sqref="AD105:AD114">
    <cfRule type="top10" dxfId="174" priority="20" rank="1"/>
  </conditionalFormatting>
  <conditionalFormatting sqref="U119">
    <cfRule type="duplicateValues" dxfId="173" priority="19"/>
  </conditionalFormatting>
  <conditionalFormatting sqref="U121:U130">
    <cfRule type="duplicateValues" dxfId="172" priority="18"/>
  </conditionalFormatting>
  <conditionalFormatting sqref="U132">
    <cfRule type="duplicateValues" dxfId="171" priority="17"/>
  </conditionalFormatting>
  <conditionalFormatting sqref="U133">
    <cfRule type="duplicateValues" dxfId="170" priority="16"/>
  </conditionalFormatting>
  <conditionalFormatting sqref="U118">
    <cfRule type="duplicateValues" dxfId="169" priority="15"/>
  </conditionalFormatting>
  <conditionalFormatting sqref="AD121:AD130">
    <cfRule type="top10" dxfId="168" priority="14" rank="1"/>
  </conditionalFormatting>
  <conditionalFormatting sqref="U135">
    <cfRule type="duplicateValues" dxfId="167" priority="13"/>
  </conditionalFormatting>
  <conditionalFormatting sqref="U137:U146">
    <cfRule type="duplicateValues" dxfId="166" priority="12"/>
  </conditionalFormatting>
  <conditionalFormatting sqref="U148">
    <cfRule type="duplicateValues" dxfId="165" priority="11"/>
  </conditionalFormatting>
  <conditionalFormatting sqref="U149">
    <cfRule type="duplicateValues" dxfId="164" priority="10"/>
  </conditionalFormatting>
  <conditionalFormatting sqref="U134">
    <cfRule type="duplicateValues" dxfId="163" priority="9"/>
  </conditionalFormatting>
  <conditionalFormatting sqref="AD137:AD146">
    <cfRule type="top10" dxfId="162" priority="8" rank="1"/>
  </conditionalFormatting>
  <conditionalFormatting sqref="U151">
    <cfRule type="duplicateValues" dxfId="161" priority="7"/>
  </conditionalFormatting>
  <conditionalFormatting sqref="U153:U162">
    <cfRule type="duplicateValues" dxfId="160" priority="6"/>
  </conditionalFormatting>
  <conditionalFormatting sqref="U164">
    <cfRule type="duplicateValues" dxfId="159" priority="5"/>
  </conditionalFormatting>
  <conditionalFormatting sqref="U165">
    <cfRule type="duplicateValues" dxfId="158" priority="4"/>
  </conditionalFormatting>
  <conditionalFormatting sqref="U150">
    <cfRule type="duplicateValues" dxfId="157" priority="3"/>
  </conditionalFormatting>
  <conditionalFormatting sqref="AD153:AD162">
    <cfRule type="top10" dxfId="156" priority="2" rank="1"/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AFFB1247-9A83-4E30-B85A-DB85024B66EF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Symbols" iconId="0"/>
              <x14:cfIcon iconSet="3Symbols" iconId="1"/>
              <x14:cfIcon iconSet="3Symbols" iconId="1"/>
            </x14:iconSet>
          </x14:cfRule>
          <xm:sqref>AE89:AE98 AE105:AE114 AE121:AE130 AE137:AE146 AE153:AE162 AE73:AE82 AE57:AE66 AE41:AE50 AE25:AE34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2EA26-EBF4-438C-A2A1-4954D1B1AA37}">
  <dimension ref="B1:AY173"/>
  <sheetViews>
    <sheetView showGridLines="0" zoomScale="85" zoomScaleNormal="85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B4" sqref="B4"/>
    </sheetView>
  </sheetViews>
  <sheetFormatPr defaultRowHeight="14.5" x14ac:dyDescent="0.35"/>
  <cols>
    <col min="1" max="1" width="2.1796875" customWidth="1"/>
    <col min="2" max="2" width="3.36328125" customWidth="1"/>
    <col min="3" max="3" width="14.26953125" bestFit="1" customWidth="1"/>
    <col min="4" max="4" width="2.7265625" customWidth="1"/>
    <col min="6" max="7" width="4.7265625" customWidth="1"/>
    <col min="8" max="10" width="4.81640625" customWidth="1"/>
    <col min="11" max="13" width="4.6328125" customWidth="1"/>
    <col min="14" max="16" width="4.81640625" customWidth="1"/>
    <col min="17" max="20" width="5.7265625" customWidth="1"/>
    <col min="21" max="21" width="7.453125" bestFit="1" customWidth="1"/>
    <col min="22" max="25" width="9.54296875" bestFit="1" customWidth="1"/>
    <col min="28" max="30" width="10.08984375" bestFit="1" customWidth="1"/>
    <col min="31" max="31" width="9.54296875" bestFit="1" customWidth="1"/>
    <col min="32" max="32" width="5.26953125" customWidth="1"/>
    <col min="33" max="33" width="4.36328125" customWidth="1"/>
    <col min="34" max="34" width="8.36328125" bestFit="1" customWidth="1"/>
  </cols>
  <sheetData>
    <row r="1" spans="2:51" x14ac:dyDescent="0.35">
      <c r="F1" s="48">
        <f>2^F2</f>
        <v>1</v>
      </c>
      <c r="G1" s="48">
        <f t="shared" ref="G1:T1" si="0">2^G2</f>
        <v>2</v>
      </c>
      <c r="H1" s="48">
        <f t="shared" si="0"/>
        <v>4</v>
      </c>
      <c r="I1" s="48">
        <f t="shared" si="0"/>
        <v>8</v>
      </c>
      <c r="J1" s="48">
        <f t="shared" si="0"/>
        <v>16</v>
      </c>
      <c r="K1" s="48">
        <f t="shared" si="0"/>
        <v>32</v>
      </c>
      <c r="L1" s="48">
        <f t="shared" si="0"/>
        <v>64</v>
      </c>
      <c r="M1" s="48">
        <f t="shared" si="0"/>
        <v>128</v>
      </c>
      <c r="N1" s="48">
        <f t="shared" si="0"/>
        <v>256</v>
      </c>
      <c r="O1" s="48">
        <f t="shared" si="0"/>
        <v>512</v>
      </c>
      <c r="P1" s="48">
        <f t="shared" si="0"/>
        <v>1024</v>
      </c>
      <c r="Q1" s="48">
        <f t="shared" si="0"/>
        <v>2048</v>
      </c>
      <c r="R1" s="48">
        <f t="shared" si="0"/>
        <v>4096</v>
      </c>
      <c r="S1" s="48">
        <f t="shared" si="0"/>
        <v>8192</v>
      </c>
      <c r="T1" s="48">
        <f t="shared" si="0"/>
        <v>16384</v>
      </c>
    </row>
    <row r="2" spans="2:51" x14ac:dyDescent="0.35">
      <c r="F2" s="48">
        <v>0</v>
      </c>
      <c r="G2" s="48">
        <f>F2+1</f>
        <v>1</v>
      </c>
      <c r="H2" s="48">
        <f t="shared" ref="H2:T3" si="1">G2+1</f>
        <v>2</v>
      </c>
      <c r="I2" s="48">
        <f t="shared" si="1"/>
        <v>3</v>
      </c>
      <c r="J2" s="48">
        <f t="shared" si="1"/>
        <v>4</v>
      </c>
      <c r="K2" s="48">
        <f t="shared" si="1"/>
        <v>5</v>
      </c>
      <c r="L2" s="48">
        <f t="shared" si="1"/>
        <v>6</v>
      </c>
      <c r="M2" s="48">
        <f t="shared" si="1"/>
        <v>7</v>
      </c>
      <c r="N2" s="48">
        <f t="shared" si="1"/>
        <v>8</v>
      </c>
      <c r="O2" s="48">
        <f t="shared" si="1"/>
        <v>9</v>
      </c>
      <c r="P2" s="48">
        <f t="shared" si="1"/>
        <v>10</v>
      </c>
      <c r="Q2" s="48">
        <f t="shared" si="1"/>
        <v>11</v>
      </c>
      <c r="R2" s="48">
        <f t="shared" si="1"/>
        <v>12</v>
      </c>
      <c r="S2" s="48">
        <f t="shared" si="1"/>
        <v>13</v>
      </c>
      <c r="T2" s="48">
        <f t="shared" si="1"/>
        <v>14</v>
      </c>
    </row>
    <row r="3" spans="2:51" x14ac:dyDescent="0.35">
      <c r="D3" s="48" t="s">
        <v>64</v>
      </c>
      <c r="F3" s="48">
        <v>3</v>
      </c>
      <c r="G3" s="48">
        <f>F3+1</f>
        <v>4</v>
      </c>
      <c r="H3" s="48">
        <f t="shared" si="1"/>
        <v>5</v>
      </c>
      <c r="I3" s="48">
        <f t="shared" si="1"/>
        <v>6</v>
      </c>
      <c r="J3" s="48">
        <f t="shared" si="1"/>
        <v>7</v>
      </c>
      <c r="K3" s="48">
        <f t="shared" si="1"/>
        <v>8</v>
      </c>
      <c r="L3" s="48">
        <f t="shared" si="1"/>
        <v>9</v>
      </c>
      <c r="M3" s="48">
        <f t="shared" si="1"/>
        <v>10</v>
      </c>
      <c r="N3" s="48">
        <f t="shared" si="1"/>
        <v>11</v>
      </c>
      <c r="O3" s="48">
        <f t="shared" si="1"/>
        <v>12</v>
      </c>
      <c r="P3" s="48">
        <f t="shared" si="1"/>
        <v>13</v>
      </c>
      <c r="Q3" s="48">
        <f t="shared" si="1"/>
        <v>14</v>
      </c>
      <c r="R3" s="48">
        <f t="shared" si="1"/>
        <v>15</v>
      </c>
      <c r="S3" s="48">
        <f t="shared" si="1"/>
        <v>16</v>
      </c>
      <c r="T3" s="48">
        <f t="shared" si="1"/>
        <v>17</v>
      </c>
      <c r="AI3" s="54" t="s">
        <v>67</v>
      </c>
    </row>
    <row r="4" spans="2:51" x14ac:dyDescent="0.35">
      <c r="E4" s="54" t="s">
        <v>24</v>
      </c>
      <c r="F4" s="106" t="s">
        <v>1</v>
      </c>
      <c r="G4" s="106"/>
      <c r="H4" s="107" t="s">
        <v>2</v>
      </c>
      <c r="I4" s="108"/>
      <c r="J4" s="108"/>
      <c r="K4" s="106" t="s">
        <v>3</v>
      </c>
      <c r="L4" s="106"/>
      <c r="M4" s="106"/>
      <c r="N4" s="106" t="s">
        <v>4</v>
      </c>
      <c r="O4" s="106"/>
      <c r="P4" s="106"/>
      <c r="Q4" s="107" t="s">
        <v>5</v>
      </c>
      <c r="R4" s="108"/>
      <c r="S4" s="108"/>
      <c r="T4" s="110"/>
      <c r="U4" s="53" t="s">
        <v>24</v>
      </c>
      <c r="V4" s="120" t="s">
        <v>19</v>
      </c>
      <c r="W4" s="120"/>
      <c r="X4" s="120" t="s">
        <v>70</v>
      </c>
      <c r="Y4" s="120"/>
      <c r="Z4" s="53" t="s">
        <v>71</v>
      </c>
      <c r="AA4" s="53" t="s">
        <v>71</v>
      </c>
      <c r="AB4" s="120" t="s">
        <v>72</v>
      </c>
      <c r="AC4" s="120"/>
      <c r="AD4" s="53" t="s">
        <v>38</v>
      </c>
      <c r="AE4" s="53" t="s">
        <v>74</v>
      </c>
      <c r="AF4" s="40"/>
      <c r="AG4" s="40"/>
      <c r="AI4" s="106" t="s">
        <v>1</v>
      </c>
      <c r="AJ4" s="106"/>
      <c r="AK4" s="107" t="s">
        <v>2</v>
      </c>
      <c r="AL4" s="108"/>
      <c r="AM4" s="108"/>
      <c r="AN4" s="106" t="s">
        <v>3</v>
      </c>
      <c r="AO4" s="106"/>
      <c r="AP4" s="106"/>
      <c r="AQ4" s="106" t="s">
        <v>4</v>
      </c>
      <c r="AR4" s="106"/>
      <c r="AS4" s="106"/>
      <c r="AT4" s="107" t="s">
        <v>5</v>
      </c>
      <c r="AU4" s="108"/>
      <c r="AV4" s="108"/>
      <c r="AW4" s="110"/>
      <c r="AX4" s="53" t="s">
        <v>24</v>
      </c>
      <c r="AY4" s="53" t="s">
        <v>24</v>
      </c>
    </row>
    <row r="5" spans="2:51" ht="15" thickBot="1" x14ac:dyDescent="0.4">
      <c r="C5" s="27" t="s">
        <v>76</v>
      </c>
      <c r="E5" s="27" t="s">
        <v>66</v>
      </c>
      <c r="F5" s="27" t="s">
        <v>7</v>
      </c>
      <c r="G5" s="27" t="s">
        <v>8</v>
      </c>
      <c r="H5" s="27" t="s">
        <v>9</v>
      </c>
      <c r="I5" s="27" t="s">
        <v>10</v>
      </c>
      <c r="J5" s="27" t="s">
        <v>11</v>
      </c>
      <c r="K5" s="27" t="s">
        <v>12</v>
      </c>
      <c r="L5" s="27" t="s">
        <v>13</v>
      </c>
      <c r="M5" s="27" t="s">
        <v>14</v>
      </c>
      <c r="N5" s="27">
        <v>16</v>
      </c>
      <c r="O5" s="27">
        <v>32</v>
      </c>
      <c r="P5" s="27">
        <v>64</v>
      </c>
      <c r="Q5" s="27">
        <v>1000</v>
      </c>
      <c r="R5" s="27">
        <v>1500</v>
      </c>
      <c r="S5" s="27">
        <v>2000</v>
      </c>
      <c r="T5" s="27">
        <v>2500</v>
      </c>
      <c r="U5" s="44" t="s">
        <v>65</v>
      </c>
      <c r="V5" s="27" t="s">
        <v>15</v>
      </c>
      <c r="W5" s="27" t="s">
        <v>16</v>
      </c>
      <c r="X5" s="27" t="s">
        <v>15</v>
      </c>
      <c r="Y5" s="27" t="s">
        <v>16</v>
      </c>
      <c r="Z5" s="44" t="s">
        <v>5</v>
      </c>
      <c r="AA5" s="44" t="s">
        <v>17</v>
      </c>
      <c r="AB5" s="27" t="s">
        <v>15</v>
      </c>
      <c r="AC5" s="27" t="s">
        <v>16</v>
      </c>
      <c r="AD5" s="44" t="s">
        <v>41</v>
      </c>
      <c r="AE5" s="44" t="s">
        <v>75</v>
      </c>
      <c r="AF5" s="40"/>
      <c r="AG5" s="40"/>
      <c r="AH5" s="27" t="s">
        <v>77</v>
      </c>
      <c r="AI5" s="27" t="s">
        <v>7</v>
      </c>
      <c r="AJ5" s="27" t="s">
        <v>8</v>
      </c>
      <c r="AK5" s="27" t="s">
        <v>9</v>
      </c>
      <c r="AL5" s="27" t="s">
        <v>10</v>
      </c>
      <c r="AM5" s="27" t="s">
        <v>11</v>
      </c>
      <c r="AN5" s="27" t="s">
        <v>12</v>
      </c>
      <c r="AO5" s="27" t="s">
        <v>13</v>
      </c>
      <c r="AP5" s="27" t="s">
        <v>14</v>
      </c>
      <c r="AQ5" s="27">
        <v>16</v>
      </c>
      <c r="AR5" s="27">
        <v>32</v>
      </c>
      <c r="AS5" s="27">
        <v>64</v>
      </c>
      <c r="AT5" s="27">
        <v>1000</v>
      </c>
      <c r="AU5" s="27">
        <v>1500</v>
      </c>
      <c r="AV5" s="27">
        <v>2000</v>
      </c>
      <c r="AW5" s="27">
        <v>2500</v>
      </c>
      <c r="AX5" s="44" t="s">
        <v>65</v>
      </c>
      <c r="AY5" s="44" t="s">
        <v>23</v>
      </c>
    </row>
    <row r="6" spans="2:51" ht="15" thickTop="1" x14ac:dyDescent="0.35">
      <c r="B6" s="4" t="s">
        <v>69</v>
      </c>
      <c r="E6" s="45">
        <f ca="1">RANDBETWEEN(1,216)</f>
        <v>166</v>
      </c>
      <c r="F6">
        <f ca="1">VLOOKUP($E6,'Brute Force Search'!$B$6:$R$221,F$3,0)</f>
        <v>0</v>
      </c>
      <c r="G6">
        <f ca="1">VLOOKUP($E6,'Brute Force Search'!$B$6:$R$221,G$3,0)</f>
        <v>1</v>
      </c>
      <c r="H6">
        <f ca="1">VLOOKUP($E6,'Brute Force Search'!$B$6:$R$221,H$3,0)</f>
        <v>0</v>
      </c>
      <c r="I6">
        <f ca="1">VLOOKUP($E6,'Brute Force Search'!$B$6:$R$221,I$3,0)</f>
        <v>1</v>
      </c>
      <c r="J6">
        <f ca="1">VLOOKUP($E6,'Brute Force Search'!$B$6:$R$221,J$3,0)</f>
        <v>0</v>
      </c>
      <c r="K6">
        <f ca="1">VLOOKUP($E6,'Brute Force Search'!$B$6:$R$221,K$3,0)</f>
        <v>0</v>
      </c>
      <c r="L6">
        <f ca="1">VLOOKUP($E6,'Brute Force Search'!$B$6:$R$221,L$3,0)</f>
        <v>1</v>
      </c>
      <c r="M6">
        <f ca="1">VLOOKUP($E6,'Brute Force Search'!$B$6:$R$221,M$3,0)</f>
        <v>0</v>
      </c>
      <c r="N6">
        <f ca="1">VLOOKUP($E6,'Brute Force Search'!$B$6:$R$221,N$3,0)</f>
        <v>0</v>
      </c>
      <c r="O6">
        <f ca="1">VLOOKUP($E6,'Brute Force Search'!$B$6:$R$221,O$3,0)</f>
        <v>0</v>
      </c>
      <c r="P6">
        <f ca="1">VLOOKUP($E6,'Brute Force Search'!$B$6:$R$221,P$3,0)</f>
        <v>1</v>
      </c>
      <c r="Q6">
        <f ca="1">VLOOKUP($E6,'Brute Force Search'!$B$6:$R$221,Q$3,0)</f>
        <v>0</v>
      </c>
      <c r="R6">
        <f ca="1">VLOOKUP($E6,'Brute Force Search'!$B$6:$R$221,R$3,0)</f>
        <v>1</v>
      </c>
      <c r="S6">
        <f ca="1">VLOOKUP($E6,'Brute Force Search'!$B$6:$R$221,S$3,0)</f>
        <v>0</v>
      </c>
      <c r="T6">
        <f ca="1">VLOOKUP($E6,'Brute Force Search'!$B$6:$R$221,T$3,0)</f>
        <v>0</v>
      </c>
      <c r="U6">
        <f ca="1">SUMPRODUCT($F$1:$T$1,F6:T6)</f>
        <v>5194</v>
      </c>
    </row>
    <row r="7" spans="2:51" ht="6" customHeight="1" x14ac:dyDescent="0.35"/>
    <row r="8" spans="2:51" x14ac:dyDescent="0.35">
      <c r="B8" s="4" t="s">
        <v>81</v>
      </c>
    </row>
    <row r="9" spans="2:51" x14ac:dyDescent="0.35">
      <c r="C9" t="s">
        <v>1</v>
      </c>
      <c r="D9">
        <v>1</v>
      </c>
      <c r="F9">
        <f ca="1">IF(F6,0,1)</f>
        <v>1</v>
      </c>
      <c r="G9">
        <f ca="1">1-F9</f>
        <v>0</v>
      </c>
      <c r="H9">
        <f ca="1">H6</f>
        <v>0</v>
      </c>
      <c r="I9">
        <f t="shared" ref="I9:T9" ca="1" si="2">I6</f>
        <v>1</v>
      </c>
      <c r="J9">
        <f t="shared" ca="1" si="2"/>
        <v>0</v>
      </c>
      <c r="K9">
        <f t="shared" ca="1" si="2"/>
        <v>0</v>
      </c>
      <c r="L9">
        <f t="shared" ca="1" si="2"/>
        <v>1</v>
      </c>
      <c r="M9">
        <f t="shared" ca="1" si="2"/>
        <v>0</v>
      </c>
      <c r="N9">
        <f t="shared" ca="1" si="2"/>
        <v>0</v>
      </c>
      <c r="O9">
        <f t="shared" ca="1" si="2"/>
        <v>0</v>
      </c>
      <c r="P9">
        <f t="shared" ca="1" si="2"/>
        <v>1</v>
      </c>
      <c r="Q9">
        <f t="shared" ca="1" si="2"/>
        <v>0</v>
      </c>
      <c r="R9">
        <f t="shared" ca="1" si="2"/>
        <v>1</v>
      </c>
      <c r="S9">
        <f t="shared" ca="1" si="2"/>
        <v>0</v>
      </c>
      <c r="T9">
        <f t="shared" ca="1" si="2"/>
        <v>0</v>
      </c>
      <c r="U9">
        <f t="shared" ref="U9:U18" ca="1" si="3">SUMPRODUCT($F$1:$T$1,F9:T9)</f>
        <v>5193</v>
      </c>
      <c r="V9">
        <f ca="1">SUMPRODUCT(F9:T9,Data!$D$4:$R$4)</f>
        <v>11.5</v>
      </c>
      <c r="W9">
        <f ca="1">SUMPRODUCT(F9:T9,Data!$D$5:$R$5)</f>
        <v>12.4</v>
      </c>
      <c r="X9" s="3">
        <f t="shared" ref="X9:X18" ca="1" si="4">V9/(50+V9)</f>
        <v>0.18699186991869918</v>
      </c>
      <c r="Y9" s="3">
        <f t="shared" ref="Y9:Y18" ca="1" si="5">W9/(100+W9)</f>
        <v>0.11032028469750889</v>
      </c>
      <c r="Z9">
        <f ca="1">IF(Q9=1,$Q$5,IF(R9=1,$R$5,IF(S9=1,$S$5,IF(T9=1,$T$5))))</f>
        <v>1500</v>
      </c>
      <c r="AA9">
        <f ca="1">250+SUMPRODUCT(F9:T9,Data!$D$6:$R$6)</f>
        <v>680</v>
      </c>
      <c r="AB9" s="2">
        <f ca="1">($Z9-$AA9)*X9*1000</f>
        <v>153333.33333333331</v>
      </c>
      <c r="AC9" s="2">
        <f ca="1">($Z9-$AA9)*Y9*1600</f>
        <v>144740.21352313165</v>
      </c>
      <c r="AD9" s="2">
        <f ca="1">SUM(AB9:AC9)</f>
        <v>298073.54685646493</v>
      </c>
      <c r="AH9" s="24">
        <v>1</v>
      </c>
      <c r="AI9" s="23">
        <f t="array" aca="1" ref="AI9:AW9" ca="1">INDEX(F9:AD18,MATCH(MAX(AD9:AD18),AD9:AD18,0),)</f>
        <v>0</v>
      </c>
      <c r="AJ9" s="23">
        <f ca="1"/>
        <v>1</v>
      </c>
      <c r="AK9" s="23">
        <f ca="1"/>
        <v>0</v>
      </c>
      <c r="AL9" s="23">
        <f ca="1"/>
        <v>1</v>
      </c>
      <c r="AM9" s="23">
        <f ca="1"/>
        <v>0</v>
      </c>
      <c r="AN9" s="23">
        <f ca="1"/>
        <v>0</v>
      </c>
      <c r="AO9" s="23">
        <f ca="1"/>
        <v>1</v>
      </c>
      <c r="AP9" s="23">
        <f ca="1"/>
        <v>0</v>
      </c>
      <c r="AQ9" s="23">
        <f ca="1"/>
        <v>0</v>
      </c>
      <c r="AR9" s="23">
        <f ca="1"/>
        <v>0</v>
      </c>
      <c r="AS9" s="23">
        <f ca="1"/>
        <v>1</v>
      </c>
      <c r="AT9" s="23">
        <f ca="1"/>
        <v>0</v>
      </c>
      <c r="AU9" s="23">
        <f ca="1"/>
        <v>0</v>
      </c>
      <c r="AV9" s="23">
        <f ca="1"/>
        <v>0</v>
      </c>
      <c r="AW9" s="23">
        <f ca="1"/>
        <v>1</v>
      </c>
      <c r="AX9" s="23">
        <f ca="1">SUMPRODUCT($F$1:$T$1,AI9:AW9)</f>
        <v>17482</v>
      </c>
      <c r="AY9" s="23">
        <f ca="1">INDEX('Brute Force Search'!$B$6:$S$221,MATCH('Tabu Search_Run 3'!AX9,'Brute Force Search'!$S$6:$S$221,0),1)</f>
        <v>168</v>
      </c>
    </row>
    <row r="10" spans="2:51" x14ac:dyDescent="0.35">
      <c r="C10" t="s">
        <v>2</v>
      </c>
      <c r="D10">
        <v>2</v>
      </c>
      <c r="F10">
        <f ca="1">F6</f>
        <v>0</v>
      </c>
      <c r="G10">
        <f ca="1">G6</f>
        <v>1</v>
      </c>
      <c r="H10">
        <f ca="1">IF(H6,0,1)</f>
        <v>1</v>
      </c>
      <c r="I10">
        <f ca="1">IF(H10=1,0,1)</f>
        <v>0</v>
      </c>
      <c r="J10">
        <f ca="1">IF(AND(OR(H10=1,H10=0),OR(H10=1,I10=0)),0,0)</f>
        <v>0</v>
      </c>
      <c r="K10">
        <f ca="1">K6</f>
        <v>0</v>
      </c>
      <c r="L10">
        <f t="shared" ref="L10:T10" ca="1" si="6">L6</f>
        <v>1</v>
      </c>
      <c r="M10">
        <f t="shared" ca="1" si="6"/>
        <v>0</v>
      </c>
      <c r="N10">
        <f t="shared" ca="1" si="6"/>
        <v>0</v>
      </c>
      <c r="O10">
        <f t="shared" ca="1" si="6"/>
        <v>0</v>
      </c>
      <c r="P10">
        <f t="shared" ca="1" si="6"/>
        <v>1</v>
      </c>
      <c r="Q10">
        <f t="shared" ca="1" si="6"/>
        <v>0</v>
      </c>
      <c r="R10">
        <f t="shared" ca="1" si="6"/>
        <v>1</v>
      </c>
      <c r="S10">
        <f t="shared" ca="1" si="6"/>
        <v>0</v>
      </c>
      <c r="T10">
        <f t="shared" ca="1" si="6"/>
        <v>0</v>
      </c>
      <c r="U10">
        <f t="shared" ca="1" si="3"/>
        <v>5190</v>
      </c>
      <c r="V10">
        <f ca="1">SUMPRODUCT(F10:T10,Data!$D$4:$R$4)</f>
        <v>8.5</v>
      </c>
      <c r="W10">
        <f ca="1">SUMPRODUCT(F10:T10,Data!$D$5:$R$5)</f>
        <v>7</v>
      </c>
      <c r="X10" s="3">
        <f t="shared" ca="1" si="4"/>
        <v>0.14529914529914531</v>
      </c>
      <c r="Y10" s="3">
        <f t="shared" ca="1" si="5"/>
        <v>6.5420560747663545E-2</v>
      </c>
      <c r="Z10">
        <f t="shared" ref="Z10:Z18" ca="1" si="7">IF(Q10=1,$Q$5,IF(R10=1,$R$5,IF(S10=1,$S$5,IF(T10=1,$T$5))))</f>
        <v>1500</v>
      </c>
      <c r="AA10">
        <f ca="1">250+SUMPRODUCT(F10:T10,Data!$D$6:$R$6)</f>
        <v>380</v>
      </c>
      <c r="AB10" s="2">
        <f t="shared" ref="AB10:AB18" ca="1" si="8">($Z10-$AA10)*X10*1000</f>
        <v>162735.04273504275</v>
      </c>
      <c r="AC10" s="2">
        <f t="shared" ref="AC10:AC18" ca="1" si="9">($Z10-$AA10)*Y10*1600</f>
        <v>117233.64485981308</v>
      </c>
      <c r="AD10" s="2">
        <f t="shared" ref="AD10:AD18" ca="1" si="10">SUM(AB10:AC10)</f>
        <v>279968.68759485584</v>
      </c>
      <c r="AH10" s="24">
        <v>2</v>
      </c>
      <c r="AI10" s="23">
        <f t="array" aca="1" ref="AI10:AW10" ca="1">INDEX(F25:AD34,MATCH(MAX(AD25:AD34),AD25:AD34,0),)</f>
        <v>0</v>
      </c>
      <c r="AJ10" s="23">
        <f ca="1"/>
        <v>1</v>
      </c>
      <c r="AK10" s="23">
        <f ca="1"/>
        <v>0</v>
      </c>
      <c r="AL10" s="23">
        <f ca="1"/>
        <v>0</v>
      </c>
      <c r="AM10" s="23">
        <f ca="1"/>
        <v>1</v>
      </c>
      <c r="AN10" s="23">
        <f ca="1"/>
        <v>0</v>
      </c>
      <c r="AO10" s="23">
        <f ca="1"/>
        <v>1</v>
      </c>
      <c r="AP10" s="23">
        <f ca="1"/>
        <v>0</v>
      </c>
      <c r="AQ10" s="23">
        <f ca="1"/>
        <v>0</v>
      </c>
      <c r="AR10" s="23">
        <f ca="1"/>
        <v>0</v>
      </c>
      <c r="AS10" s="23">
        <f ca="1"/>
        <v>1</v>
      </c>
      <c r="AT10" s="23">
        <f ca="1"/>
        <v>0</v>
      </c>
      <c r="AU10" s="23">
        <f ca="1"/>
        <v>0</v>
      </c>
      <c r="AV10" s="23">
        <f ca="1"/>
        <v>0</v>
      </c>
      <c r="AW10" s="23">
        <f ca="1"/>
        <v>1</v>
      </c>
      <c r="AX10" s="23">
        <f ca="1">SUMPRODUCT($F$1:$T$1,AI10:AW10)</f>
        <v>17490</v>
      </c>
      <c r="AY10" s="23">
        <f ca="1">INDEX('Brute Force Search'!$B$6:$S$221,MATCH('Tabu Search_Run 3'!AX10,'Brute Force Search'!$S$6:$S$221,0),1)</f>
        <v>204</v>
      </c>
    </row>
    <row r="11" spans="2:51" x14ac:dyDescent="0.35">
      <c r="C11" t="s">
        <v>2</v>
      </c>
      <c r="D11">
        <v>3</v>
      </c>
      <c r="F11">
        <f ca="1">F6</f>
        <v>0</v>
      </c>
      <c r="G11">
        <f ca="1">G6</f>
        <v>1</v>
      </c>
      <c r="H11">
        <f ca="1">IF(AND(H6=1,H10=0),0,0)</f>
        <v>0</v>
      </c>
      <c r="I11">
        <f ca="1">IF(OR(AND(I6=1,I10=0),AND(I6=0,I10=1)),0,1)</f>
        <v>0</v>
      </c>
      <c r="J11">
        <f ca="1">IF(AND(H11=0,I11=0),1,0)</f>
        <v>1</v>
      </c>
      <c r="K11">
        <f ca="1">K6</f>
        <v>0</v>
      </c>
      <c r="L11">
        <f t="shared" ref="L11:T11" ca="1" si="11">L6</f>
        <v>1</v>
      </c>
      <c r="M11">
        <f t="shared" ca="1" si="11"/>
        <v>0</v>
      </c>
      <c r="N11">
        <f t="shared" ca="1" si="11"/>
        <v>0</v>
      </c>
      <c r="O11">
        <f t="shared" ca="1" si="11"/>
        <v>0</v>
      </c>
      <c r="P11">
        <f t="shared" ca="1" si="11"/>
        <v>1</v>
      </c>
      <c r="Q11">
        <f t="shared" ca="1" si="11"/>
        <v>0</v>
      </c>
      <c r="R11">
        <f t="shared" ca="1" si="11"/>
        <v>1</v>
      </c>
      <c r="S11">
        <f t="shared" ca="1" si="11"/>
        <v>0</v>
      </c>
      <c r="T11">
        <f t="shared" ca="1" si="11"/>
        <v>0</v>
      </c>
      <c r="U11">
        <f t="shared" ca="1" si="3"/>
        <v>5202</v>
      </c>
      <c r="V11">
        <f ca="1">SUMPRODUCT(F11:T11,Data!$D$4:$R$4)</f>
        <v>13</v>
      </c>
      <c r="W11">
        <f ca="1">SUMPRODUCT(F11:T11,Data!$D$5:$R$5)</f>
        <v>10</v>
      </c>
      <c r="X11" s="3">
        <f t="shared" ca="1" si="4"/>
        <v>0.20634920634920634</v>
      </c>
      <c r="Y11" s="3">
        <f t="shared" ca="1" si="5"/>
        <v>9.0909090909090912E-2</v>
      </c>
      <c r="Z11">
        <f t="shared" ca="1" si="7"/>
        <v>1500</v>
      </c>
      <c r="AA11">
        <f ca="1">250+SUMPRODUCT(F11:T11,Data!$D$6:$R$6)</f>
        <v>580</v>
      </c>
      <c r="AB11" s="2">
        <f t="shared" ca="1" si="8"/>
        <v>189841.26984126982</v>
      </c>
      <c r="AC11" s="2">
        <f t="shared" ca="1" si="9"/>
        <v>133818.18181818182</v>
      </c>
      <c r="AD11" s="2">
        <f t="shared" ca="1" si="10"/>
        <v>323659.45165945165</v>
      </c>
      <c r="AH11" s="24">
        <v>3</v>
      </c>
      <c r="AI11" s="23">
        <f t="array" aca="1" ref="AI11:AW11" ca="1">INDEX(F41:AD50,MATCH(MAX(AD41:AD50),AD41:AD50,0),)</f>
        <v>1</v>
      </c>
      <c r="AJ11" s="23">
        <f ca="1"/>
        <v>0</v>
      </c>
      <c r="AK11" s="23">
        <f ca="1"/>
        <v>0</v>
      </c>
      <c r="AL11" s="23">
        <f ca="1"/>
        <v>0</v>
      </c>
      <c r="AM11" s="23">
        <f ca="1"/>
        <v>1</v>
      </c>
      <c r="AN11" s="23">
        <f ca="1"/>
        <v>0</v>
      </c>
      <c r="AO11" s="23">
        <f ca="1"/>
        <v>1</v>
      </c>
      <c r="AP11" s="23">
        <f ca="1"/>
        <v>0</v>
      </c>
      <c r="AQ11" s="23">
        <f ca="1"/>
        <v>0</v>
      </c>
      <c r="AR11" s="23">
        <f ca="1"/>
        <v>0</v>
      </c>
      <c r="AS11" s="23">
        <f ca="1"/>
        <v>1</v>
      </c>
      <c r="AT11" s="23">
        <f ca="1"/>
        <v>0</v>
      </c>
      <c r="AU11" s="23">
        <f ca="1"/>
        <v>0</v>
      </c>
      <c r="AV11" s="23">
        <f ca="1"/>
        <v>0</v>
      </c>
      <c r="AW11" s="23">
        <f ca="1"/>
        <v>1</v>
      </c>
      <c r="AX11" s="23">
        <f ca="1">SUMPRODUCT($F$1:$T$1,AI11:AW11)</f>
        <v>17489</v>
      </c>
      <c r="AY11" s="23">
        <f ca="1">INDEX('Brute Force Search'!$B$6:$S$221,MATCH('Tabu Search_Run 3'!AX11,'Brute Force Search'!$S$6:$S$221,0),1)</f>
        <v>96</v>
      </c>
    </row>
    <row r="12" spans="2:51" x14ac:dyDescent="0.35">
      <c r="C12" t="s">
        <v>3</v>
      </c>
      <c r="D12">
        <v>4</v>
      </c>
      <c r="F12">
        <f ca="1">F6</f>
        <v>0</v>
      </c>
      <c r="G12">
        <f ca="1">G6</f>
        <v>1</v>
      </c>
      <c r="H12">
        <f ca="1">H6</f>
        <v>0</v>
      </c>
      <c r="I12">
        <f t="shared" ref="I12:J12" ca="1" si="12">I6</f>
        <v>1</v>
      </c>
      <c r="J12">
        <f t="shared" ca="1" si="12"/>
        <v>0</v>
      </c>
      <c r="K12">
        <f ca="1">IF(K6,0,1)</f>
        <v>1</v>
      </c>
      <c r="L12">
        <f ca="1">IF(K12=1,0,1)</f>
        <v>0</v>
      </c>
      <c r="M12">
        <f ca="1">IF(AND(OR(K12=1,K12=0),OR(L12=1,L12=0)),0,0)</f>
        <v>0</v>
      </c>
      <c r="N12">
        <f ca="1">N6</f>
        <v>0</v>
      </c>
      <c r="O12">
        <f t="shared" ref="O12:T12" ca="1" si="13">O6</f>
        <v>0</v>
      </c>
      <c r="P12">
        <f t="shared" ca="1" si="13"/>
        <v>1</v>
      </c>
      <c r="Q12">
        <f t="shared" ca="1" si="13"/>
        <v>0</v>
      </c>
      <c r="R12">
        <f t="shared" ca="1" si="13"/>
        <v>1</v>
      </c>
      <c r="S12">
        <f t="shared" ca="1" si="13"/>
        <v>0</v>
      </c>
      <c r="T12">
        <f t="shared" ca="1" si="13"/>
        <v>0</v>
      </c>
      <c r="U12">
        <f t="shared" ca="1" si="3"/>
        <v>5162</v>
      </c>
      <c r="V12">
        <f ca="1">SUMPRODUCT(F12:T12,Data!$D$4:$R$4)</f>
        <v>8.5</v>
      </c>
      <c r="W12">
        <f ca="1">SUMPRODUCT(F12:T12,Data!$D$5:$R$5)</f>
        <v>7.9</v>
      </c>
      <c r="X12" s="3">
        <f t="shared" ca="1" si="4"/>
        <v>0.14529914529914531</v>
      </c>
      <c r="Y12" s="3">
        <f t="shared" ca="1" si="5"/>
        <v>7.3215940685820199E-2</v>
      </c>
      <c r="Z12">
        <f t="shared" ca="1" si="7"/>
        <v>1500</v>
      </c>
      <c r="AA12">
        <f ca="1">250+SUMPRODUCT(F12:T12,Data!$D$6:$R$6)</f>
        <v>430</v>
      </c>
      <c r="AB12" s="2">
        <f t="shared" ca="1" si="8"/>
        <v>155470.08547008547</v>
      </c>
      <c r="AC12" s="2">
        <f t="shared" ca="1" si="9"/>
        <v>125345.69045412418</v>
      </c>
      <c r="AD12" s="2">
        <f t="shared" ca="1" si="10"/>
        <v>280815.77592420962</v>
      </c>
      <c r="AH12" s="24">
        <v>4</v>
      </c>
      <c r="AI12" s="23">
        <f t="array" aca="1" ref="AI12:AW12" ca="1">INDEX(F57:AD66,MATCH(MAX(AD57:AD66),AD57:AD66,0),)</f>
        <v>1</v>
      </c>
      <c r="AJ12" s="23">
        <f ca="1"/>
        <v>0</v>
      </c>
      <c r="AK12" s="23">
        <f ca="1"/>
        <v>0</v>
      </c>
      <c r="AL12" s="23">
        <f ca="1"/>
        <v>0</v>
      </c>
      <c r="AM12" s="23">
        <f ca="1"/>
        <v>1</v>
      </c>
      <c r="AN12" s="23">
        <f ca="1"/>
        <v>0</v>
      </c>
      <c r="AO12" s="23">
        <f ca="1"/>
        <v>0</v>
      </c>
      <c r="AP12" s="23">
        <f ca="1"/>
        <v>1</v>
      </c>
      <c r="AQ12" s="23">
        <f ca="1"/>
        <v>0</v>
      </c>
      <c r="AR12" s="23">
        <f ca="1"/>
        <v>0</v>
      </c>
      <c r="AS12" s="23">
        <f ca="1"/>
        <v>1</v>
      </c>
      <c r="AT12" s="23">
        <f ca="1"/>
        <v>0</v>
      </c>
      <c r="AU12" s="23">
        <f ca="1"/>
        <v>0</v>
      </c>
      <c r="AV12" s="23">
        <f ca="1"/>
        <v>0</v>
      </c>
      <c r="AW12" s="23">
        <f ca="1"/>
        <v>1</v>
      </c>
      <c r="AX12" s="23">
        <f t="shared" ref="AX12:AX18" ca="1" si="14">SUMPRODUCT($F$1:$T$1,AI12:AW12)</f>
        <v>17553</v>
      </c>
      <c r="AY12" s="23">
        <f ca="1">INDEX('Brute Force Search'!$B$6:$S$221,MATCH('Tabu Search_Run 3'!AX12,'Brute Force Search'!$S$6:$S$221,0),1)</f>
        <v>108</v>
      </c>
    </row>
    <row r="13" spans="2:51" x14ac:dyDescent="0.35">
      <c r="C13" t="s">
        <v>3</v>
      </c>
      <c r="D13">
        <v>5</v>
      </c>
      <c r="F13">
        <f ca="1">F6</f>
        <v>0</v>
      </c>
      <c r="G13">
        <f ca="1">G6</f>
        <v>1</v>
      </c>
      <c r="H13">
        <f t="shared" ref="H13:J13" ca="1" si="15">H6</f>
        <v>0</v>
      </c>
      <c r="I13">
        <f t="shared" ca="1" si="15"/>
        <v>1</v>
      </c>
      <c r="J13">
        <f t="shared" ca="1" si="15"/>
        <v>0</v>
      </c>
      <c r="K13">
        <f ca="1">IF(AND(K6=1,K12=0),0,0)</f>
        <v>0</v>
      </c>
      <c r="L13">
        <f ca="1">IF(OR(AND(L6=1,L12=0),AND(L6=0,L12=1)),0,1)</f>
        <v>0</v>
      </c>
      <c r="M13">
        <f ca="1">IF(AND(K13=0,L13=0),1,0)</f>
        <v>1</v>
      </c>
      <c r="N13">
        <f ca="1">N6</f>
        <v>0</v>
      </c>
      <c r="O13">
        <f t="shared" ref="O13:T13" ca="1" si="16">O6</f>
        <v>0</v>
      </c>
      <c r="P13">
        <f t="shared" ca="1" si="16"/>
        <v>1</v>
      </c>
      <c r="Q13">
        <f t="shared" ca="1" si="16"/>
        <v>0</v>
      </c>
      <c r="R13">
        <f t="shared" ca="1" si="16"/>
        <v>1</v>
      </c>
      <c r="S13">
        <f t="shared" ca="1" si="16"/>
        <v>0</v>
      </c>
      <c r="T13">
        <f t="shared" ca="1" si="16"/>
        <v>0</v>
      </c>
      <c r="U13">
        <f t="shared" ca="1" si="3"/>
        <v>5258</v>
      </c>
      <c r="V13">
        <f ca="1">SUMPRODUCT(F13:T13,Data!$D$4:$R$4)</f>
        <v>9.3000000000000007</v>
      </c>
      <c r="W13">
        <f ca="1">SUMPRODUCT(F13:T13,Data!$D$5:$R$5)</f>
        <v>10.4</v>
      </c>
      <c r="X13" s="3">
        <f t="shared" ca="1" si="4"/>
        <v>0.15682967959527827</v>
      </c>
      <c r="Y13" s="3">
        <f t="shared" ca="1" si="5"/>
        <v>9.420289855072464E-2</v>
      </c>
      <c r="Z13">
        <f t="shared" ca="1" si="7"/>
        <v>1500</v>
      </c>
      <c r="AA13">
        <f ca="1">250+SUMPRODUCT(F13:T13,Data!$D$6:$R$6)</f>
        <v>530</v>
      </c>
      <c r="AB13" s="2">
        <f t="shared" ca="1" si="8"/>
        <v>152124.78920741993</v>
      </c>
      <c r="AC13" s="2">
        <f t="shared" ca="1" si="9"/>
        <v>146202.89855072464</v>
      </c>
      <c r="AD13" s="2">
        <f t="shared" ca="1" si="10"/>
        <v>298327.68775814457</v>
      </c>
      <c r="AH13" s="24">
        <v>5</v>
      </c>
      <c r="AI13" s="23">
        <f t="array" aca="1" ref="AI13:AW13" ca="1">INDEX(F73:AD82,MATCH(MAX(AD73:AD82),AD73:AD82,0),)</f>
        <v>1</v>
      </c>
      <c r="AJ13" s="23">
        <f ca="1"/>
        <v>0</v>
      </c>
      <c r="AK13" s="23">
        <f ca="1"/>
        <v>0</v>
      </c>
      <c r="AL13" s="23">
        <f ca="1"/>
        <v>0</v>
      </c>
      <c r="AM13" s="23">
        <f ca="1"/>
        <v>1</v>
      </c>
      <c r="AN13" s="23">
        <f ca="1"/>
        <v>0</v>
      </c>
      <c r="AO13" s="23">
        <f ca="1"/>
        <v>1</v>
      </c>
      <c r="AP13" s="23">
        <f ca="1"/>
        <v>0</v>
      </c>
      <c r="AQ13" s="23">
        <f ca="1"/>
        <v>0</v>
      </c>
      <c r="AR13" s="23">
        <f ca="1"/>
        <v>0</v>
      </c>
      <c r="AS13" s="23">
        <f ca="1"/>
        <v>1</v>
      </c>
      <c r="AT13" s="23">
        <f ca="1"/>
        <v>0</v>
      </c>
      <c r="AU13" s="23">
        <f ca="1"/>
        <v>0</v>
      </c>
      <c r="AV13" s="23">
        <f ca="1"/>
        <v>0</v>
      </c>
      <c r="AW13" s="23">
        <f ca="1"/>
        <v>1</v>
      </c>
      <c r="AX13" s="23">
        <f t="shared" ca="1" si="14"/>
        <v>17489</v>
      </c>
      <c r="AY13" s="23">
        <f ca="1">INDEX('Brute Force Search'!$B$6:$S$221,MATCH('Tabu Search_Run 3'!AX13,'Brute Force Search'!$S$6:$S$221,0),1)</f>
        <v>96</v>
      </c>
    </row>
    <row r="14" spans="2:51" x14ac:dyDescent="0.35">
      <c r="C14" t="s">
        <v>4</v>
      </c>
      <c r="D14">
        <v>6</v>
      </c>
      <c r="F14">
        <f ca="1">F6</f>
        <v>0</v>
      </c>
      <c r="G14">
        <f t="shared" ref="G14:M14" ca="1" si="17">G6</f>
        <v>1</v>
      </c>
      <c r="H14">
        <f t="shared" ca="1" si="17"/>
        <v>0</v>
      </c>
      <c r="I14">
        <f t="shared" ca="1" si="17"/>
        <v>1</v>
      </c>
      <c r="J14">
        <f t="shared" ca="1" si="17"/>
        <v>0</v>
      </c>
      <c r="K14">
        <f t="shared" ca="1" si="17"/>
        <v>0</v>
      </c>
      <c r="L14">
        <f t="shared" ca="1" si="17"/>
        <v>1</v>
      </c>
      <c r="M14">
        <f t="shared" ca="1" si="17"/>
        <v>0</v>
      </c>
      <c r="N14">
        <f ca="1">IF(N6,0,1)</f>
        <v>1</v>
      </c>
      <c r="O14">
        <f ca="1">IF(N14=1,0,1)</f>
        <v>0</v>
      </c>
      <c r="P14">
        <f ca="1">IF(AND(OR(N14=1,O14=0),OR(N14=1,O14=0)),0,0)</f>
        <v>0</v>
      </c>
      <c r="Q14">
        <f ca="1">Q6</f>
        <v>0</v>
      </c>
      <c r="R14">
        <f t="shared" ref="R14:T14" ca="1" si="18">R6</f>
        <v>1</v>
      </c>
      <c r="S14">
        <f t="shared" ca="1" si="18"/>
        <v>0</v>
      </c>
      <c r="T14">
        <f t="shared" ca="1" si="18"/>
        <v>0</v>
      </c>
      <c r="U14">
        <f t="shared" ca="1" si="3"/>
        <v>4426</v>
      </c>
      <c r="V14">
        <f ca="1">SUMPRODUCT(F14:T14,Data!$D$4:$R$4)</f>
        <v>6</v>
      </c>
      <c r="W14">
        <f ca="1">SUMPRODUCT(F14:T14,Data!$D$5:$R$5)</f>
        <v>6.9</v>
      </c>
      <c r="X14" s="3">
        <f t="shared" ca="1" si="4"/>
        <v>0.10714285714285714</v>
      </c>
      <c r="Y14" s="3">
        <f t="shared" ca="1" si="5"/>
        <v>6.4546304957904588E-2</v>
      </c>
      <c r="Z14">
        <f t="shared" ca="1" si="7"/>
        <v>1500</v>
      </c>
      <c r="AA14">
        <f ca="1">250+SUMPRODUCT(F14:T14,Data!$D$6:$R$6)</f>
        <v>400</v>
      </c>
      <c r="AB14" s="2">
        <f t="shared" ca="1" si="8"/>
        <v>117857.14285714284</v>
      </c>
      <c r="AC14" s="2">
        <f t="shared" ca="1" si="9"/>
        <v>113601.49672591207</v>
      </c>
      <c r="AD14" s="2">
        <f t="shared" ca="1" si="10"/>
        <v>231458.63958305493</v>
      </c>
      <c r="AH14" s="24">
        <v>6</v>
      </c>
      <c r="AI14" s="23">
        <f t="array" aca="1" ref="AI14:AW14" ca="1">INDEX(F89:AD98,MATCH(MAX(AD89:AD98),AD89:AD98,0),)</f>
        <v>1</v>
      </c>
      <c r="AJ14" s="23">
        <f ca="1"/>
        <v>0</v>
      </c>
      <c r="AK14" s="23">
        <f ca="1"/>
        <v>0</v>
      </c>
      <c r="AL14" s="23">
        <f ca="1"/>
        <v>0</v>
      </c>
      <c r="AM14" s="23">
        <f ca="1"/>
        <v>1</v>
      </c>
      <c r="AN14" s="23">
        <f ca="1"/>
        <v>0</v>
      </c>
      <c r="AO14" s="23">
        <f ca="1"/>
        <v>0</v>
      </c>
      <c r="AP14" s="23">
        <f ca="1"/>
        <v>1</v>
      </c>
      <c r="AQ14" s="23">
        <f ca="1"/>
        <v>0</v>
      </c>
      <c r="AR14" s="23">
        <f ca="1"/>
        <v>0</v>
      </c>
      <c r="AS14" s="23">
        <f ca="1"/>
        <v>1</v>
      </c>
      <c r="AT14" s="23">
        <f ca="1"/>
        <v>0</v>
      </c>
      <c r="AU14" s="23">
        <f ca="1"/>
        <v>0</v>
      </c>
      <c r="AV14" s="23">
        <f ca="1"/>
        <v>0</v>
      </c>
      <c r="AW14" s="23">
        <f ca="1"/>
        <v>1</v>
      </c>
      <c r="AX14" s="23">
        <f t="shared" ca="1" si="14"/>
        <v>17553</v>
      </c>
      <c r="AY14" s="23">
        <f ca="1">INDEX('Brute Force Search'!$B$6:$S$221,MATCH('Tabu Search_Run 3'!AX14,'Brute Force Search'!$S$6:$S$221,0),1)</f>
        <v>108</v>
      </c>
    </row>
    <row r="15" spans="2:51" x14ac:dyDescent="0.35">
      <c r="C15" t="s">
        <v>4</v>
      </c>
      <c r="D15">
        <v>7</v>
      </c>
      <c r="F15">
        <f ca="1">F6</f>
        <v>0</v>
      </c>
      <c r="G15">
        <f t="shared" ref="G15:M15" ca="1" si="19">G6</f>
        <v>1</v>
      </c>
      <c r="H15">
        <f t="shared" ca="1" si="19"/>
        <v>0</v>
      </c>
      <c r="I15">
        <f t="shared" ca="1" si="19"/>
        <v>1</v>
      </c>
      <c r="J15">
        <f t="shared" ca="1" si="19"/>
        <v>0</v>
      </c>
      <c r="K15">
        <f t="shared" ca="1" si="19"/>
        <v>0</v>
      </c>
      <c r="L15">
        <f t="shared" ca="1" si="19"/>
        <v>1</v>
      </c>
      <c r="M15">
        <f t="shared" ca="1" si="19"/>
        <v>0</v>
      </c>
      <c r="N15">
        <f ca="1">IF(AND(N6=1,N14=0),0,0)</f>
        <v>0</v>
      </c>
      <c r="O15">
        <f ca="1">IF(OR(AND(O6=1,O14=0),AND(O6=0,O14=1)),0,1)</f>
        <v>1</v>
      </c>
      <c r="P15">
        <f ca="1">IF(AND(N15=0,O15=0),1,0)</f>
        <v>0</v>
      </c>
      <c r="Q15">
        <f ca="1">Q6</f>
        <v>0</v>
      </c>
      <c r="R15">
        <f t="shared" ref="R15:T15" ca="1" si="20">R6</f>
        <v>1</v>
      </c>
      <c r="S15">
        <f t="shared" ca="1" si="20"/>
        <v>0</v>
      </c>
      <c r="T15">
        <f t="shared" ca="1" si="20"/>
        <v>0</v>
      </c>
      <c r="U15">
        <f t="shared" ca="1" si="3"/>
        <v>4682</v>
      </c>
      <c r="V15">
        <f ca="1">SUMPRODUCT(F15:T15,Data!$D$4:$R$4)</f>
        <v>8</v>
      </c>
      <c r="W15">
        <f ca="1">SUMPRODUCT(F15:T15,Data!$D$5:$R$5)</f>
        <v>8.9</v>
      </c>
      <c r="X15" s="3">
        <f t="shared" ca="1" si="4"/>
        <v>0.13793103448275862</v>
      </c>
      <c r="Y15" s="3">
        <f t="shared" ca="1" si="5"/>
        <v>8.1726354453627179E-2</v>
      </c>
      <c r="Z15">
        <f t="shared" ca="1" si="7"/>
        <v>1500</v>
      </c>
      <c r="AA15">
        <f ca="1">250+SUMPRODUCT(F15:T15,Data!$D$6:$R$6)</f>
        <v>440</v>
      </c>
      <c r="AB15" s="2">
        <f t="shared" ca="1" si="8"/>
        <v>146206.89655172412</v>
      </c>
      <c r="AC15" s="2">
        <f t="shared" ca="1" si="9"/>
        <v>138607.89715335169</v>
      </c>
      <c r="AD15" s="2">
        <f t="shared" ca="1" si="10"/>
        <v>284814.7937050758</v>
      </c>
      <c r="AH15" s="24">
        <v>7</v>
      </c>
      <c r="AI15" s="23">
        <f t="array" aca="1" ref="AI15:AW15" ca="1">INDEX(F105:AD114,MATCH(MAX(AD105:AD114),AD105:AD114,0),)</f>
        <v>1</v>
      </c>
      <c r="AJ15" s="23">
        <f ca="1"/>
        <v>0</v>
      </c>
      <c r="AK15" s="23">
        <f ca="1"/>
        <v>0</v>
      </c>
      <c r="AL15" s="23">
        <f ca="1"/>
        <v>0</v>
      </c>
      <c r="AM15" s="23">
        <f ca="1"/>
        <v>1</v>
      </c>
      <c r="AN15" s="23">
        <f ca="1"/>
        <v>0</v>
      </c>
      <c r="AO15" s="23">
        <f ca="1"/>
        <v>1</v>
      </c>
      <c r="AP15" s="23">
        <f ca="1"/>
        <v>0</v>
      </c>
      <c r="AQ15" s="23">
        <f ca="1"/>
        <v>0</v>
      </c>
      <c r="AR15" s="23">
        <f ca="1"/>
        <v>0</v>
      </c>
      <c r="AS15" s="23">
        <f ca="1"/>
        <v>1</v>
      </c>
      <c r="AT15" s="23">
        <f ca="1"/>
        <v>0</v>
      </c>
      <c r="AU15" s="23">
        <f ca="1"/>
        <v>0</v>
      </c>
      <c r="AV15" s="23">
        <f ca="1"/>
        <v>0</v>
      </c>
      <c r="AW15" s="23">
        <f ca="1"/>
        <v>1</v>
      </c>
      <c r="AX15" s="23">
        <f t="shared" ca="1" si="14"/>
        <v>17489</v>
      </c>
      <c r="AY15" s="23">
        <f ca="1">INDEX('Brute Force Search'!$B$6:$S$221,MATCH('Tabu Search_Run 3'!AX15,'Brute Force Search'!$S$6:$S$221,0),1)</f>
        <v>96</v>
      </c>
    </row>
    <row r="16" spans="2:51" x14ac:dyDescent="0.35">
      <c r="C16" t="s">
        <v>5</v>
      </c>
      <c r="D16">
        <v>8</v>
      </c>
      <c r="F16">
        <f ca="1">F6</f>
        <v>0</v>
      </c>
      <c r="G16">
        <f t="shared" ref="G16:P16" ca="1" si="21">G6</f>
        <v>1</v>
      </c>
      <c r="H16">
        <f t="shared" ca="1" si="21"/>
        <v>0</v>
      </c>
      <c r="I16">
        <f t="shared" ca="1" si="21"/>
        <v>1</v>
      </c>
      <c r="J16">
        <f t="shared" ca="1" si="21"/>
        <v>0</v>
      </c>
      <c r="K16">
        <f t="shared" ca="1" si="21"/>
        <v>0</v>
      </c>
      <c r="L16">
        <f t="shared" ca="1" si="21"/>
        <v>1</v>
      </c>
      <c r="M16">
        <f t="shared" ca="1" si="21"/>
        <v>0</v>
      </c>
      <c r="N16">
        <f t="shared" ca="1" si="21"/>
        <v>0</v>
      </c>
      <c r="O16">
        <f t="shared" ca="1" si="21"/>
        <v>0</v>
      </c>
      <c r="P16">
        <f t="shared" ca="1" si="21"/>
        <v>1</v>
      </c>
      <c r="Q16">
        <f ca="1">IF(Q6,0,1)</f>
        <v>1</v>
      </c>
      <c r="R16">
        <f ca="1">IF(Q16=1,0,1)</f>
        <v>0</v>
      </c>
      <c r="S16">
        <f ca="1">IF(AND(OR(Q16=0,R16=1),OR(R16=0,R16=1)),0,0)</f>
        <v>0</v>
      </c>
      <c r="T16">
        <f ca="1">IF(S16,0,0)</f>
        <v>0</v>
      </c>
      <c r="U16">
        <f t="shared" ca="1" si="3"/>
        <v>3146</v>
      </c>
      <c r="V16">
        <f ca="1">SUMPRODUCT(F16:T16,Data!$D$4:$R$4)</f>
        <v>12.5</v>
      </c>
      <c r="W16">
        <f ca="1">SUMPRODUCT(F16:T16,Data!$D$5:$R$5)</f>
        <v>11.4</v>
      </c>
      <c r="X16" s="3">
        <f t="shared" ca="1" si="4"/>
        <v>0.2</v>
      </c>
      <c r="Y16" s="3">
        <f t="shared" ca="1" si="5"/>
        <v>0.10233393177737882</v>
      </c>
      <c r="Z16">
        <f t="shared" ca="1" si="7"/>
        <v>1000</v>
      </c>
      <c r="AA16">
        <f ca="1">250+SUMPRODUCT(F16:T16,Data!$D$6:$R$6)</f>
        <v>480</v>
      </c>
      <c r="AB16" s="2">
        <f t="shared" ca="1" si="8"/>
        <v>104000</v>
      </c>
      <c r="AC16" s="2">
        <f t="shared" ca="1" si="9"/>
        <v>85141.831238779167</v>
      </c>
      <c r="AD16" s="2">
        <f t="shared" ca="1" si="10"/>
        <v>189141.83123877918</v>
      </c>
      <c r="AH16" s="24">
        <v>8</v>
      </c>
      <c r="AI16" s="23">
        <f t="array" aca="1" ref="AI16:AW16" ca="1">INDEX(F121:AD130,MATCH(MAX(AD121:AD130),AD121:AD130,0),)</f>
        <v>1</v>
      </c>
      <c r="AJ16" s="23">
        <f ca="1"/>
        <v>0</v>
      </c>
      <c r="AK16" s="23">
        <f ca="1"/>
        <v>0</v>
      </c>
      <c r="AL16" s="23">
        <f ca="1"/>
        <v>0</v>
      </c>
      <c r="AM16" s="23">
        <f ca="1"/>
        <v>1</v>
      </c>
      <c r="AN16" s="23">
        <f ca="1"/>
        <v>0</v>
      </c>
      <c r="AO16" s="23">
        <f ca="1"/>
        <v>0</v>
      </c>
      <c r="AP16" s="23">
        <f ca="1"/>
        <v>1</v>
      </c>
      <c r="AQ16" s="23">
        <f ca="1"/>
        <v>0</v>
      </c>
      <c r="AR16" s="23">
        <f ca="1"/>
        <v>0</v>
      </c>
      <c r="AS16" s="23">
        <f ca="1"/>
        <v>1</v>
      </c>
      <c r="AT16" s="23">
        <f ca="1"/>
        <v>0</v>
      </c>
      <c r="AU16" s="23">
        <f ca="1"/>
        <v>0</v>
      </c>
      <c r="AV16" s="23">
        <f ca="1"/>
        <v>0</v>
      </c>
      <c r="AW16" s="23">
        <f ca="1"/>
        <v>1</v>
      </c>
      <c r="AX16" s="23">
        <f t="shared" ca="1" si="14"/>
        <v>17553</v>
      </c>
      <c r="AY16" s="23">
        <f ca="1">INDEX('Brute Force Search'!$B$6:$S$221,MATCH('Tabu Search_Run 3'!AX16,'Brute Force Search'!$S$6:$S$221,0),1)</f>
        <v>108</v>
      </c>
    </row>
    <row r="17" spans="2:51" x14ac:dyDescent="0.35">
      <c r="C17" t="s">
        <v>5</v>
      </c>
      <c r="D17">
        <v>9</v>
      </c>
      <c r="F17">
        <f ca="1">F6</f>
        <v>0</v>
      </c>
      <c r="G17">
        <f t="shared" ref="G17:P17" ca="1" si="22">G6</f>
        <v>1</v>
      </c>
      <c r="H17">
        <f t="shared" ca="1" si="22"/>
        <v>0</v>
      </c>
      <c r="I17">
        <f t="shared" ca="1" si="22"/>
        <v>1</v>
      </c>
      <c r="J17">
        <f t="shared" ca="1" si="22"/>
        <v>0</v>
      </c>
      <c r="K17">
        <f t="shared" ca="1" si="22"/>
        <v>0</v>
      </c>
      <c r="L17">
        <f t="shared" ca="1" si="22"/>
        <v>1</v>
      </c>
      <c r="M17">
        <f t="shared" ca="1" si="22"/>
        <v>0</v>
      </c>
      <c r="N17">
        <f t="shared" ca="1" si="22"/>
        <v>0</v>
      </c>
      <c r="O17">
        <f t="shared" ca="1" si="22"/>
        <v>0</v>
      </c>
      <c r="P17">
        <f t="shared" ca="1" si="22"/>
        <v>1</v>
      </c>
      <c r="Q17">
        <f ca="1">IF(AND(Q6=1,Q16=0),0,0)</f>
        <v>0</v>
      </c>
      <c r="R17">
        <f ca="1">IF(AND(R6=1,R16=0),0,0)</f>
        <v>0</v>
      </c>
      <c r="S17">
        <f ca="1">IF(AND(AND(OR(Q6=0,Q6=1),OR(R6=0,R6=1)),AND(OR(Q16=0,Q16=1),OR(R16=0,R16=1)),S6=1),0,1)</f>
        <v>1</v>
      </c>
      <c r="T17">
        <f ca="1">IF(AND(Q17=0,R17=0,S17=0),1,0)</f>
        <v>0</v>
      </c>
      <c r="U17">
        <f t="shared" ca="1" si="3"/>
        <v>9290</v>
      </c>
      <c r="V17">
        <f ca="1">SUMPRODUCT(F17:T17,Data!$D$4:$R$4)</f>
        <v>9.5</v>
      </c>
      <c r="W17">
        <f ca="1">SUMPRODUCT(F17:T17,Data!$D$5:$R$5)</f>
        <v>7.4</v>
      </c>
      <c r="X17" s="3">
        <f t="shared" ca="1" si="4"/>
        <v>0.15966386554621848</v>
      </c>
      <c r="Y17" s="3">
        <f t="shared" ca="1" si="5"/>
        <v>6.8901303538175043E-2</v>
      </c>
      <c r="Z17">
        <f t="shared" ca="1" si="7"/>
        <v>2000</v>
      </c>
      <c r="AA17">
        <f ca="1">250+SUMPRODUCT(F17:T17,Data!$D$6:$R$6)</f>
        <v>480</v>
      </c>
      <c r="AB17" s="2">
        <f t="shared" ca="1" si="8"/>
        <v>242689.0756302521</v>
      </c>
      <c r="AC17" s="2">
        <f t="shared" ca="1" si="9"/>
        <v>167567.97020484169</v>
      </c>
      <c r="AD17" s="2">
        <f t="shared" ca="1" si="10"/>
        <v>410257.04583509383</v>
      </c>
      <c r="AH17" s="24">
        <v>9</v>
      </c>
      <c r="AI17" s="23">
        <f t="array" aca="1" ref="AI17:AW17" ca="1">INDEX(F137:AD146,MATCH(MAX(AD137:AD146),AD137:AD146,0),)</f>
        <v>1</v>
      </c>
      <c r="AJ17" s="23">
        <f ca="1"/>
        <v>0</v>
      </c>
      <c r="AK17" s="23">
        <f ca="1"/>
        <v>0</v>
      </c>
      <c r="AL17" s="23">
        <f ca="1"/>
        <v>0</v>
      </c>
      <c r="AM17" s="23">
        <f ca="1"/>
        <v>1</v>
      </c>
      <c r="AN17" s="23">
        <f ca="1"/>
        <v>0</v>
      </c>
      <c r="AO17" s="23">
        <f ca="1"/>
        <v>1</v>
      </c>
      <c r="AP17" s="23">
        <f ca="1"/>
        <v>0</v>
      </c>
      <c r="AQ17" s="23">
        <f ca="1"/>
        <v>0</v>
      </c>
      <c r="AR17" s="23">
        <f ca="1"/>
        <v>0</v>
      </c>
      <c r="AS17" s="23">
        <f ca="1"/>
        <v>1</v>
      </c>
      <c r="AT17" s="23">
        <f ca="1"/>
        <v>0</v>
      </c>
      <c r="AU17" s="23">
        <f ca="1"/>
        <v>0</v>
      </c>
      <c r="AV17" s="23">
        <f ca="1"/>
        <v>0</v>
      </c>
      <c r="AW17" s="23">
        <f ca="1"/>
        <v>1</v>
      </c>
      <c r="AX17" s="23">
        <f t="shared" ca="1" si="14"/>
        <v>17489</v>
      </c>
      <c r="AY17" s="23">
        <f ca="1">INDEX('Brute Force Search'!$B$6:$S$221,MATCH('Tabu Search_Run 3'!AX17,'Brute Force Search'!$S$6:$S$221,0),1)</f>
        <v>96</v>
      </c>
    </row>
    <row r="18" spans="2:51" x14ac:dyDescent="0.35">
      <c r="C18" t="s">
        <v>5</v>
      </c>
      <c r="D18">
        <v>10</v>
      </c>
      <c r="F18">
        <f ca="1">F6</f>
        <v>0</v>
      </c>
      <c r="G18">
        <f t="shared" ref="G18:P18" ca="1" si="23">G6</f>
        <v>1</v>
      </c>
      <c r="H18">
        <f t="shared" ca="1" si="23"/>
        <v>0</v>
      </c>
      <c r="I18">
        <f t="shared" ca="1" si="23"/>
        <v>1</v>
      </c>
      <c r="J18">
        <f t="shared" ca="1" si="23"/>
        <v>0</v>
      </c>
      <c r="K18">
        <f t="shared" ca="1" si="23"/>
        <v>0</v>
      </c>
      <c r="L18">
        <f t="shared" ca="1" si="23"/>
        <v>1</v>
      </c>
      <c r="M18">
        <f t="shared" ca="1" si="23"/>
        <v>0</v>
      </c>
      <c r="N18">
        <f t="shared" ca="1" si="23"/>
        <v>0</v>
      </c>
      <c r="O18">
        <f t="shared" ca="1" si="23"/>
        <v>0</v>
      </c>
      <c r="P18">
        <f t="shared" ca="1" si="23"/>
        <v>1</v>
      </c>
      <c r="Q18">
        <f ca="1">IF(OR(Q6=1,Q16=1,Q17=1),0,1)</f>
        <v>0</v>
      </c>
      <c r="R18">
        <f ca="1">IF(OR(R6=1,R16=1,R17=1),0,1)</f>
        <v>0</v>
      </c>
      <c r="S18">
        <f ca="1">IF(OR(S6=1,S16=1,S17=1),0,1)</f>
        <v>0</v>
      </c>
      <c r="T18">
        <f ca="1">IF(OR(T6=1,T16=1,T17=1),0,1)</f>
        <v>1</v>
      </c>
      <c r="U18">
        <f t="shared" ca="1" si="3"/>
        <v>17482</v>
      </c>
      <c r="V18">
        <f ca="1">SUMPRODUCT(F18:T18,Data!$D$4:$R$4)</f>
        <v>8.5</v>
      </c>
      <c r="W18">
        <f ca="1">SUMPRODUCT(F18:T18,Data!$D$5:$R$5)</f>
        <v>6.4</v>
      </c>
      <c r="X18" s="3">
        <f t="shared" ca="1" si="4"/>
        <v>0.14529914529914531</v>
      </c>
      <c r="Y18" s="3">
        <f t="shared" ca="1" si="5"/>
        <v>6.0150375939849621E-2</v>
      </c>
      <c r="Z18">
        <f t="shared" ca="1" si="7"/>
        <v>2500</v>
      </c>
      <c r="AA18">
        <f ca="1">250+SUMPRODUCT(F18:T18,Data!$D$6:$R$6)</f>
        <v>480</v>
      </c>
      <c r="AB18" s="2">
        <f t="shared" ca="1" si="8"/>
        <v>293504.2735042735</v>
      </c>
      <c r="AC18" s="2">
        <f t="shared" ca="1" si="9"/>
        <v>194406.01503759396</v>
      </c>
      <c r="AD18" s="2">
        <f t="shared" ca="1" si="10"/>
        <v>487910.28854186746</v>
      </c>
      <c r="AH18" s="24">
        <v>10</v>
      </c>
      <c r="AI18" s="23">
        <f t="array" aca="1" ref="AI18:AW18" ca="1">INDEX(F153:AD162,MATCH(MAX(AD153:AD162),AD153:AD162,0),)</f>
        <v>1</v>
      </c>
      <c r="AJ18" s="23">
        <f ca="1"/>
        <v>0</v>
      </c>
      <c r="AK18" s="23">
        <f ca="1"/>
        <v>0</v>
      </c>
      <c r="AL18" s="23">
        <f ca="1"/>
        <v>0</v>
      </c>
      <c r="AM18" s="23">
        <f ca="1"/>
        <v>1</v>
      </c>
      <c r="AN18" s="23">
        <f ca="1"/>
        <v>0</v>
      </c>
      <c r="AO18" s="23">
        <f ca="1"/>
        <v>0</v>
      </c>
      <c r="AP18" s="23">
        <f ca="1"/>
        <v>1</v>
      </c>
      <c r="AQ18" s="23">
        <f ca="1"/>
        <v>0</v>
      </c>
      <c r="AR18" s="23">
        <f ca="1"/>
        <v>0</v>
      </c>
      <c r="AS18" s="23">
        <f ca="1"/>
        <v>1</v>
      </c>
      <c r="AT18" s="23">
        <f ca="1"/>
        <v>0</v>
      </c>
      <c r="AU18" s="23">
        <f ca="1"/>
        <v>0</v>
      </c>
      <c r="AV18" s="23">
        <f ca="1"/>
        <v>0</v>
      </c>
      <c r="AW18" s="23">
        <f ca="1"/>
        <v>1</v>
      </c>
      <c r="AX18" s="23">
        <f t="shared" ca="1" si="14"/>
        <v>17553</v>
      </c>
      <c r="AY18" s="23">
        <f ca="1">INDEX('Brute Force Search'!$B$6:$S$221,MATCH('Tabu Search_Run 3'!AX18,'Brute Force Search'!$S$6:$S$221,0),1)</f>
        <v>108</v>
      </c>
    </row>
    <row r="19" spans="2:51" x14ac:dyDescent="0.35">
      <c r="B19" s="4" t="s">
        <v>73</v>
      </c>
      <c r="AD19" s="43">
        <f ca="1">MAX(AD9:AD18)</f>
        <v>487910.28854186746</v>
      </c>
      <c r="AI19" s="46"/>
    </row>
    <row r="20" spans="2:51" x14ac:dyDescent="0.35">
      <c r="B20" s="4" t="s">
        <v>82</v>
      </c>
      <c r="F20">
        <f t="shared" ref="F20:T20" ca="1" si="24">AI9</f>
        <v>0</v>
      </c>
      <c r="G20">
        <f t="shared" ca="1" si="24"/>
        <v>1</v>
      </c>
      <c r="H20">
        <f t="shared" ca="1" si="24"/>
        <v>0</v>
      </c>
      <c r="I20">
        <f t="shared" ca="1" si="24"/>
        <v>1</v>
      </c>
      <c r="J20">
        <f t="shared" ca="1" si="24"/>
        <v>0</v>
      </c>
      <c r="K20">
        <f t="shared" ca="1" si="24"/>
        <v>0</v>
      </c>
      <c r="L20">
        <f t="shared" ca="1" si="24"/>
        <v>1</v>
      </c>
      <c r="M20">
        <f t="shared" ca="1" si="24"/>
        <v>0</v>
      </c>
      <c r="N20">
        <f t="shared" ca="1" si="24"/>
        <v>0</v>
      </c>
      <c r="O20">
        <f t="shared" ca="1" si="24"/>
        <v>0</v>
      </c>
      <c r="P20">
        <f t="shared" ca="1" si="24"/>
        <v>1</v>
      </c>
      <c r="Q20">
        <f t="shared" ca="1" si="24"/>
        <v>0</v>
      </c>
      <c r="R20">
        <f t="shared" ca="1" si="24"/>
        <v>0</v>
      </c>
      <c r="S20">
        <f t="shared" ca="1" si="24"/>
        <v>0</v>
      </c>
      <c r="T20">
        <f t="shared" ca="1" si="24"/>
        <v>1</v>
      </c>
      <c r="U20">
        <f ca="1">SUMPRODUCT($F$1:$T$1,F20:T20)</f>
        <v>17482</v>
      </c>
    </row>
    <row r="21" spans="2:51" x14ac:dyDescent="0.35"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</row>
    <row r="22" spans="2:51" x14ac:dyDescent="0.35">
      <c r="B22" s="4" t="s">
        <v>128</v>
      </c>
      <c r="E22" s="45">
        <f ca="1">AY9</f>
        <v>168</v>
      </c>
      <c r="F22">
        <f ca="1">VLOOKUP($E22,'Brute Force Search'!$B$6:$R$221,F$3,0)</f>
        <v>0</v>
      </c>
      <c r="G22">
        <f ca="1">VLOOKUP($E22,'Brute Force Search'!$B$6:$R$221,G$3,0)</f>
        <v>1</v>
      </c>
      <c r="H22">
        <f ca="1">VLOOKUP($E22,'Brute Force Search'!$B$6:$R$221,H$3,0)</f>
        <v>0</v>
      </c>
      <c r="I22">
        <f ca="1">VLOOKUP($E22,'Brute Force Search'!$B$6:$R$221,I$3,0)</f>
        <v>1</v>
      </c>
      <c r="J22">
        <f ca="1">VLOOKUP($E22,'Brute Force Search'!$B$6:$R$221,J$3,0)</f>
        <v>0</v>
      </c>
      <c r="K22">
        <f ca="1">VLOOKUP($E22,'Brute Force Search'!$B$6:$R$221,K$3,0)</f>
        <v>0</v>
      </c>
      <c r="L22">
        <f ca="1">VLOOKUP($E22,'Brute Force Search'!$B$6:$R$221,L$3,0)</f>
        <v>1</v>
      </c>
      <c r="M22">
        <f ca="1">VLOOKUP($E22,'Brute Force Search'!$B$6:$R$221,M$3,0)</f>
        <v>0</v>
      </c>
      <c r="N22">
        <f ca="1">VLOOKUP($E22,'Brute Force Search'!$B$6:$R$221,N$3,0)</f>
        <v>0</v>
      </c>
      <c r="O22">
        <f ca="1">VLOOKUP($E22,'Brute Force Search'!$B$6:$R$221,O$3,0)</f>
        <v>0</v>
      </c>
      <c r="P22">
        <f ca="1">VLOOKUP($E22,'Brute Force Search'!$B$6:$R$221,P$3,0)</f>
        <v>1</v>
      </c>
      <c r="Q22">
        <f ca="1">VLOOKUP($E22,'Brute Force Search'!$B$6:$R$221,Q$3,0)</f>
        <v>0</v>
      </c>
      <c r="R22">
        <f ca="1">VLOOKUP($E22,'Brute Force Search'!$B$6:$R$221,R$3,0)</f>
        <v>0</v>
      </c>
      <c r="S22">
        <f ca="1">VLOOKUP($E22,'Brute Force Search'!$B$6:$R$221,S$3,0)</f>
        <v>0</v>
      </c>
      <c r="T22">
        <f ca="1">VLOOKUP($E22,'Brute Force Search'!$B$6:$R$221,T$3,0)</f>
        <v>1</v>
      </c>
      <c r="U22">
        <f ca="1">SUMPRODUCT($F$1:$T$1,F22:T22)</f>
        <v>17482</v>
      </c>
      <c r="V22" s="34"/>
      <c r="W22" s="34"/>
      <c r="X22" s="34"/>
      <c r="Y22" s="34"/>
      <c r="Z22" s="34"/>
      <c r="AA22" s="34"/>
      <c r="AB22" s="34"/>
      <c r="AC22" s="34"/>
      <c r="AD22" s="34"/>
      <c r="AE22" s="34"/>
    </row>
    <row r="23" spans="2:51" x14ac:dyDescent="0.35"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</row>
    <row r="24" spans="2:51" x14ac:dyDescent="0.35">
      <c r="B24" s="4" t="s">
        <v>80</v>
      </c>
      <c r="AE24" t="s">
        <v>68</v>
      </c>
    </row>
    <row r="25" spans="2:51" x14ac:dyDescent="0.35">
      <c r="C25" t="str">
        <f t="shared" ref="C25:C34" si="25">C9</f>
        <v>Detachable</v>
      </c>
      <c r="D25">
        <v>1</v>
      </c>
      <c r="F25">
        <f ca="1">IF(F22,0,1)</f>
        <v>1</v>
      </c>
      <c r="G25">
        <f ca="1">1-F25</f>
        <v>0</v>
      </c>
      <c r="H25">
        <f ca="1">H22</f>
        <v>0</v>
      </c>
      <c r="I25">
        <f t="shared" ref="I25:T25" ca="1" si="26">I22</f>
        <v>1</v>
      </c>
      <c r="J25">
        <f t="shared" ca="1" si="26"/>
        <v>0</v>
      </c>
      <c r="K25">
        <f t="shared" ca="1" si="26"/>
        <v>0</v>
      </c>
      <c r="L25">
        <f t="shared" ca="1" si="26"/>
        <v>1</v>
      </c>
      <c r="M25">
        <f t="shared" ca="1" si="26"/>
        <v>0</v>
      </c>
      <c r="N25">
        <f t="shared" ca="1" si="26"/>
        <v>0</v>
      </c>
      <c r="O25">
        <f t="shared" ca="1" si="26"/>
        <v>0</v>
      </c>
      <c r="P25">
        <f t="shared" ca="1" si="26"/>
        <v>1</v>
      </c>
      <c r="Q25">
        <f t="shared" ca="1" si="26"/>
        <v>0</v>
      </c>
      <c r="R25">
        <f t="shared" ca="1" si="26"/>
        <v>0</v>
      </c>
      <c r="S25">
        <f t="shared" ca="1" si="26"/>
        <v>0</v>
      </c>
      <c r="T25">
        <f t="shared" ca="1" si="26"/>
        <v>1</v>
      </c>
      <c r="U25">
        <f t="shared" ref="U25:U36" ca="1" si="27">SUMPRODUCT($F$1:$T$1,F25:T25)</f>
        <v>17481</v>
      </c>
      <c r="V25">
        <f ca="1">SUMPRODUCT(F25:T25,Data!$D$4:$R$4)</f>
        <v>9.5</v>
      </c>
      <c r="W25">
        <f ca="1">SUMPRODUCT(F25:T25,Data!$D$5:$R$5)</f>
        <v>9.4</v>
      </c>
      <c r="X25" s="3">
        <f t="shared" ref="X25:X34" ca="1" si="28">V25/(50+V25)</f>
        <v>0.15966386554621848</v>
      </c>
      <c r="Y25" s="3">
        <f t="shared" ref="Y25:Y34" ca="1" si="29">W25/(100+W25)</f>
        <v>8.5923217550274225E-2</v>
      </c>
      <c r="Z25">
        <f ca="1">IF(Q25=1,$Q$5,IF(R25=1,$R$5,IF(S25=1,$S$5,IF(T25=1,$T$5))))</f>
        <v>2500</v>
      </c>
      <c r="AA25">
        <f ca="1">250+SUMPRODUCT(F25:T25,Data!$D$6:$R$6)</f>
        <v>680</v>
      </c>
      <c r="AB25" s="2">
        <f t="shared" ref="AB25:AB34" ca="1" si="30">($Z25-$AA25)*X25*1000</f>
        <v>290588.23529411765</v>
      </c>
      <c r="AC25" s="2">
        <f t="shared" ref="AC25:AC34" ca="1" si="31">($Z25-$AA25)*Y25*1600</f>
        <v>250208.40950639854</v>
      </c>
      <c r="AD25" s="2">
        <f t="shared" ref="AD25:AD34" ca="1" si="32">SUM(AB25:AC25)</f>
        <v>540796.64480051619</v>
      </c>
      <c r="AE25" t="str">
        <f ca="1">IFERROR(VLOOKUP(U25,AX$9,1,0),"No")</f>
        <v>No</v>
      </c>
    </row>
    <row r="26" spans="2:51" x14ac:dyDescent="0.35">
      <c r="C26" t="str">
        <f t="shared" si="25"/>
        <v>Processor</v>
      </c>
      <c r="D26">
        <v>2</v>
      </c>
      <c r="F26">
        <f ca="1">F22</f>
        <v>0</v>
      </c>
      <c r="G26">
        <f ca="1">G22</f>
        <v>1</v>
      </c>
      <c r="H26">
        <f ca="1">IF(H22,0,1)</f>
        <v>1</v>
      </c>
      <c r="I26">
        <f ca="1">IF(H26=1,0,1)</f>
        <v>0</v>
      </c>
      <c r="J26">
        <f ca="1">IF(AND(OR(H26=1,H26=0),OR(H26=1,I26=0)),0,0)</f>
        <v>0</v>
      </c>
      <c r="K26">
        <f ca="1">K22</f>
        <v>0</v>
      </c>
      <c r="L26">
        <f t="shared" ref="L26:T26" ca="1" si="33">L22</f>
        <v>1</v>
      </c>
      <c r="M26">
        <f t="shared" ca="1" si="33"/>
        <v>0</v>
      </c>
      <c r="N26">
        <f t="shared" ca="1" si="33"/>
        <v>0</v>
      </c>
      <c r="O26">
        <f t="shared" ca="1" si="33"/>
        <v>0</v>
      </c>
      <c r="P26">
        <f t="shared" ca="1" si="33"/>
        <v>1</v>
      </c>
      <c r="Q26">
        <f t="shared" ca="1" si="33"/>
        <v>0</v>
      </c>
      <c r="R26">
        <f t="shared" ca="1" si="33"/>
        <v>0</v>
      </c>
      <c r="S26">
        <f t="shared" ca="1" si="33"/>
        <v>0</v>
      </c>
      <c r="T26">
        <f t="shared" ca="1" si="33"/>
        <v>1</v>
      </c>
      <c r="U26">
        <f t="shared" ca="1" si="27"/>
        <v>17478</v>
      </c>
      <c r="V26">
        <f ca="1">SUMPRODUCT(F26:T26,Data!$D$4:$R$4)</f>
        <v>6.5</v>
      </c>
      <c r="W26">
        <f ca="1">SUMPRODUCT(F26:T26,Data!$D$5:$R$5)</f>
        <v>4</v>
      </c>
      <c r="X26" s="3">
        <f t="shared" ca="1" si="28"/>
        <v>0.11504424778761062</v>
      </c>
      <c r="Y26" s="3">
        <f t="shared" ca="1" si="29"/>
        <v>3.8461538461538464E-2</v>
      </c>
      <c r="Z26">
        <f t="shared" ref="Z26:Z34" ca="1" si="34">IF(Q26=1,$Q$5,IF(R26=1,$R$5,IF(S26=1,$S$5,IF(T26=1,$T$5))))</f>
        <v>2500</v>
      </c>
      <c r="AA26">
        <f ca="1">250+SUMPRODUCT(F26:T26,Data!$D$6:$R$6)</f>
        <v>380</v>
      </c>
      <c r="AB26" s="2">
        <f t="shared" ca="1" si="30"/>
        <v>243893.80530973451</v>
      </c>
      <c r="AC26" s="2">
        <f t="shared" ca="1" si="31"/>
        <v>130461.53846153847</v>
      </c>
      <c r="AD26" s="2">
        <f t="shared" ca="1" si="32"/>
        <v>374355.34377127298</v>
      </c>
      <c r="AE26" t="str">
        <f t="shared" ref="AE26:AE34" ca="1" si="35">IFERROR(VLOOKUP(U26,AX$9,1,0),"No")</f>
        <v>No</v>
      </c>
      <c r="AK26" s="46"/>
    </row>
    <row r="27" spans="2:51" x14ac:dyDescent="0.35">
      <c r="C27" t="str">
        <f t="shared" si="25"/>
        <v>Processor</v>
      </c>
      <c r="D27">
        <v>3</v>
      </c>
      <c r="F27">
        <f ca="1">F22</f>
        <v>0</v>
      </c>
      <c r="G27">
        <f ca="1">G22</f>
        <v>1</v>
      </c>
      <c r="H27">
        <f ca="1">IF(AND(H22=1,H26=0),0,0)</f>
        <v>0</v>
      </c>
      <c r="I27">
        <f ca="1">IF(OR(AND(I22=1,I26=0),AND(I22=0,I26=1)),0,1)</f>
        <v>0</v>
      </c>
      <c r="J27">
        <f ca="1">IF(AND(H27=0,I27=0),1,0)</f>
        <v>1</v>
      </c>
      <c r="K27">
        <f ca="1">K22</f>
        <v>0</v>
      </c>
      <c r="L27">
        <f t="shared" ref="L27:T27" ca="1" si="36">L22</f>
        <v>1</v>
      </c>
      <c r="M27">
        <f t="shared" ca="1" si="36"/>
        <v>0</v>
      </c>
      <c r="N27">
        <f t="shared" ca="1" si="36"/>
        <v>0</v>
      </c>
      <c r="O27">
        <f t="shared" ca="1" si="36"/>
        <v>0</v>
      </c>
      <c r="P27">
        <f t="shared" ca="1" si="36"/>
        <v>1</v>
      </c>
      <c r="Q27">
        <f t="shared" ca="1" si="36"/>
        <v>0</v>
      </c>
      <c r="R27">
        <f t="shared" ca="1" si="36"/>
        <v>0</v>
      </c>
      <c r="S27">
        <f t="shared" ca="1" si="36"/>
        <v>0</v>
      </c>
      <c r="T27">
        <f t="shared" ca="1" si="36"/>
        <v>1</v>
      </c>
      <c r="U27">
        <f t="shared" ca="1" si="27"/>
        <v>17490</v>
      </c>
      <c r="V27">
        <f ca="1">SUMPRODUCT(F27:T27,Data!$D$4:$R$4)</f>
        <v>11</v>
      </c>
      <c r="W27">
        <f ca="1">SUMPRODUCT(F27:T27,Data!$D$5:$R$5)</f>
        <v>7</v>
      </c>
      <c r="X27" s="3">
        <f t="shared" ca="1" si="28"/>
        <v>0.18032786885245902</v>
      </c>
      <c r="Y27" s="3">
        <f t="shared" ca="1" si="29"/>
        <v>6.5420560747663545E-2</v>
      </c>
      <c r="Z27">
        <f t="shared" ca="1" si="34"/>
        <v>2500</v>
      </c>
      <c r="AA27">
        <f ca="1">250+SUMPRODUCT(F27:T27,Data!$D$6:$R$6)</f>
        <v>580</v>
      </c>
      <c r="AB27" s="2">
        <f t="shared" ca="1" si="30"/>
        <v>346229.50819672132</v>
      </c>
      <c r="AC27" s="2">
        <f t="shared" ca="1" si="31"/>
        <v>200971.96261682242</v>
      </c>
      <c r="AD27" s="2">
        <f t="shared" ca="1" si="32"/>
        <v>547201.47081354377</v>
      </c>
      <c r="AE27" t="str">
        <f t="shared" ca="1" si="35"/>
        <v>No</v>
      </c>
    </row>
    <row r="28" spans="2:51" x14ac:dyDescent="0.35">
      <c r="C28" t="str">
        <f t="shared" si="25"/>
        <v>Display Size</v>
      </c>
      <c r="D28">
        <v>4</v>
      </c>
      <c r="F28">
        <f ca="1">F22</f>
        <v>0</v>
      </c>
      <c r="G28">
        <f ca="1">G22</f>
        <v>1</v>
      </c>
      <c r="H28">
        <f ca="1">H22</f>
        <v>0</v>
      </c>
      <c r="I28">
        <f t="shared" ref="I28:J28" ca="1" si="37">I22</f>
        <v>1</v>
      </c>
      <c r="J28">
        <f t="shared" ca="1" si="37"/>
        <v>0</v>
      </c>
      <c r="K28">
        <f ca="1">IF(K22,0,1)</f>
        <v>1</v>
      </c>
      <c r="L28">
        <f ca="1">IF(K28=1,0,1)</f>
        <v>0</v>
      </c>
      <c r="M28">
        <f ca="1">IF(AND(OR(K28=1,K28=0),OR(L28=1,L28=0)),0,0)</f>
        <v>0</v>
      </c>
      <c r="N28">
        <f ca="1">N22</f>
        <v>0</v>
      </c>
      <c r="O28">
        <f t="shared" ref="O28:T28" ca="1" si="38">O22</f>
        <v>0</v>
      </c>
      <c r="P28">
        <f t="shared" ca="1" si="38"/>
        <v>1</v>
      </c>
      <c r="Q28">
        <f t="shared" ca="1" si="38"/>
        <v>0</v>
      </c>
      <c r="R28">
        <f t="shared" ca="1" si="38"/>
        <v>0</v>
      </c>
      <c r="S28">
        <f t="shared" ca="1" si="38"/>
        <v>0</v>
      </c>
      <c r="T28">
        <f t="shared" ca="1" si="38"/>
        <v>1</v>
      </c>
      <c r="U28">
        <f t="shared" ca="1" si="27"/>
        <v>17450</v>
      </c>
      <c r="V28">
        <f ca="1">SUMPRODUCT(F28:T28,Data!$D$4:$R$4)</f>
        <v>6.5</v>
      </c>
      <c r="W28">
        <f ca="1">SUMPRODUCT(F28:T28,Data!$D$5:$R$5)</f>
        <v>4.9000000000000004</v>
      </c>
      <c r="X28" s="3">
        <f t="shared" ca="1" si="28"/>
        <v>0.11504424778761062</v>
      </c>
      <c r="Y28" s="3">
        <f t="shared" ca="1" si="29"/>
        <v>4.6711153479504289E-2</v>
      </c>
      <c r="Z28">
        <f t="shared" ca="1" si="34"/>
        <v>2500</v>
      </c>
      <c r="AA28">
        <f ca="1">250+SUMPRODUCT(F28:T28,Data!$D$6:$R$6)</f>
        <v>430</v>
      </c>
      <c r="AB28" s="2">
        <f t="shared" ca="1" si="30"/>
        <v>238141.59292035399</v>
      </c>
      <c r="AC28" s="2">
        <f t="shared" ca="1" si="31"/>
        <v>154707.34032411821</v>
      </c>
      <c r="AD28" s="2">
        <f t="shared" ca="1" si="32"/>
        <v>392848.93324447219</v>
      </c>
      <c r="AE28" t="str">
        <f t="shared" ca="1" si="35"/>
        <v>No</v>
      </c>
    </row>
    <row r="29" spans="2:51" x14ac:dyDescent="0.35">
      <c r="C29" t="str">
        <f t="shared" si="25"/>
        <v>Display Size</v>
      </c>
      <c r="D29">
        <v>5</v>
      </c>
      <c r="F29">
        <f ca="1">F22</f>
        <v>0</v>
      </c>
      <c r="G29">
        <f ca="1">G22</f>
        <v>1</v>
      </c>
      <c r="H29">
        <f t="shared" ref="H29:J29" ca="1" si="39">H22</f>
        <v>0</v>
      </c>
      <c r="I29">
        <f t="shared" ca="1" si="39"/>
        <v>1</v>
      </c>
      <c r="J29">
        <f t="shared" ca="1" si="39"/>
        <v>0</v>
      </c>
      <c r="K29">
        <f ca="1">IF(AND(K22=1,K28=0),0,0)</f>
        <v>0</v>
      </c>
      <c r="L29">
        <f ca="1">IF(OR(AND(L22=1,L28=0),AND(L22=0,L28=1)),0,1)</f>
        <v>0</v>
      </c>
      <c r="M29">
        <f ca="1">IF(AND(K29=0,L29=0),1,0)</f>
        <v>1</v>
      </c>
      <c r="N29">
        <f ca="1">N22</f>
        <v>0</v>
      </c>
      <c r="O29">
        <f t="shared" ref="O29:T29" ca="1" si="40">O22</f>
        <v>0</v>
      </c>
      <c r="P29">
        <f t="shared" ca="1" si="40"/>
        <v>1</v>
      </c>
      <c r="Q29">
        <f t="shared" ca="1" si="40"/>
        <v>0</v>
      </c>
      <c r="R29">
        <f t="shared" ca="1" si="40"/>
        <v>0</v>
      </c>
      <c r="S29">
        <f t="shared" ca="1" si="40"/>
        <v>0</v>
      </c>
      <c r="T29">
        <f t="shared" ca="1" si="40"/>
        <v>1</v>
      </c>
      <c r="U29">
        <f t="shared" ca="1" si="27"/>
        <v>17546</v>
      </c>
      <c r="V29">
        <f ca="1">SUMPRODUCT(F29:T29,Data!$D$4:$R$4)</f>
        <v>7.3</v>
      </c>
      <c r="W29">
        <f ca="1">SUMPRODUCT(F29:T29,Data!$D$5:$R$5)</f>
        <v>7.4</v>
      </c>
      <c r="X29" s="3">
        <f t="shared" ca="1" si="28"/>
        <v>0.12739965095986039</v>
      </c>
      <c r="Y29" s="3">
        <f t="shared" ca="1" si="29"/>
        <v>6.8901303538175043E-2</v>
      </c>
      <c r="Z29">
        <f t="shared" ca="1" si="34"/>
        <v>2500</v>
      </c>
      <c r="AA29">
        <f ca="1">250+SUMPRODUCT(F29:T29,Data!$D$6:$R$6)</f>
        <v>530</v>
      </c>
      <c r="AB29" s="2">
        <f t="shared" ca="1" si="30"/>
        <v>250977.31239092496</v>
      </c>
      <c r="AC29" s="2">
        <f t="shared" ca="1" si="31"/>
        <v>217176.90875232776</v>
      </c>
      <c r="AD29" s="2">
        <f t="shared" ca="1" si="32"/>
        <v>468154.22114325268</v>
      </c>
      <c r="AE29" t="str">
        <f t="shared" ca="1" si="35"/>
        <v>No</v>
      </c>
    </row>
    <row r="30" spans="2:51" x14ac:dyDescent="0.35">
      <c r="C30" t="str">
        <f t="shared" si="25"/>
        <v>Memory</v>
      </c>
      <c r="D30">
        <v>6</v>
      </c>
      <c r="F30">
        <f ca="1">F22</f>
        <v>0</v>
      </c>
      <c r="G30">
        <f t="shared" ref="G30:M30" ca="1" si="41">G22</f>
        <v>1</v>
      </c>
      <c r="H30">
        <f t="shared" ca="1" si="41"/>
        <v>0</v>
      </c>
      <c r="I30">
        <f t="shared" ca="1" si="41"/>
        <v>1</v>
      </c>
      <c r="J30">
        <f t="shared" ca="1" si="41"/>
        <v>0</v>
      </c>
      <c r="K30">
        <f t="shared" ca="1" si="41"/>
        <v>0</v>
      </c>
      <c r="L30">
        <f t="shared" ca="1" si="41"/>
        <v>1</v>
      </c>
      <c r="M30">
        <f t="shared" ca="1" si="41"/>
        <v>0</v>
      </c>
      <c r="N30">
        <f ca="1">IF(N22,0,1)</f>
        <v>1</v>
      </c>
      <c r="O30">
        <f ca="1">IF(N30=1,0,1)</f>
        <v>0</v>
      </c>
      <c r="P30">
        <f ca="1">IF(AND(OR(N30=1,O30=0),OR(N30=1,O30=0)),0,0)</f>
        <v>0</v>
      </c>
      <c r="Q30">
        <f ca="1">Q22</f>
        <v>0</v>
      </c>
      <c r="R30">
        <f t="shared" ref="R30:T30" ca="1" si="42">R22</f>
        <v>0</v>
      </c>
      <c r="S30">
        <f t="shared" ca="1" si="42"/>
        <v>0</v>
      </c>
      <c r="T30">
        <f t="shared" ca="1" si="42"/>
        <v>1</v>
      </c>
      <c r="U30">
        <f t="shared" ca="1" si="27"/>
        <v>16714</v>
      </c>
      <c r="V30">
        <f ca="1">SUMPRODUCT(F30:T30,Data!$D$4:$R$4)</f>
        <v>4</v>
      </c>
      <c r="W30">
        <f ca="1">SUMPRODUCT(F30:T30,Data!$D$5:$R$5)</f>
        <v>3.9</v>
      </c>
      <c r="X30" s="3">
        <f t="shared" ca="1" si="28"/>
        <v>7.407407407407407E-2</v>
      </c>
      <c r="Y30" s="3">
        <f t="shared" ca="1" si="29"/>
        <v>3.7536092396535124E-2</v>
      </c>
      <c r="Z30">
        <f t="shared" ca="1" si="34"/>
        <v>2500</v>
      </c>
      <c r="AA30">
        <f ca="1">250+SUMPRODUCT(F30:T30,Data!$D$6:$R$6)</f>
        <v>400</v>
      </c>
      <c r="AB30" s="2">
        <f t="shared" ca="1" si="30"/>
        <v>155555.55555555553</v>
      </c>
      <c r="AC30" s="2">
        <f t="shared" ca="1" si="31"/>
        <v>126121.27045235802</v>
      </c>
      <c r="AD30" s="2">
        <f t="shared" ca="1" si="32"/>
        <v>281676.82600791357</v>
      </c>
      <c r="AE30" t="str">
        <f t="shared" ca="1" si="35"/>
        <v>No</v>
      </c>
    </row>
    <row r="31" spans="2:51" x14ac:dyDescent="0.35">
      <c r="C31" t="str">
        <f t="shared" si="25"/>
        <v>Memory</v>
      </c>
      <c r="D31">
        <v>7</v>
      </c>
      <c r="F31">
        <f ca="1">F22</f>
        <v>0</v>
      </c>
      <c r="G31">
        <f t="shared" ref="G31:M31" ca="1" si="43">G22</f>
        <v>1</v>
      </c>
      <c r="H31">
        <f t="shared" ca="1" si="43"/>
        <v>0</v>
      </c>
      <c r="I31">
        <f t="shared" ca="1" si="43"/>
        <v>1</v>
      </c>
      <c r="J31">
        <f t="shared" ca="1" si="43"/>
        <v>0</v>
      </c>
      <c r="K31">
        <f t="shared" ca="1" si="43"/>
        <v>0</v>
      </c>
      <c r="L31">
        <f t="shared" ca="1" si="43"/>
        <v>1</v>
      </c>
      <c r="M31">
        <f t="shared" ca="1" si="43"/>
        <v>0</v>
      </c>
      <c r="N31">
        <f ca="1">IF(AND(N22=1,N30=0),0,0)</f>
        <v>0</v>
      </c>
      <c r="O31">
        <f ca="1">IF(OR(AND(O22=1,O30=0),AND(O22=0,O30=1)),0,1)</f>
        <v>1</v>
      </c>
      <c r="P31">
        <f ca="1">IF(AND(N31=0,O31=0),1,0)</f>
        <v>0</v>
      </c>
      <c r="Q31">
        <f ca="1">Q22</f>
        <v>0</v>
      </c>
      <c r="R31">
        <f t="shared" ref="R31:T31" ca="1" si="44">R22</f>
        <v>0</v>
      </c>
      <c r="S31">
        <f t="shared" ca="1" si="44"/>
        <v>0</v>
      </c>
      <c r="T31">
        <f t="shared" ca="1" si="44"/>
        <v>1</v>
      </c>
      <c r="U31">
        <f t="shared" ca="1" si="27"/>
        <v>16970</v>
      </c>
      <c r="V31">
        <f ca="1">SUMPRODUCT(F31:T31,Data!$D$4:$R$4)</f>
        <v>6</v>
      </c>
      <c r="W31">
        <f ca="1">SUMPRODUCT(F31:T31,Data!$D$5:$R$5)</f>
        <v>5.9</v>
      </c>
      <c r="X31" s="3">
        <f t="shared" ca="1" si="28"/>
        <v>0.10714285714285714</v>
      </c>
      <c r="Y31" s="3">
        <f t="shared" ca="1" si="29"/>
        <v>5.5712936732766762E-2</v>
      </c>
      <c r="Z31">
        <f t="shared" ca="1" si="34"/>
        <v>2500</v>
      </c>
      <c r="AA31">
        <f ca="1">250+SUMPRODUCT(F31:T31,Data!$D$6:$R$6)</f>
        <v>440</v>
      </c>
      <c r="AB31" s="2">
        <f t="shared" ca="1" si="30"/>
        <v>220714.28571428568</v>
      </c>
      <c r="AC31" s="2">
        <f t="shared" ca="1" si="31"/>
        <v>183629.83947119923</v>
      </c>
      <c r="AD31" s="2">
        <f t="shared" ca="1" si="32"/>
        <v>404344.12518548488</v>
      </c>
      <c r="AE31" t="str">
        <f t="shared" ca="1" si="35"/>
        <v>No</v>
      </c>
    </row>
    <row r="32" spans="2:51" x14ac:dyDescent="0.35">
      <c r="C32" t="str">
        <f t="shared" si="25"/>
        <v>Price</v>
      </c>
      <c r="D32">
        <v>8</v>
      </c>
      <c r="F32">
        <f ca="1">F22</f>
        <v>0</v>
      </c>
      <c r="G32">
        <f t="shared" ref="G32:P32" ca="1" si="45">G22</f>
        <v>1</v>
      </c>
      <c r="H32">
        <f t="shared" ca="1" si="45"/>
        <v>0</v>
      </c>
      <c r="I32">
        <f t="shared" ca="1" si="45"/>
        <v>1</v>
      </c>
      <c r="J32">
        <f t="shared" ca="1" si="45"/>
        <v>0</v>
      </c>
      <c r="K32">
        <f t="shared" ca="1" si="45"/>
        <v>0</v>
      </c>
      <c r="L32">
        <f t="shared" ca="1" si="45"/>
        <v>1</v>
      </c>
      <c r="M32">
        <f t="shared" ca="1" si="45"/>
        <v>0</v>
      </c>
      <c r="N32">
        <f t="shared" ca="1" si="45"/>
        <v>0</v>
      </c>
      <c r="O32">
        <f t="shared" ca="1" si="45"/>
        <v>0</v>
      </c>
      <c r="P32">
        <f t="shared" ca="1" si="45"/>
        <v>1</v>
      </c>
      <c r="Q32">
        <f ca="1">IF(Q22,0,1)</f>
        <v>1</v>
      </c>
      <c r="R32">
        <f ca="1">IF(Q32=1,0,1)</f>
        <v>0</v>
      </c>
      <c r="S32">
        <f ca="1">IF(AND(OR(Q32=0,R32=1),OR(R32=0,R32=1)),0,0)</f>
        <v>0</v>
      </c>
      <c r="T32">
        <f ca="1">IF(S32,0,0)</f>
        <v>0</v>
      </c>
      <c r="U32">
        <f t="shared" ca="1" si="27"/>
        <v>3146</v>
      </c>
      <c r="V32">
        <f ca="1">SUMPRODUCT(F32:T32,Data!$D$4:$R$4)</f>
        <v>12.5</v>
      </c>
      <c r="W32">
        <f ca="1">SUMPRODUCT(F32:T32,Data!$D$5:$R$5)</f>
        <v>11.4</v>
      </c>
      <c r="X32" s="3">
        <f t="shared" ca="1" si="28"/>
        <v>0.2</v>
      </c>
      <c r="Y32" s="3">
        <f t="shared" ca="1" si="29"/>
        <v>0.10233393177737882</v>
      </c>
      <c r="Z32">
        <f t="shared" ca="1" si="34"/>
        <v>1000</v>
      </c>
      <c r="AA32">
        <f ca="1">250+SUMPRODUCT(F32:T32,Data!$D$6:$R$6)</f>
        <v>480</v>
      </c>
      <c r="AB32" s="2">
        <f t="shared" ca="1" si="30"/>
        <v>104000</v>
      </c>
      <c r="AC32" s="2">
        <f t="shared" ca="1" si="31"/>
        <v>85141.831238779167</v>
      </c>
      <c r="AD32" s="2">
        <f t="shared" ca="1" si="32"/>
        <v>189141.83123877918</v>
      </c>
      <c r="AE32" t="str">
        <f t="shared" ca="1" si="35"/>
        <v>No</v>
      </c>
    </row>
    <row r="33" spans="2:31" x14ac:dyDescent="0.35">
      <c r="C33" t="str">
        <f t="shared" si="25"/>
        <v>Price</v>
      </c>
      <c r="D33">
        <v>9</v>
      </c>
      <c r="F33">
        <f ca="1">F22</f>
        <v>0</v>
      </c>
      <c r="G33">
        <f t="shared" ref="G33:P33" ca="1" si="46">G22</f>
        <v>1</v>
      </c>
      <c r="H33">
        <f t="shared" ca="1" si="46"/>
        <v>0</v>
      </c>
      <c r="I33">
        <f t="shared" ca="1" si="46"/>
        <v>1</v>
      </c>
      <c r="J33">
        <f t="shared" ca="1" si="46"/>
        <v>0</v>
      </c>
      <c r="K33">
        <f t="shared" ca="1" si="46"/>
        <v>0</v>
      </c>
      <c r="L33">
        <f t="shared" ca="1" si="46"/>
        <v>1</v>
      </c>
      <c r="M33">
        <f t="shared" ca="1" si="46"/>
        <v>0</v>
      </c>
      <c r="N33">
        <f t="shared" ca="1" si="46"/>
        <v>0</v>
      </c>
      <c r="O33">
        <f t="shared" ca="1" si="46"/>
        <v>0</v>
      </c>
      <c r="P33">
        <f t="shared" ca="1" si="46"/>
        <v>1</v>
      </c>
      <c r="Q33">
        <f ca="1">IF(AND(Q22=1,Q32=0),0,0)</f>
        <v>0</v>
      </c>
      <c r="R33">
        <f ca="1">IF(AND(R22=1,R32=0),0,0)</f>
        <v>0</v>
      </c>
      <c r="S33">
        <f ca="1">IF(AND(AND(OR(Q22=0,Q22=1),OR(R22=0,R22=1)),AND(OR(Q32=0,Q32=1),OR(R32=0,R32=1)),S22=1),0,1)</f>
        <v>1</v>
      </c>
      <c r="T33">
        <f ca="1">IF(AND(Q33=0,R33=0,S33=0),1,0)</f>
        <v>0</v>
      </c>
      <c r="U33">
        <f t="shared" ca="1" si="27"/>
        <v>9290</v>
      </c>
      <c r="V33">
        <f ca="1">SUMPRODUCT(F33:T33,Data!$D$4:$R$4)</f>
        <v>9.5</v>
      </c>
      <c r="W33">
        <f ca="1">SUMPRODUCT(F33:T33,Data!$D$5:$R$5)</f>
        <v>7.4</v>
      </c>
      <c r="X33" s="3">
        <f t="shared" ca="1" si="28"/>
        <v>0.15966386554621848</v>
      </c>
      <c r="Y33" s="3">
        <f t="shared" ca="1" si="29"/>
        <v>6.8901303538175043E-2</v>
      </c>
      <c r="Z33">
        <f t="shared" ca="1" si="34"/>
        <v>2000</v>
      </c>
      <c r="AA33">
        <f ca="1">250+SUMPRODUCT(F33:T33,Data!$D$6:$R$6)</f>
        <v>480</v>
      </c>
      <c r="AB33" s="2">
        <f t="shared" ca="1" si="30"/>
        <v>242689.0756302521</v>
      </c>
      <c r="AC33" s="2">
        <f t="shared" ca="1" si="31"/>
        <v>167567.97020484169</v>
      </c>
      <c r="AD33" s="2">
        <f t="shared" ca="1" si="32"/>
        <v>410257.04583509383</v>
      </c>
      <c r="AE33" t="str">
        <f t="shared" ca="1" si="35"/>
        <v>No</v>
      </c>
    </row>
    <row r="34" spans="2:31" x14ac:dyDescent="0.35">
      <c r="C34" t="str">
        <f t="shared" si="25"/>
        <v>Price</v>
      </c>
      <c r="D34">
        <v>10</v>
      </c>
      <c r="F34">
        <f ca="1">F22</f>
        <v>0</v>
      </c>
      <c r="G34">
        <f t="shared" ref="G34:P34" ca="1" si="47">G22</f>
        <v>1</v>
      </c>
      <c r="H34">
        <f t="shared" ca="1" si="47"/>
        <v>0</v>
      </c>
      <c r="I34">
        <f t="shared" ca="1" si="47"/>
        <v>1</v>
      </c>
      <c r="J34">
        <f t="shared" ca="1" si="47"/>
        <v>0</v>
      </c>
      <c r="K34">
        <f t="shared" ca="1" si="47"/>
        <v>0</v>
      </c>
      <c r="L34">
        <f t="shared" ca="1" si="47"/>
        <v>1</v>
      </c>
      <c r="M34">
        <f t="shared" ca="1" si="47"/>
        <v>0</v>
      </c>
      <c r="N34">
        <f t="shared" ca="1" si="47"/>
        <v>0</v>
      </c>
      <c r="O34">
        <f t="shared" ca="1" si="47"/>
        <v>0</v>
      </c>
      <c r="P34">
        <f t="shared" ca="1" si="47"/>
        <v>1</v>
      </c>
      <c r="Q34">
        <f ca="1">IF(OR(Q22=1,Q32=1,Q33=1),0,1)</f>
        <v>0</v>
      </c>
      <c r="R34">
        <f ca="1">IF(OR(R22=1,R32=1,R33=1),0,1)</f>
        <v>1</v>
      </c>
      <c r="S34">
        <f ca="1">IF(OR(S22=1,S32=1,S33=1),0,1)</f>
        <v>0</v>
      </c>
      <c r="T34">
        <f ca="1">IF(OR(T22=1,T32=1,T33=1),0,1)</f>
        <v>0</v>
      </c>
      <c r="U34">
        <f t="shared" ca="1" si="27"/>
        <v>5194</v>
      </c>
      <c r="V34">
        <f ca="1">SUMPRODUCT(F34:T34,Data!$D$4:$R$4)</f>
        <v>10.5</v>
      </c>
      <c r="W34">
        <f ca="1">SUMPRODUCT(F34:T34,Data!$D$5:$R$5)</f>
        <v>9.4</v>
      </c>
      <c r="X34" s="3">
        <f t="shared" ca="1" si="28"/>
        <v>0.17355371900826447</v>
      </c>
      <c r="Y34" s="3">
        <f t="shared" ca="1" si="29"/>
        <v>8.5923217550274225E-2</v>
      </c>
      <c r="Z34">
        <f t="shared" ca="1" si="34"/>
        <v>1500</v>
      </c>
      <c r="AA34">
        <f ca="1">250+SUMPRODUCT(F34:T34,Data!$D$6:$R$6)</f>
        <v>480</v>
      </c>
      <c r="AB34" s="2">
        <f t="shared" ca="1" si="30"/>
        <v>177024.79338842977</v>
      </c>
      <c r="AC34" s="2">
        <f t="shared" ca="1" si="31"/>
        <v>140226.69104204755</v>
      </c>
      <c r="AD34" s="2">
        <f t="shared" ca="1" si="32"/>
        <v>317251.48443047731</v>
      </c>
      <c r="AE34" t="str">
        <f t="shared" ca="1" si="35"/>
        <v>No</v>
      </c>
    </row>
    <row r="35" spans="2:31" x14ac:dyDescent="0.35">
      <c r="B35" s="4" t="s">
        <v>73</v>
      </c>
      <c r="AD35" s="43">
        <f ca="1">MAX(AD25:AD34)</f>
        <v>547201.47081354377</v>
      </c>
    </row>
    <row r="36" spans="2:31" x14ac:dyDescent="0.35">
      <c r="B36" s="4" t="s">
        <v>83</v>
      </c>
      <c r="F36">
        <f t="shared" ref="F36:T36" ca="1" si="48">AI10</f>
        <v>0</v>
      </c>
      <c r="G36">
        <f t="shared" ca="1" si="48"/>
        <v>1</v>
      </c>
      <c r="H36">
        <f t="shared" ca="1" si="48"/>
        <v>0</v>
      </c>
      <c r="I36">
        <f t="shared" ca="1" si="48"/>
        <v>0</v>
      </c>
      <c r="J36">
        <f t="shared" ca="1" si="48"/>
        <v>1</v>
      </c>
      <c r="K36">
        <f t="shared" ca="1" si="48"/>
        <v>0</v>
      </c>
      <c r="L36">
        <f t="shared" ca="1" si="48"/>
        <v>1</v>
      </c>
      <c r="M36">
        <f t="shared" ca="1" si="48"/>
        <v>0</v>
      </c>
      <c r="N36">
        <f t="shared" ca="1" si="48"/>
        <v>0</v>
      </c>
      <c r="O36">
        <f t="shared" ca="1" si="48"/>
        <v>0</v>
      </c>
      <c r="P36">
        <f t="shared" ca="1" si="48"/>
        <v>1</v>
      </c>
      <c r="Q36">
        <f t="shared" ca="1" si="48"/>
        <v>0</v>
      </c>
      <c r="R36">
        <f t="shared" ca="1" si="48"/>
        <v>0</v>
      </c>
      <c r="S36">
        <f t="shared" ca="1" si="48"/>
        <v>0</v>
      </c>
      <c r="T36">
        <f t="shared" ca="1" si="48"/>
        <v>1</v>
      </c>
      <c r="U36">
        <f t="shared" ca="1" si="27"/>
        <v>17490</v>
      </c>
    </row>
    <row r="37" spans="2:31" x14ac:dyDescent="0.35"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</row>
    <row r="38" spans="2:31" x14ac:dyDescent="0.35">
      <c r="B38" s="4" t="s">
        <v>128</v>
      </c>
      <c r="E38" s="45">
        <f ca="1">AY10</f>
        <v>204</v>
      </c>
      <c r="F38">
        <f ca="1">VLOOKUP($E38,'Brute Force Search'!$B$6:$R$221,F$3,0)</f>
        <v>0</v>
      </c>
      <c r="G38">
        <f ca="1">VLOOKUP($E38,'Brute Force Search'!$B$6:$R$221,G$3,0)</f>
        <v>1</v>
      </c>
      <c r="H38">
        <f ca="1">VLOOKUP($E38,'Brute Force Search'!$B$6:$R$221,H$3,0)</f>
        <v>0</v>
      </c>
      <c r="I38">
        <f ca="1">VLOOKUP($E38,'Brute Force Search'!$B$6:$R$221,I$3,0)</f>
        <v>0</v>
      </c>
      <c r="J38">
        <f ca="1">VLOOKUP($E38,'Brute Force Search'!$B$6:$R$221,J$3,0)</f>
        <v>1</v>
      </c>
      <c r="K38">
        <f ca="1">VLOOKUP($E38,'Brute Force Search'!$B$6:$R$221,K$3,0)</f>
        <v>0</v>
      </c>
      <c r="L38">
        <f ca="1">VLOOKUP($E38,'Brute Force Search'!$B$6:$R$221,L$3,0)</f>
        <v>1</v>
      </c>
      <c r="M38">
        <f ca="1">VLOOKUP($E38,'Brute Force Search'!$B$6:$R$221,M$3,0)</f>
        <v>0</v>
      </c>
      <c r="N38">
        <f ca="1">VLOOKUP($E38,'Brute Force Search'!$B$6:$R$221,N$3,0)</f>
        <v>0</v>
      </c>
      <c r="O38">
        <f ca="1">VLOOKUP($E38,'Brute Force Search'!$B$6:$R$221,O$3,0)</f>
        <v>0</v>
      </c>
      <c r="P38">
        <f ca="1">VLOOKUP($E38,'Brute Force Search'!$B$6:$R$221,P$3,0)</f>
        <v>1</v>
      </c>
      <c r="Q38">
        <f ca="1">VLOOKUP($E38,'Brute Force Search'!$B$6:$R$221,Q$3,0)</f>
        <v>0</v>
      </c>
      <c r="R38">
        <f ca="1">VLOOKUP($E38,'Brute Force Search'!$B$6:$R$221,R$3,0)</f>
        <v>0</v>
      </c>
      <c r="S38">
        <f ca="1">VLOOKUP($E38,'Brute Force Search'!$B$6:$R$221,S$3,0)</f>
        <v>0</v>
      </c>
      <c r="T38">
        <f ca="1">VLOOKUP($E38,'Brute Force Search'!$B$6:$R$221,T$3,0)</f>
        <v>1</v>
      </c>
      <c r="U38">
        <f ca="1">SUMPRODUCT($F$1:$T$1,F38:T38)</f>
        <v>17490</v>
      </c>
      <c r="V38" s="34"/>
      <c r="W38" s="34"/>
      <c r="X38" s="34"/>
      <c r="Y38" s="34"/>
      <c r="Z38" s="34"/>
      <c r="AA38" s="34"/>
      <c r="AB38" s="34"/>
      <c r="AC38" s="34"/>
      <c r="AD38" s="34"/>
      <c r="AE38" s="34"/>
    </row>
    <row r="39" spans="2:31" x14ac:dyDescent="0.35"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</row>
    <row r="40" spans="2:31" x14ac:dyDescent="0.35">
      <c r="B40" s="4" t="s">
        <v>79</v>
      </c>
    </row>
    <row r="41" spans="2:31" x14ac:dyDescent="0.35">
      <c r="C41" t="str">
        <f>C9</f>
        <v>Detachable</v>
      </c>
      <c r="D41">
        <v>1</v>
      </c>
      <c r="F41">
        <f ca="1">IF(F38,0,1)</f>
        <v>1</v>
      </c>
      <c r="G41">
        <f ca="1">1-F41</f>
        <v>0</v>
      </c>
      <c r="H41">
        <f ca="1">H38</f>
        <v>0</v>
      </c>
      <c r="I41">
        <f t="shared" ref="I41:T41" ca="1" si="49">I38</f>
        <v>0</v>
      </c>
      <c r="J41">
        <f t="shared" ca="1" si="49"/>
        <v>1</v>
      </c>
      <c r="K41">
        <f t="shared" ca="1" si="49"/>
        <v>0</v>
      </c>
      <c r="L41">
        <f t="shared" ca="1" si="49"/>
        <v>1</v>
      </c>
      <c r="M41">
        <f t="shared" ca="1" si="49"/>
        <v>0</v>
      </c>
      <c r="N41">
        <f t="shared" ca="1" si="49"/>
        <v>0</v>
      </c>
      <c r="O41">
        <f t="shared" ca="1" si="49"/>
        <v>0</v>
      </c>
      <c r="P41">
        <f t="shared" ca="1" si="49"/>
        <v>1</v>
      </c>
      <c r="Q41">
        <f t="shared" ca="1" si="49"/>
        <v>0</v>
      </c>
      <c r="R41">
        <f t="shared" ca="1" si="49"/>
        <v>0</v>
      </c>
      <c r="S41">
        <f t="shared" ca="1" si="49"/>
        <v>0</v>
      </c>
      <c r="T41">
        <f t="shared" ca="1" si="49"/>
        <v>1</v>
      </c>
      <c r="U41">
        <f t="shared" ref="U41:U50" ca="1" si="50">SUMPRODUCT($F$1:$T$1,F41:T41)</f>
        <v>17489</v>
      </c>
      <c r="V41">
        <f ca="1">SUMPRODUCT(F41:T41,Data!$D$4:$R$4)</f>
        <v>12</v>
      </c>
      <c r="W41">
        <f ca="1">SUMPRODUCT(F41:T41,Data!$D$5:$R$5)</f>
        <v>10</v>
      </c>
      <c r="X41" s="3">
        <f t="shared" ref="X41:X50" ca="1" si="51">V41/(50+V41)</f>
        <v>0.19354838709677419</v>
      </c>
      <c r="Y41" s="3">
        <f t="shared" ref="Y41:Y50" ca="1" si="52">W41/(100+W41)</f>
        <v>9.0909090909090912E-2</v>
      </c>
      <c r="Z41">
        <f t="shared" ref="Z41:Z50" ca="1" si="53">IF(Q41=1,$Q$5,IF(R41=1,$R$5,IF(S41=1,$S$5,IF(T41=1,$T$5))))</f>
        <v>2500</v>
      </c>
      <c r="AA41">
        <f ca="1">250+SUMPRODUCT(F41:T41,Data!$D$6:$R$6)</f>
        <v>780</v>
      </c>
      <c r="AB41" s="2">
        <f t="shared" ref="AB41:AB50" ca="1" si="54">($Z41-$AA41)*X41*1000</f>
        <v>332903.22580645158</v>
      </c>
      <c r="AC41" s="2">
        <f t="shared" ref="AC41:AC50" ca="1" si="55">($Z41-$AA41)*Y41*1600</f>
        <v>250181.81818181821</v>
      </c>
      <c r="AD41" s="2">
        <f t="shared" ref="AD41:AD50" ca="1" si="56">SUM(AB41:AC41)</f>
        <v>583085.04398826975</v>
      </c>
      <c r="AE41" t="str">
        <f ca="1">IFERROR(VLOOKUP(U41,AX$9:AX$10,1,0),"No")</f>
        <v>No</v>
      </c>
    </row>
    <row r="42" spans="2:31" x14ac:dyDescent="0.35">
      <c r="C42" t="str">
        <f t="shared" ref="C42:C50" si="57">C10</f>
        <v>Processor</v>
      </c>
      <c r="D42">
        <v>2</v>
      </c>
      <c r="F42">
        <f ca="1">F38</f>
        <v>0</v>
      </c>
      <c r="G42">
        <f ca="1">G38</f>
        <v>1</v>
      </c>
      <c r="H42">
        <f ca="1">IF(H38,0,1)</f>
        <v>1</v>
      </c>
      <c r="I42">
        <f ca="1">IF(H42=1,0,1)</f>
        <v>0</v>
      </c>
      <c r="J42">
        <f ca="1">IF(AND(OR(H42=1,H42=0),OR(H42=1,I42=0)),0,0)</f>
        <v>0</v>
      </c>
      <c r="K42">
        <f ca="1">K38</f>
        <v>0</v>
      </c>
      <c r="L42">
        <f t="shared" ref="L42:T42" ca="1" si="58">L38</f>
        <v>1</v>
      </c>
      <c r="M42">
        <f t="shared" ca="1" si="58"/>
        <v>0</v>
      </c>
      <c r="N42">
        <f t="shared" ca="1" si="58"/>
        <v>0</v>
      </c>
      <c r="O42">
        <f t="shared" ca="1" si="58"/>
        <v>0</v>
      </c>
      <c r="P42">
        <f t="shared" ca="1" si="58"/>
        <v>1</v>
      </c>
      <c r="Q42">
        <f t="shared" ca="1" si="58"/>
        <v>0</v>
      </c>
      <c r="R42">
        <f t="shared" ca="1" si="58"/>
        <v>0</v>
      </c>
      <c r="S42">
        <f t="shared" ca="1" si="58"/>
        <v>0</v>
      </c>
      <c r="T42">
        <f t="shared" ca="1" si="58"/>
        <v>1</v>
      </c>
      <c r="U42">
        <f t="shared" ca="1" si="50"/>
        <v>17478</v>
      </c>
      <c r="V42">
        <f ca="1">SUMPRODUCT(F42:T42,Data!$D$4:$R$4)</f>
        <v>6.5</v>
      </c>
      <c r="W42">
        <f ca="1">SUMPRODUCT(F42:T42,Data!$D$5:$R$5)</f>
        <v>4</v>
      </c>
      <c r="X42" s="3">
        <f t="shared" ca="1" si="51"/>
        <v>0.11504424778761062</v>
      </c>
      <c r="Y42" s="3">
        <f t="shared" ca="1" si="52"/>
        <v>3.8461538461538464E-2</v>
      </c>
      <c r="Z42">
        <f t="shared" ca="1" si="53"/>
        <v>2500</v>
      </c>
      <c r="AA42">
        <f ca="1">250+SUMPRODUCT(F42:T42,Data!$D$6:$R$6)</f>
        <v>380</v>
      </c>
      <c r="AB42" s="2">
        <f t="shared" ca="1" si="54"/>
        <v>243893.80530973451</v>
      </c>
      <c r="AC42" s="2">
        <f t="shared" ca="1" si="55"/>
        <v>130461.53846153847</v>
      </c>
      <c r="AD42" s="2">
        <f t="shared" ca="1" si="56"/>
        <v>374355.34377127298</v>
      </c>
      <c r="AE42" t="str">
        <f t="shared" ref="AE42:AE50" ca="1" si="59">IFERROR(VLOOKUP(U42,AX$9:AX$10,1,0),"No")</f>
        <v>No</v>
      </c>
    </row>
    <row r="43" spans="2:31" x14ac:dyDescent="0.35">
      <c r="C43" t="str">
        <f t="shared" si="57"/>
        <v>Processor</v>
      </c>
      <c r="D43">
        <v>3</v>
      </c>
      <c r="F43">
        <f ca="1">F38</f>
        <v>0</v>
      </c>
      <c r="G43">
        <f ca="1">G38</f>
        <v>1</v>
      </c>
      <c r="H43">
        <f ca="1">IF(AND(H38=1,H42=0),0,0)</f>
        <v>0</v>
      </c>
      <c r="I43">
        <f ca="1">IF(OR(AND(I38=1,I42=0),AND(I38=0,I42=1)),0,1)</f>
        <v>1</v>
      </c>
      <c r="J43">
        <f ca="1">IF(AND(H43=0,I43=0),1,0)</f>
        <v>0</v>
      </c>
      <c r="K43">
        <f ca="1">K38</f>
        <v>0</v>
      </c>
      <c r="L43">
        <f t="shared" ref="L43:T43" ca="1" si="60">L38</f>
        <v>1</v>
      </c>
      <c r="M43">
        <f t="shared" ca="1" si="60"/>
        <v>0</v>
      </c>
      <c r="N43">
        <f t="shared" ca="1" si="60"/>
        <v>0</v>
      </c>
      <c r="O43">
        <f t="shared" ca="1" si="60"/>
        <v>0</v>
      </c>
      <c r="P43">
        <f t="shared" ca="1" si="60"/>
        <v>1</v>
      </c>
      <c r="Q43">
        <f t="shared" ca="1" si="60"/>
        <v>0</v>
      </c>
      <c r="R43">
        <f t="shared" ca="1" si="60"/>
        <v>0</v>
      </c>
      <c r="S43">
        <f t="shared" ca="1" si="60"/>
        <v>0</v>
      </c>
      <c r="T43">
        <f t="shared" ca="1" si="60"/>
        <v>1</v>
      </c>
      <c r="U43">
        <f t="shared" ca="1" si="50"/>
        <v>17482</v>
      </c>
      <c r="V43">
        <f ca="1">SUMPRODUCT(F43:T43,Data!$D$4:$R$4)</f>
        <v>8.5</v>
      </c>
      <c r="W43">
        <f ca="1">SUMPRODUCT(F43:T43,Data!$D$5:$R$5)</f>
        <v>6.4</v>
      </c>
      <c r="X43" s="3">
        <f t="shared" ca="1" si="51"/>
        <v>0.14529914529914531</v>
      </c>
      <c r="Y43" s="3">
        <f t="shared" ca="1" si="52"/>
        <v>6.0150375939849621E-2</v>
      </c>
      <c r="Z43">
        <f t="shared" ca="1" si="53"/>
        <v>2500</v>
      </c>
      <c r="AA43">
        <f ca="1">250+SUMPRODUCT(F43:T43,Data!$D$6:$R$6)</f>
        <v>480</v>
      </c>
      <c r="AB43" s="2">
        <f t="shared" ca="1" si="54"/>
        <v>293504.2735042735</v>
      </c>
      <c r="AC43" s="2">
        <f t="shared" ca="1" si="55"/>
        <v>194406.01503759396</v>
      </c>
      <c r="AD43" s="2">
        <f t="shared" ca="1" si="56"/>
        <v>487910.28854186746</v>
      </c>
      <c r="AE43">
        <f t="shared" ca="1" si="59"/>
        <v>17482</v>
      </c>
    </row>
    <row r="44" spans="2:31" x14ac:dyDescent="0.35">
      <c r="C44" t="str">
        <f t="shared" si="57"/>
        <v>Display Size</v>
      </c>
      <c r="D44">
        <v>4</v>
      </c>
      <c r="F44">
        <f ca="1">F38</f>
        <v>0</v>
      </c>
      <c r="G44">
        <f ca="1">G38</f>
        <v>1</v>
      </c>
      <c r="H44">
        <f ca="1">H38</f>
        <v>0</v>
      </c>
      <c r="I44">
        <f t="shared" ref="I44:J44" ca="1" si="61">I38</f>
        <v>0</v>
      </c>
      <c r="J44">
        <f t="shared" ca="1" si="61"/>
        <v>1</v>
      </c>
      <c r="K44">
        <f ca="1">IF(K38,0,1)</f>
        <v>1</v>
      </c>
      <c r="L44">
        <f ca="1">IF(K44=1,0,1)</f>
        <v>0</v>
      </c>
      <c r="M44">
        <f ca="1">IF(AND(OR(K44=1,K44=0),OR(L44=1,L44=0)),0,0)</f>
        <v>0</v>
      </c>
      <c r="N44">
        <f ca="1">N38</f>
        <v>0</v>
      </c>
      <c r="O44">
        <f t="shared" ref="O44:T44" ca="1" si="62">O38</f>
        <v>0</v>
      </c>
      <c r="P44">
        <f t="shared" ca="1" si="62"/>
        <v>1</v>
      </c>
      <c r="Q44">
        <f t="shared" ca="1" si="62"/>
        <v>0</v>
      </c>
      <c r="R44">
        <f t="shared" ca="1" si="62"/>
        <v>0</v>
      </c>
      <c r="S44">
        <f t="shared" ca="1" si="62"/>
        <v>0</v>
      </c>
      <c r="T44">
        <f t="shared" ca="1" si="62"/>
        <v>1</v>
      </c>
      <c r="U44">
        <f t="shared" ca="1" si="50"/>
        <v>17458</v>
      </c>
      <c r="V44">
        <f ca="1">SUMPRODUCT(F44:T44,Data!$D$4:$R$4)</f>
        <v>9</v>
      </c>
      <c r="W44">
        <f ca="1">SUMPRODUCT(F44:T44,Data!$D$5:$R$5)</f>
        <v>5.5</v>
      </c>
      <c r="X44" s="3">
        <f t="shared" ca="1" si="51"/>
        <v>0.15254237288135594</v>
      </c>
      <c r="Y44" s="3">
        <f t="shared" ca="1" si="52"/>
        <v>5.2132701421800945E-2</v>
      </c>
      <c r="Z44">
        <f t="shared" ca="1" si="53"/>
        <v>2500</v>
      </c>
      <c r="AA44">
        <f ca="1">250+SUMPRODUCT(F44:T44,Data!$D$6:$R$6)</f>
        <v>530</v>
      </c>
      <c r="AB44" s="2">
        <f t="shared" ca="1" si="54"/>
        <v>300508.4745762712</v>
      </c>
      <c r="AC44" s="2">
        <f t="shared" ca="1" si="55"/>
        <v>164322.27488151658</v>
      </c>
      <c r="AD44" s="2">
        <f t="shared" ca="1" si="56"/>
        <v>464830.74945778778</v>
      </c>
      <c r="AE44" t="str">
        <f t="shared" ca="1" si="59"/>
        <v>No</v>
      </c>
    </row>
    <row r="45" spans="2:31" x14ac:dyDescent="0.35">
      <c r="C45" t="str">
        <f t="shared" si="57"/>
        <v>Display Size</v>
      </c>
      <c r="D45">
        <v>5</v>
      </c>
      <c r="F45">
        <f ca="1">F38</f>
        <v>0</v>
      </c>
      <c r="G45">
        <f ca="1">G38</f>
        <v>1</v>
      </c>
      <c r="H45">
        <f t="shared" ref="H45:J45" ca="1" si="63">H38</f>
        <v>0</v>
      </c>
      <c r="I45">
        <f t="shared" ca="1" si="63"/>
        <v>0</v>
      </c>
      <c r="J45">
        <f t="shared" ca="1" si="63"/>
        <v>1</v>
      </c>
      <c r="K45">
        <f ca="1">IF(AND(K38=1,K44=0),0,0)</f>
        <v>0</v>
      </c>
      <c r="L45">
        <f ca="1">IF(OR(AND(L38=1,L44=0),AND(L38=0,L44=1)),0,1)</f>
        <v>0</v>
      </c>
      <c r="M45">
        <f ca="1">IF(AND(K45=0,L45=0),1,0)</f>
        <v>1</v>
      </c>
      <c r="N45">
        <f ca="1">N38</f>
        <v>0</v>
      </c>
      <c r="O45">
        <f t="shared" ref="O45:T45" ca="1" si="64">O38</f>
        <v>0</v>
      </c>
      <c r="P45">
        <f t="shared" ca="1" si="64"/>
        <v>1</v>
      </c>
      <c r="Q45">
        <f t="shared" ca="1" si="64"/>
        <v>0</v>
      </c>
      <c r="R45">
        <f t="shared" ca="1" si="64"/>
        <v>0</v>
      </c>
      <c r="S45">
        <f t="shared" ca="1" si="64"/>
        <v>0</v>
      </c>
      <c r="T45">
        <f t="shared" ca="1" si="64"/>
        <v>1</v>
      </c>
      <c r="U45">
        <f t="shared" ca="1" si="50"/>
        <v>17554</v>
      </c>
      <c r="V45">
        <f ca="1">SUMPRODUCT(F45:T45,Data!$D$4:$R$4)</f>
        <v>9.8000000000000007</v>
      </c>
      <c r="W45">
        <f ca="1">SUMPRODUCT(F45:T45,Data!$D$5:$R$5)</f>
        <v>8</v>
      </c>
      <c r="X45" s="3">
        <f t="shared" ca="1" si="51"/>
        <v>0.16387959866220739</v>
      </c>
      <c r="Y45" s="3">
        <f t="shared" ca="1" si="52"/>
        <v>7.407407407407407E-2</v>
      </c>
      <c r="Z45">
        <f t="shared" ca="1" si="53"/>
        <v>2500</v>
      </c>
      <c r="AA45">
        <f ca="1">250+SUMPRODUCT(F45:T45,Data!$D$6:$R$6)</f>
        <v>630</v>
      </c>
      <c r="AB45" s="2">
        <f t="shared" ca="1" si="54"/>
        <v>306454.84949832782</v>
      </c>
      <c r="AC45" s="2">
        <f t="shared" ca="1" si="55"/>
        <v>221629.62962962961</v>
      </c>
      <c r="AD45" s="2">
        <f t="shared" ca="1" si="56"/>
        <v>528084.47912795749</v>
      </c>
      <c r="AE45" t="str">
        <f t="shared" ca="1" si="59"/>
        <v>No</v>
      </c>
    </row>
    <row r="46" spans="2:31" x14ac:dyDescent="0.35">
      <c r="C46" t="str">
        <f t="shared" si="57"/>
        <v>Memory</v>
      </c>
      <c r="D46">
        <v>6</v>
      </c>
      <c r="F46">
        <f ca="1">F38</f>
        <v>0</v>
      </c>
      <c r="G46">
        <f t="shared" ref="G46:M46" ca="1" si="65">G38</f>
        <v>1</v>
      </c>
      <c r="H46">
        <f t="shared" ca="1" si="65"/>
        <v>0</v>
      </c>
      <c r="I46">
        <f t="shared" ca="1" si="65"/>
        <v>0</v>
      </c>
      <c r="J46">
        <f t="shared" ca="1" si="65"/>
        <v>1</v>
      </c>
      <c r="K46">
        <f t="shared" ca="1" si="65"/>
        <v>0</v>
      </c>
      <c r="L46">
        <f t="shared" ca="1" si="65"/>
        <v>1</v>
      </c>
      <c r="M46">
        <f t="shared" ca="1" si="65"/>
        <v>0</v>
      </c>
      <c r="N46">
        <f ca="1">IF(N38,0,1)</f>
        <v>1</v>
      </c>
      <c r="O46">
        <f ca="1">IF(N46=1,0,1)</f>
        <v>0</v>
      </c>
      <c r="P46">
        <f ca="1">IF(AND(OR(N46=1,O46=0),OR(N46=1,O46=0)),0,0)</f>
        <v>0</v>
      </c>
      <c r="Q46">
        <f ca="1">Q38</f>
        <v>0</v>
      </c>
      <c r="R46">
        <f t="shared" ref="R46:T46" ca="1" si="66">R38</f>
        <v>0</v>
      </c>
      <c r="S46">
        <f t="shared" ca="1" si="66"/>
        <v>0</v>
      </c>
      <c r="T46">
        <f t="shared" ca="1" si="66"/>
        <v>1</v>
      </c>
      <c r="U46">
        <f t="shared" ca="1" si="50"/>
        <v>16722</v>
      </c>
      <c r="V46">
        <f ca="1">SUMPRODUCT(F46:T46,Data!$D$4:$R$4)</f>
        <v>6.5</v>
      </c>
      <c r="W46">
        <f ca="1">SUMPRODUCT(F46:T46,Data!$D$5:$R$5)</f>
        <v>4.5</v>
      </c>
      <c r="X46" s="3">
        <f t="shared" ca="1" si="51"/>
        <v>0.11504424778761062</v>
      </c>
      <c r="Y46" s="3">
        <f t="shared" ca="1" si="52"/>
        <v>4.3062200956937802E-2</v>
      </c>
      <c r="Z46">
        <f t="shared" ca="1" si="53"/>
        <v>2500</v>
      </c>
      <c r="AA46">
        <f ca="1">250+SUMPRODUCT(F46:T46,Data!$D$6:$R$6)</f>
        <v>500</v>
      </c>
      <c r="AB46" s="2">
        <f t="shared" ca="1" si="54"/>
        <v>230088.49557522123</v>
      </c>
      <c r="AC46" s="2">
        <f t="shared" ca="1" si="55"/>
        <v>137799.04306220097</v>
      </c>
      <c r="AD46" s="2">
        <f t="shared" ca="1" si="56"/>
        <v>367887.5386374222</v>
      </c>
      <c r="AE46" t="str">
        <f t="shared" ca="1" si="59"/>
        <v>No</v>
      </c>
    </row>
    <row r="47" spans="2:31" x14ac:dyDescent="0.35">
      <c r="C47" t="str">
        <f t="shared" si="57"/>
        <v>Memory</v>
      </c>
      <c r="D47">
        <v>7</v>
      </c>
      <c r="F47">
        <f ca="1">F38</f>
        <v>0</v>
      </c>
      <c r="G47">
        <f t="shared" ref="G47:M47" ca="1" si="67">G38</f>
        <v>1</v>
      </c>
      <c r="H47">
        <f t="shared" ca="1" si="67"/>
        <v>0</v>
      </c>
      <c r="I47">
        <f t="shared" ca="1" si="67"/>
        <v>0</v>
      </c>
      <c r="J47">
        <f t="shared" ca="1" si="67"/>
        <v>1</v>
      </c>
      <c r="K47">
        <f t="shared" ca="1" si="67"/>
        <v>0</v>
      </c>
      <c r="L47">
        <f t="shared" ca="1" si="67"/>
        <v>1</v>
      </c>
      <c r="M47">
        <f t="shared" ca="1" si="67"/>
        <v>0</v>
      </c>
      <c r="N47">
        <f ca="1">IF(AND(N38=1,N46=0),0,0)</f>
        <v>0</v>
      </c>
      <c r="O47">
        <f ca="1">IF(OR(AND(O38=1,O46=0),AND(O38=0,O46=1)),0,1)</f>
        <v>1</v>
      </c>
      <c r="P47">
        <f ca="1">IF(AND(N47=0,O47=0),1,0)</f>
        <v>0</v>
      </c>
      <c r="Q47">
        <f ca="1">Q38</f>
        <v>0</v>
      </c>
      <c r="R47">
        <f t="shared" ref="R47:T47" ca="1" si="68">R38</f>
        <v>0</v>
      </c>
      <c r="S47">
        <f t="shared" ca="1" si="68"/>
        <v>0</v>
      </c>
      <c r="T47">
        <f t="shared" ca="1" si="68"/>
        <v>1</v>
      </c>
      <c r="U47">
        <f t="shared" ca="1" si="50"/>
        <v>16978</v>
      </c>
      <c r="V47">
        <f ca="1">SUMPRODUCT(F47:T47,Data!$D$4:$R$4)</f>
        <v>8.5</v>
      </c>
      <c r="W47">
        <f ca="1">SUMPRODUCT(F47:T47,Data!$D$5:$R$5)</f>
        <v>6.5</v>
      </c>
      <c r="X47" s="3">
        <f t="shared" ca="1" si="51"/>
        <v>0.14529914529914531</v>
      </c>
      <c r="Y47" s="3">
        <f t="shared" ca="1" si="52"/>
        <v>6.1032863849765258E-2</v>
      </c>
      <c r="Z47">
        <f t="shared" ca="1" si="53"/>
        <v>2500</v>
      </c>
      <c r="AA47">
        <f ca="1">250+SUMPRODUCT(F47:T47,Data!$D$6:$R$6)</f>
        <v>540</v>
      </c>
      <c r="AB47" s="2">
        <f t="shared" ca="1" si="54"/>
        <v>284786.32478632481</v>
      </c>
      <c r="AC47" s="2">
        <f t="shared" ca="1" si="55"/>
        <v>191399.06103286386</v>
      </c>
      <c r="AD47" s="2">
        <f t="shared" ca="1" si="56"/>
        <v>476185.38581918867</v>
      </c>
      <c r="AE47" t="str">
        <f t="shared" ca="1" si="59"/>
        <v>No</v>
      </c>
    </row>
    <row r="48" spans="2:31" x14ac:dyDescent="0.35">
      <c r="C48" t="str">
        <f t="shared" si="57"/>
        <v>Price</v>
      </c>
      <c r="D48">
        <v>8</v>
      </c>
      <c r="F48">
        <f ca="1">F38</f>
        <v>0</v>
      </c>
      <c r="G48">
        <f t="shared" ref="G48:P48" ca="1" si="69">G38</f>
        <v>1</v>
      </c>
      <c r="H48">
        <f t="shared" ca="1" si="69"/>
        <v>0</v>
      </c>
      <c r="I48">
        <f t="shared" ca="1" si="69"/>
        <v>0</v>
      </c>
      <c r="J48">
        <f t="shared" ca="1" si="69"/>
        <v>1</v>
      </c>
      <c r="K48">
        <f t="shared" ca="1" si="69"/>
        <v>0</v>
      </c>
      <c r="L48">
        <f t="shared" ca="1" si="69"/>
        <v>1</v>
      </c>
      <c r="M48">
        <f t="shared" ca="1" si="69"/>
        <v>0</v>
      </c>
      <c r="N48">
        <f t="shared" ca="1" si="69"/>
        <v>0</v>
      </c>
      <c r="O48">
        <f t="shared" ca="1" si="69"/>
        <v>0</v>
      </c>
      <c r="P48">
        <f t="shared" ca="1" si="69"/>
        <v>1</v>
      </c>
      <c r="Q48">
        <f ca="1">IF(Q38,0,1)</f>
        <v>1</v>
      </c>
      <c r="R48">
        <f ca="1">IF(Q48=1,0,1)</f>
        <v>0</v>
      </c>
      <c r="S48">
        <f ca="1">IF(AND(OR(Q48=0,R48=1),OR(R48=0,R48=1)),0,0)</f>
        <v>0</v>
      </c>
      <c r="T48">
        <f ca="1">IF(S48,0,0)</f>
        <v>0</v>
      </c>
      <c r="U48">
        <f t="shared" ca="1" si="50"/>
        <v>3154</v>
      </c>
      <c r="V48">
        <f ca="1">SUMPRODUCT(F48:T48,Data!$D$4:$R$4)</f>
        <v>15</v>
      </c>
      <c r="W48">
        <f ca="1">SUMPRODUCT(F48:T48,Data!$D$5:$R$5)</f>
        <v>12</v>
      </c>
      <c r="X48" s="3">
        <f t="shared" ca="1" si="51"/>
        <v>0.23076923076923078</v>
      </c>
      <c r="Y48" s="3">
        <f t="shared" ca="1" si="52"/>
        <v>0.10714285714285714</v>
      </c>
      <c r="Z48">
        <f t="shared" ca="1" si="53"/>
        <v>1000</v>
      </c>
      <c r="AA48">
        <f ca="1">250+SUMPRODUCT(F48:T48,Data!$D$6:$R$6)</f>
        <v>580</v>
      </c>
      <c r="AB48" s="2">
        <f t="shared" ca="1" si="54"/>
        <v>96923.076923076937</v>
      </c>
      <c r="AC48" s="2">
        <f t="shared" ca="1" si="55"/>
        <v>72000</v>
      </c>
      <c r="AD48" s="2">
        <f t="shared" ca="1" si="56"/>
        <v>168923.07692307694</v>
      </c>
      <c r="AE48" t="str">
        <f t="shared" ca="1" si="59"/>
        <v>No</v>
      </c>
    </row>
    <row r="49" spans="2:31" x14ac:dyDescent="0.35">
      <c r="C49" t="str">
        <f t="shared" si="57"/>
        <v>Price</v>
      </c>
      <c r="D49">
        <v>9</v>
      </c>
      <c r="F49">
        <f ca="1">F38</f>
        <v>0</v>
      </c>
      <c r="G49">
        <f t="shared" ref="G49:P49" ca="1" si="70">G38</f>
        <v>1</v>
      </c>
      <c r="H49">
        <f t="shared" ca="1" si="70"/>
        <v>0</v>
      </c>
      <c r="I49">
        <f t="shared" ca="1" si="70"/>
        <v>0</v>
      </c>
      <c r="J49">
        <f t="shared" ca="1" si="70"/>
        <v>1</v>
      </c>
      <c r="K49">
        <f t="shared" ca="1" si="70"/>
        <v>0</v>
      </c>
      <c r="L49">
        <f t="shared" ca="1" si="70"/>
        <v>1</v>
      </c>
      <c r="M49">
        <f t="shared" ca="1" si="70"/>
        <v>0</v>
      </c>
      <c r="N49">
        <f t="shared" ca="1" si="70"/>
        <v>0</v>
      </c>
      <c r="O49">
        <f t="shared" ca="1" si="70"/>
        <v>0</v>
      </c>
      <c r="P49">
        <f t="shared" ca="1" si="70"/>
        <v>1</v>
      </c>
      <c r="Q49">
        <f ca="1">IF(AND(Q38=1,Q48=0),0,0)</f>
        <v>0</v>
      </c>
      <c r="R49">
        <f ca="1">IF(AND(R38=1,R48=0),0,0)</f>
        <v>0</v>
      </c>
      <c r="S49">
        <f ca="1">IF(AND(AND(OR(Q38=0,Q38=1),OR(R38=0,R38=1)),AND(OR(Q48=0,Q48=1),OR(R48=0,R48=1)),S38=1),0,1)</f>
        <v>1</v>
      </c>
      <c r="T49">
        <f ca="1">IF(AND(Q49=0,R49=0,S49=0),1,0)</f>
        <v>0</v>
      </c>
      <c r="U49">
        <f t="shared" ca="1" si="50"/>
        <v>9298</v>
      </c>
      <c r="V49">
        <f ca="1">SUMPRODUCT(F49:T49,Data!$D$4:$R$4)</f>
        <v>12</v>
      </c>
      <c r="W49">
        <f ca="1">SUMPRODUCT(F49:T49,Data!$D$5:$R$5)</f>
        <v>8</v>
      </c>
      <c r="X49" s="3">
        <f t="shared" ca="1" si="51"/>
        <v>0.19354838709677419</v>
      </c>
      <c r="Y49" s="3">
        <f t="shared" ca="1" si="52"/>
        <v>7.407407407407407E-2</v>
      </c>
      <c r="Z49">
        <f t="shared" ca="1" si="53"/>
        <v>2000</v>
      </c>
      <c r="AA49">
        <f ca="1">250+SUMPRODUCT(F49:T49,Data!$D$6:$R$6)</f>
        <v>580</v>
      </c>
      <c r="AB49" s="2">
        <f t="shared" ca="1" si="54"/>
        <v>274838.70967741933</v>
      </c>
      <c r="AC49" s="2">
        <f t="shared" ca="1" si="55"/>
        <v>168296.29629629629</v>
      </c>
      <c r="AD49" s="2">
        <f t="shared" ca="1" si="56"/>
        <v>443135.00597371563</v>
      </c>
      <c r="AE49" t="str">
        <f t="shared" ca="1" si="59"/>
        <v>No</v>
      </c>
    </row>
    <row r="50" spans="2:31" x14ac:dyDescent="0.35">
      <c r="C50" t="str">
        <f t="shared" si="57"/>
        <v>Price</v>
      </c>
      <c r="D50">
        <v>10</v>
      </c>
      <c r="F50">
        <f ca="1">F38</f>
        <v>0</v>
      </c>
      <c r="G50">
        <f t="shared" ref="G50:P50" ca="1" si="71">G38</f>
        <v>1</v>
      </c>
      <c r="H50">
        <f t="shared" ca="1" si="71"/>
        <v>0</v>
      </c>
      <c r="I50">
        <f t="shared" ca="1" si="71"/>
        <v>0</v>
      </c>
      <c r="J50">
        <f t="shared" ca="1" si="71"/>
        <v>1</v>
      </c>
      <c r="K50">
        <f t="shared" ca="1" si="71"/>
        <v>0</v>
      </c>
      <c r="L50">
        <f t="shared" ca="1" si="71"/>
        <v>1</v>
      </c>
      <c r="M50">
        <f t="shared" ca="1" si="71"/>
        <v>0</v>
      </c>
      <c r="N50">
        <f t="shared" ca="1" si="71"/>
        <v>0</v>
      </c>
      <c r="O50">
        <f t="shared" ca="1" si="71"/>
        <v>0</v>
      </c>
      <c r="P50">
        <f t="shared" ca="1" si="71"/>
        <v>1</v>
      </c>
      <c r="Q50">
        <f ca="1">IF(OR(Q38=1,Q48=1,Q49=1),0,1)</f>
        <v>0</v>
      </c>
      <c r="R50">
        <f ca="1">IF(OR(R38=1,R48=1,R49=1),0,1)</f>
        <v>1</v>
      </c>
      <c r="S50">
        <f ca="1">IF(OR(S38=1,S48=1,S49=1),0,1)</f>
        <v>0</v>
      </c>
      <c r="T50">
        <f ca="1">IF(OR(T38=1,T48=1,T49=1),0,1)</f>
        <v>0</v>
      </c>
      <c r="U50">
        <f t="shared" ca="1" si="50"/>
        <v>5202</v>
      </c>
      <c r="V50">
        <f ca="1">SUMPRODUCT(F50:T50,Data!$D$4:$R$4)</f>
        <v>13</v>
      </c>
      <c r="W50">
        <f ca="1">SUMPRODUCT(F50:T50,Data!$D$5:$R$5)</f>
        <v>10</v>
      </c>
      <c r="X50" s="3">
        <f t="shared" ca="1" si="51"/>
        <v>0.20634920634920634</v>
      </c>
      <c r="Y50" s="3">
        <f t="shared" ca="1" si="52"/>
        <v>9.0909090909090912E-2</v>
      </c>
      <c r="Z50">
        <f t="shared" ca="1" si="53"/>
        <v>1500</v>
      </c>
      <c r="AA50">
        <f ca="1">250+SUMPRODUCT(F50:T50,Data!$D$6:$R$6)</f>
        <v>580</v>
      </c>
      <c r="AB50" s="2">
        <f t="shared" ca="1" si="54"/>
        <v>189841.26984126982</v>
      </c>
      <c r="AC50" s="2">
        <f t="shared" ca="1" si="55"/>
        <v>133818.18181818182</v>
      </c>
      <c r="AD50" s="2">
        <f t="shared" ca="1" si="56"/>
        <v>323659.45165945165</v>
      </c>
      <c r="AE50" t="str">
        <f t="shared" ca="1" si="59"/>
        <v>No</v>
      </c>
    </row>
    <row r="51" spans="2:31" x14ac:dyDescent="0.35">
      <c r="B51" s="4" t="s">
        <v>73</v>
      </c>
      <c r="AD51" s="43">
        <f ca="1">MAX(AD41:AD50)</f>
        <v>583085.04398826975</v>
      </c>
    </row>
    <row r="52" spans="2:31" x14ac:dyDescent="0.35">
      <c r="B52" s="4" t="s">
        <v>84</v>
      </c>
      <c r="F52">
        <f t="shared" ref="F52:T52" ca="1" si="72">AI11</f>
        <v>1</v>
      </c>
      <c r="G52">
        <f t="shared" ca="1" si="72"/>
        <v>0</v>
      </c>
      <c r="H52">
        <f t="shared" ca="1" si="72"/>
        <v>0</v>
      </c>
      <c r="I52">
        <f t="shared" ca="1" si="72"/>
        <v>0</v>
      </c>
      <c r="J52">
        <f t="shared" ca="1" si="72"/>
        <v>1</v>
      </c>
      <c r="K52">
        <f t="shared" ca="1" si="72"/>
        <v>0</v>
      </c>
      <c r="L52">
        <f t="shared" ca="1" si="72"/>
        <v>1</v>
      </c>
      <c r="M52">
        <f t="shared" ca="1" si="72"/>
        <v>0</v>
      </c>
      <c r="N52">
        <f t="shared" ca="1" si="72"/>
        <v>0</v>
      </c>
      <c r="O52">
        <f t="shared" ca="1" si="72"/>
        <v>0</v>
      </c>
      <c r="P52">
        <f t="shared" ca="1" si="72"/>
        <v>1</v>
      </c>
      <c r="Q52">
        <f t="shared" ca="1" si="72"/>
        <v>0</v>
      </c>
      <c r="R52">
        <f t="shared" ca="1" si="72"/>
        <v>0</v>
      </c>
      <c r="S52">
        <f t="shared" ca="1" si="72"/>
        <v>0</v>
      </c>
      <c r="T52">
        <f t="shared" ca="1" si="72"/>
        <v>1</v>
      </c>
      <c r="U52">
        <f t="shared" ref="U52" ca="1" si="73">SUMPRODUCT($F$1:$T$1,F52:T52)</f>
        <v>17489</v>
      </c>
    </row>
    <row r="53" spans="2:31" x14ac:dyDescent="0.35"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</row>
    <row r="54" spans="2:31" x14ac:dyDescent="0.35">
      <c r="B54" s="4" t="s">
        <v>128</v>
      </c>
      <c r="E54" s="45">
        <f ca="1">AY11</f>
        <v>96</v>
      </c>
      <c r="F54">
        <f ca="1">VLOOKUP($E54,'Brute Force Search'!$B$6:$R$221,F$3,0)</f>
        <v>1</v>
      </c>
      <c r="G54">
        <f ca="1">VLOOKUP($E54,'Brute Force Search'!$B$6:$R$221,G$3,0)</f>
        <v>0</v>
      </c>
      <c r="H54">
        <f ca="1">VLOOKUP($E54,'Brute Force Search'!$B$6:$R$221,H$3,0)</f>
        <v>0</v>
      </c>
      <c r="I54">
        <f ca="1">VLOOKUP($E54,'Brute Force Search'!$B$6:$R$221,I$3,0)</f>
        <v>0</v>
      </c>
      <c r="J54">
        <f ca="1">VLOOKUP($E54,'Brute Force Search'!$B$6:$R$221,J$3,0)</f>
        <v>1</v>
      </c>
      <c r="K54">
        <f ca="1">VLOOKUP($E54,'Brute Force Search'!$B$6:$R$221,K$3,0)</f>
        <v>0</v>
      </c>
      <c r="L54">
        <f ca="1">VLOOKUP($E54,'Brute Force Search'!$B$6:$R$221,L$3,0)</f>
        <v>1</v>
      </c>
      <c r="M54">
        <f ca="1">VLOOKUP($E54,'Brute Force Search'!$B$6:$R$221,M$3,0)</f>
        <v>0</v>
      </c>
      <c r="N54">
        <f ca="1">VLOOKUP($E54,'Brute Force Search'!$B$6:$R$221,N$3,0)</f>
        <v>0</v>
      </c>
      <c r="O54">
        <f ca="1">VLOOKUP($E54,'Brute Force Search'!$B$6:$R$221,O$3,0)</f>
        <v>0</v>
      </c>
      <c r="P54">
        <f ca="1">VLOOKUP($E54,'Brute Force Search'!$B$6:$R$221,P$3,0)</f>
        <v>1</v>
      </c>
      <c r="Q54">
        <f ca="1">VLOOKUP($E54,'Brute Force Search'!$B$6:$R$221,Q$3,0)</f>
        <v>0</v>
      </c>
      <c r="R54">
        <f ca="1">VLOOKUP($E54,'Brute Force Search'!$B$6:$R$221,R$3,0)</f>
        <v>0</v>
      </c>
      <c r="S54">
        <f ca="1">VLOOKUP($E54,'Brute Force Search'!$B$6:$R$221,S$3,0)</f>
        <v>0</v>
      </c>
      <c r="T54">
        <f ca="1">VLOOKUP($E54,'Brute Force Search'!$B$6:$R$221,T$3,0)</f>
        <v>1</v>
      </c>
      <c r="U54">
        <f ca="1">SUMPRODUCT($F$1:$T$1,F54:T54)</f>
        <v>17489</v>
      </c>
      <c r="V54" s="34"/>
      <c r="W54" s="34"/>
      <c r="X54" s="34"/>
      <c r="Y54" s="34"/>
      <c r="Z54" s="34"/>
      <c r="AA54" s="34"/>
      <c r="AB54" s="34"/>
      <c r="AC54" s="34"/>
      <c r="AD54" s="34"/>
      <c r="AE54" s="34"/>
    </row>
    <row r="55" spans="2:31" x14ac:dyDescent="0.35"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</row>
    <row r="56" spans="2:31" x14ac:dyDescent="0.35">
      <c r="B56" s="4" t="s">
        <v>78</v>
      </c>
    </row>
    <row r="57" spans="2:31" x14ac:dyDescent="0.35">
      <c r="C57" t="str">
        <f>C25</f>
        <v>Detachable</v>
      </c>
      <c r="D57">
        <v>1</v>
      </c>
      <c r="F57">
        <f ca="1">IF(F54,0,1)</f>
        <v>0</v>
      </c>
      <c r="G57">
        <f ca="1">1-F57</f>
        <v>1</v>
      </c>
      <c r="H57">
        <f ca="1">H54</f>
        <v>0</v>
      </c>
      <c r="I57">
        <f t="shared" ref="I57:T57" ca="1" si="74">I54</f>
        <v>0</v>
      </c>
      <c r="J57">
        <f t="shared" ca="1" si="74"/>
        <v>1</v>
      </c>
      <c r="K57">
        <f t="shared" ca="1" si="74"/>
        <v>0</v>
      </c>
      <c r="L57">
        <f t="shared" ca="1" si="74"/>
        <v>1</v>
      </c>
      <c r="M57">
        <f t="shared" ca="1" si="74"/>
        <v>0</v>
      </c>
      <c r="N57">
        <f t="shared" ca="1" si="74"/>
        <v>0</v>
      </c>
      <c r="O57">
        <f t="shared" ca="1" si="74"/>
        <v>0</v>
      </c>
      <c r="P57">
        <f t="shared" ca="1" si="74"/>
        <v>1</v>
      </c>
      <c r="Q57">
        <f t="shared" ca="1" si="74"/>
        <v>0</v>
      </c>
      <c r="R57">
        <f t="shared" ca="1" si="74"/>
        <v>0</v>
      </c>
      <c r="S57">
        <f t="shared" ca="1" si="74"/>
        <v>0</v>
      </c>
      <c r="T57">
        <f t="shared" ca="1" si="74"/>
        <v>1</v>
      </c>
      <c r="U57">
        <f t="shared" ref="U57:U66" ca="1" si="75">SUMPRODUCT($F$1:$T$1,F57:T57)</f>
        <v>17490</v>
      </c>
      <c r="V57">
        <f ca="1">SUMPRODUCT(F57:T57,Data!$D$4:$R$4)</f>
        <v>11</v>
      </c>
      <c r="W57">
        <f ca="1">SUMPRODUCT(F57:T57,Data!$D$5:$R$5)</f>
        <v>7</v>
      </c>
      <c r="X57" s="3">
        <f t="shared" ref="X57:X66" ca="1" si="76">V57/(50+V57)</f>
        <v>0.18032786885245902</v>
      </c>
      <c r="Y57" s="3">
        <f t="shared" ref="Y57:Y66" ca="1" si="77">W57/(100+W57)</f>
        <v>6.5420560747663545E-2</v>
      </c>
      <c r="Z57">
        <f t="shared" ref="Z57:Z66" ca="1" si="78">IF(Q57=1,$Q$5,IF(R57=1,$R$5,IF(S57=1,$S$5,IF(T57=1,$T$5))))</f>
        <v>2500</v>
      </c>
      <c r="AA57">
        <f ca="1">250+SUMPRODUCT(F57:T57,Data!$D$6:$R$6)</f>
        <v>580</v>
      </c>
      <c r="AB57" s="2">
        <f t="shared" ref="AB57:AB66" ca="1" si="79">($Z57-$AA57)*X57*1000</f>
        <v>346229.50819672132</v>
      </c>
      <c r="AC57" s="2">
        <f t="shared" ref="AC57:AC66" ca="1" si="80">($Z57-$AA57)*Y57*1600</f>
        <v>200971.96261682242</v>
      </c>
      <c r="AD57" s="2">
        <f t="shared" ref="AD57:AD66" ca="1" si="81">SUM(AB57:AC57)</f>
        <v>547201.47081354377</v>
      </c>
      <c r="AE57">
        <f ca="1">IFERROR(VLOOKUP(U57,AX$9:AX$11,1,0),"No")</f>
        <v>17490</v>
      </c>
    </row>
    <row r="58" spans="2:31" x14ac:dyDescent="0.35">
      <c r="C58" t="str">
        <f t="shared" ref="C58:C66" si="82">C26</f>
        <v>Processor</v>
      </c>
      <c r="D58">
        <v>2</v>
      </c>
      <c r="F58">
        <f ca="1">F54</f>
        <v>1</v>
      </c>
      <c r="G58">
        <f ca="1">G54</f>
        <v>0</v>
      </c>
      <c r="H58">
        <f ca="1">IF(H54,0,1)</f>
        <v>1</v>
      </c>
      <c r="I58">
        <f ca="1">IF(H58=1,0,1)</f>
        <v>0</v>
      </c>
      <c r="J58">
        <f ca="1">IF(AND(OR(H58=1,H58=0),OR(H58=1,I58=0)),0,0)</f>
        <v>0</v>
      </c>
      <c r="K58">
        <f ca="1">K54</f>
        <v>0</v>
      </c>
      <c r="L58">
        <f t="shared" ref="L58:T58" ca="1" si="83">L54</f>
        <v>1</v>
      </c>
      <c r="M58">
        <f t="shared" ca="1" si="83"/>
        <v>0</v>
      </c>
      <c r="N58">
        <f t="shared" ca="1" si="83"/>
        <v>0</v>
      </c>
      <c r="O58">
        <f t="shared" ca="1" si="83"/>
        <v>0</v>
      </c>
      <c r="P58">
        <f t="shared" ca="1" si="83"/>
        <v>1</v>
      </c>
      <c r="Q58">
        <f t="shared" ca="1" si="83"/>
        <v>0</v>
      </c>
      <c r="R58">
        <f t="shared" ca="1" si="83"/>
        <v>0</v>
      </c>
      <c r="S58">
        <f t="shared" ca="1" si="83"/>
        <v>0</v>
      </c>
      <c r="T58">
        <f t="shared" ca="1" si="83"/>
        <v>1</v>
      </c>
      <c r="U58">
        <f t="shared" ca="1" si="75"/>
        <v>17477</v>
      </c>
      <c r="V58">
        <f ca="1">SUMPRODUCT(F58:T58,Data!$D$4:$R$4)</f>
        <v>7.5</v>
      </c>
      <c r="W58">
        <f ca="1">SUMPRODUCT(F58:T58,Data!$D$5:$R$5)</f>
        <v>7</v>
      </c>
      <c r="X58" s="3">
        <f t="shared" ca="1" si="76"/>
        <v>0.13043478260869565</v>
      </c>
      <c r="Y58" s="3">
        <f t="shared" ca="1" si="77"/>
        <v>6.5420560747663545E-2</v>
      </c>
      <c r="Z58">
        <f t="shared" ca="1" si="78"/>
        <v>2500</v>
      </c>
      <c r="AA58">
        <f ca="1">250+SUMPRODUCT(F58:T58,Data!$D$6:$R$6)</f>
        <v>580</v>
      </c>
      <c r="AB58" s="2">
        <f t="shared" ca="1" si="79"/>
        <v>250434.78260869565</v>
      </c>
      <c r="AC58" s="2">
        <f t="shared" ca="1" si="80"/>
        <v>200971.96261682242</v>
      </c>
      <c r="AD58" s="2">
        <f t="shared" ca="1" si="81"/>
        <v>451406.74522551807</v>
      </c>
      <c r="AE58" t="str">
        <f t="shared" ref="AE58:AE66" ca="1" si="84">IFERROR(VLOOKUP(U58,AX$9:AX$11,1,0),"No")</f>
        <v>No</v>
      </c>
    </row>
    <row r="59" spans="2:31" x14ac:dyDescent="0.35">
      <c r="C59" t="str">
        <f t="shared" si="82"/>
        <v>Processor</v>
      </c>
      <c r="D59">
        <v>3</v>
      </c>
      <c r="F59">
        <f ca="1">F54</f>
        <v>1</v>
      </c>
      <c r="G59">
        <f ca="1">G54</f>
        <v>0</v>
      </c>
      <c r="H59">
        <f ca="1">IF(AND(H54=1,H58=0),0,0)</f>
        <v>0</v>
      </c>
      <c r="I59">
        <f ca="1">IF(OR(AND(I54=1,I58=0),AND(I54=0,I58=1)),0,1)</f>
        <v>1</v>
      </c>
      <c r="J59">
        <f ca="1">IF(AND(H59=0,I59=0),1,0)</f>
        <v>0</v>
      </c>
      <c r="K59">
        <f ca="1">K54</f>
        <v>0</v>
      </c>
      <c r="L59">
        <f t="shared" ref="L59:T59" ca="1" si="85">L54</f>
        <v>1</v>
      </c>
      <c r="M59">
        <f t="shared" ca="1" si="85"/>
        <v>0</v>
      </c>
      <c r="N59">
        <f t="shared" ca="1" si="85"/>
        <v>0</v>
      </c>
      <c r="O59">
        <f t="shared" ca="1" si="85"/>
        <v>0</v>
      </c>
      <c r="P59">
        <f t="shared" ca="1" si="85"/>
        <v>1</v>
      </c>
      <c r="Q59">
        <f t="shared" ca="1" si="85"/>
        <v>0</v>
      </c>
      <c r="R59">
        <f t="shared" ca="1" si="85"/>
        <v>0</v>
      </c>
      <c r="S59">
        <f t="shared" ca="1" si="85"/>
        <v>0</v>
      </c>
      <c r="T59">
        <f t="shared" ca="1" si="85"/>
        <v>1</v>
      </c>
      <c r="U59">
        <f t="shared" ca="1" si="75"/>
        <v>17481</v>
      </c>
      <c r="V59">
        <f ca="1">SUMPRODUCT(F59:T59,Data!$D$4:$R$4)</f>
        <v>9.5</v>
      </c>
      <c r="W59">
        <f ca="1">SUMPRODUCT(F59:T59,Data!$D$5:$R$5)</f>
        <v>9.4</v>
      </c>
      <c r="X59" s="3">
        <f t="shared" ca="1" si="76"/>
        <v>0.15966386554621848</v>
      </c>
      <c r="Y59" s="3">
        <f t="shared" ca="1" si="77"/>
        <v>8.5923217550274225E-2</v>
      </c>
      <c r="Z59">
        <f t="shared" ca="1" si="78"/>
        <v>2500</v>
      </c>
      <c r="AA59">
        <f ca="1">250+SUMPRODUCT(F59:T59,Data!$D$6:$R$6)</f>
        <v>680</v>
      </c>
      <c r="AB59" s="2">
        <f t="shared" ca="1" si="79"/>
        <v>290588.23529411765</v>
      </c>
      <c r="AC59" s="2">
        <f t="shared" ca="1" si="80"/>
        <v>250208.40950639854</v>
      </c>
      <c r="AD59" s="2">
        <f t="shared" ca="1" si="81"/>
        <v>540796.64480051619</v>
      </c>
      <c r="AE59" t="str">
        <f t="shared" ca="1" si="84"/>
        <v>No</v>
      </c>
    </row>
    <row r="60" spans="2:31" x14ac:dyDescent="0.35">
      <c r="C60" t="str">
        <f t="shared" si="82"/>
        <v>Display Size</v>
      </c>
      <c r="D60">
        <v>4</v>
      </c>
      <c r="F60">
        <f ca="1">F54</f>
        <v>1</v>
      </c>
      <c r="G60">
        <f ca="1">G54</f>
        <v>0</v>
      </c>
      <c r="H60">
        <f ca="1">H54</f>
        <v>0</v>
      </c>
      <c r="I60">
        <f t="shared" ref="I60:J60" ca="1" si="86">I54</f>
        <v>0</v>
      </c>
      <c r="J60">
        <f t="shared" ca="1" si="86"/>
        <v>1</v>
      </c>
      <c r="K60">
        <f ca="1">IF(K54,0,1)</f>
        <v>1</v>
      </c>
      <c r="L60">
        <f ca="1">IF(K60=1,0,1)</f>
        <v>0</v>
      </c>
      <c r="M60">
        <f ca="1">IF(AND(OR(K60=1,K60=0),OR(L60=1,L60=0)),0,0)</f>
        <v>0</v>
      </c>
      <c r="N60">
        <f ca="1">N54</f>
        <v>0</v>
      </c>
      <c r="O60">
        <f t="shared" ref="O60:T60" ca="1" si="87">O54</f>
        <v>0</v>
      </c>
      <c r="P60">
        <f t="shared" ca="1" si="87"/>
        <v>1</v>
      </c>
      <c r="Q60">
        <f t="shared" ca="1" si="87"/>
        <v>0</v>
      </c>
      <c r="R60">
        <f t="shared" ca="1" si="87"/>
        <v>0</v>
      </c>
      <c r="S60">
        <f t="shared" ca="1" si="87"/>
        <v>0</v>
      </c>
      <c r="T60">
        <f t="shared" ca="1" si="87"/>
        <v>1</v>
      </c>
      <c r="U60">
        <f t="shared" ca="1" si="75"/>
        <v>17457</v>
      </c>
      <c r="V60">
        <f ca="1">SUMPRODUCT(F60:T60,Data!$D$4:$R$4)</f>
        <v>10</v>
      </c>
      <c r="W60">
        <f ca="1">SUMPRODUCT(F60:T60,Data!$D$5:$R$5)</f>
        <v>8.5</v>
      </c>
      <c r="X60" s="3">
        <f t="shared" ca="1" si="76"/>
        <v>0.16666666666666666</v>
      </c>
      <c r="Y60" s="3">
        <f t="shared" ca="1" si="77"/>
        <v>7.8341013824884786E-2</v>
      </c>
      <c r="Z60">
        <f t="shared" ca="1" si="78"/>
        <v>2500</v>
      </c>
      <c r="AA60">
        <f ca="1">250+SUMPRODUCT(F60:T60,Data!$D$6:$R$6)</f>
        <v>730</v>
      </c>
      <c r="AB60" s="2">
        <f t="shared" ca="1" si="79"/>
        <v>295000</v>
      </c>
      <c r="AC60" s="2">
        <f t="shared" ca="1" si="80"/>
        <v>221861.7511520737</v>
      </c>
      <c r="AD60" s="2">
        <f t="shared" ca="1" si="81"/>
        <v>516861.75115207373</v>
      </c>
      <c r="AE60" t="str">
        <f t="shared" ca="1" si="84"/>
        <v>No</v>
      </c>
    </row>
    <row r="61" spans="2:31" x14ac:dyDescent="0.35">
      <c r="C61" t="str">
        <f t="shared" si="82"/>
        <v>Display Size</v>
      </c>
      <c r="D61">
        <v>5</v>
      </c>
      <c r="F61">
        <f ca="1">F54</f>
        <v>1</v>
      </c>
      <c r="G61">
        <f ca="1">G54</f>
        <v>0</v>
      </c>
      <c r="H61">
        <f t="shared" ref="H61:J61" ca="1" si="88">H54</f>
        <v>0</v>
      </c>
      <c r="I61">
        <f t="shared" ca="1" si="88"/>
        <v>0</v>
      </c>
      <c r="J61">
        <f t="shared" ca="1" si="88"/>
        <v>1</v>
      </c>
      <c r="K61">
        <f ca="1">IF(AND(K54=1,K60=0),0,0)</f>
        <v>0</v>
      </c>
      <c r="L61">
        <f ca="1">IF(OR(AND(L54=1,L60=0),AND(L54=0,L60=1)),0,1)</f>
        <v>0</v>
      </c>
      <c r="M61">
        <f ca="1">IF(AND(K61=0,L61=0),1,0)</f>
        <v>1</v>
      </c>
      <c r="N61">
        <f ca="1">N54</f>
        <v>0</v>
      </c>
      <c r="O61">
        <f t="shared" ref="O61:T61" ca="1" si="89">O54</f>
        <v>0</v>
      </c>
      <c r="P61">
        <f t="shared" ca="1" si="89"/>
        <v>1</v>
      </c>
      <c r="Q61">
        <f t="shared" ca="1" si="89"/>
        <v>0</v>
      </c>
      <c r="R61">
        <f t="shared" ca="1" si="89"/>
        <v>0</v>
      </c>
      <c r="S61">
        <f t="shared" ca="1" si="89"/>
        <v>0</v>
      </c>
      <c r="T61">
        <f t="shared" ca="1" si="89"/>
        <v>1</v>
      </c>
      <c r="U61">
        <f t="shared" ca="1" si="75"/>
        <v>17553</v>
      </c>
      <c r="V61">
        <f ca="1">SUMPRODUCT(F61:T61,Data!$D$4:$R$4)</f>
        <v>10.8</v>
      </c>
      <c r="W61">
        <f ca="1">SUMPRODUCT(F61:T61,Data!$D$5:$R$5)</f>
        <v>11</v>
      </c>
      <c r="X61" s="3">
        <f t="shared" ca="1" si="76"/>
        <v>0.17763157894736845</v>
      </c>
      <c r="Y61" s="3">
        <f t="shared" ca="1" si="77"/>
        <v>9.90990990990991E-2</v>
      </c>
      <c r="Z61">
        <f t="shared" ca="1" si="78"/>
        <v>2500</v>
      </c>
      <c r="AA61">
        <f ca="1">250+SUMPRODUCT(F61:T61,Data!$D$6:$R$6)</f>
        <v>830</v>
      </c>
      <c r="AB61" s="2">
        <f t="shared" ca="1" si="79"/>
        <v>296644.73684210534</v>
      </c>
      <c r="AC61" s="2">
        <f t="shared" ca="1" si="80"/>
        <v>264792.79279279278</v>
      </c>
      <c r="AD61" s="2">
        <f t="shared" ca="1" si="81"/>
        <v>561437.52963489806</v>
      </c>
      <c r="AE61" t="str">
        <f t="shared" ca="1" si="84"/>
        <v>No</v>
      </c>
    </row>
    <row r="62" spans="2:31" x14ac:dyDescent="0.35">
      <c r="C62" t="str">
        <f t="shared" si="82"/>
        <v>Memory</v>
      </c>
      <c r="D62">
        <v>6</v>
      </c>
      <c r="F62">
        <f ca="1">F54</f>
        <v>1</v>
      </c>
      <c r="G62">
        <f t="shared" ref="G62:M62" ca="1" si="90">G54</f>
        <v>0</v>
      </c>
      <c r="H62">
        <f t="shared" ca="1" si="90"/>
        <v>0</v>
      </c>
      <c r="I62">
        <f t="shared" ca="1" si="90"/>
        <v>0</v>
      </c>
      <c r="J62">
        <f t="shared" ca="1" si="90"/>
        <v>1</v>
      </c>
      <c r="K62">
        <f t="shared" ca="1" si="90"/>
        <v>0</v>
      </c>
      <c r="L62">
        <f t="shared" ca="1" si="90"/>
        <v>1</v>
      </c>
      <c r="M62">
        <f t="shared" ca="1" si="90"/>
        <v>0</v>
      </c>
      <c r="N62">
        <f ca="1">IF(N54,0,1)</f>
        <v>1</v>
      </c>
      <c r="O62">
        <f ca="1">IF(N62=1,0,1)</f>
        <v>0</v>
      </c>
      <c r="P62">
        <f ca="1">IF(AND(OR(N62=1,O62=0),OR(N62=1,O62=0)),0,0)</f>
        <v>0</v>
      </c>
      <c r="Q62">
        <f ca="1">Q54</f>
        <v>0</v>
      </c>
      <c r="R62">
        <f t="shared" ref="R62:T62" ca="1" si="91">R54</f>
        <v>0</v>
      </c>
      <c r="S62">
        <f t="shared" ca="1" si="91"/>
        <v>0</v>
      </c>
      <c r="T62">
        <f t="shared" ca="1" si="91"/>
        <v>1</v>
      </c>
      <c r="U62">
        <f t="shared" ca="1" si="75"/>
        <v>16721</v>
      </c>
      <c r="V62">
        <f ca="1">SUMPRODUCT(F62:T62,Data!$D$4:$R$4)</f>
        <v>7.5</v>
      </c>
      <c r="W62">
        <f ca="1">SUMPRODUCT(F62:T62,Data!$D$5:$R$5)</f>
        <v>7.5</v>
      </c>
      <c r="X62" s="3">
        <f t="shared" ca="1" si="76"/>
        <v>0.13043478260869565</v>
      </c>
      <c r="Y62" s="3">
        <f t="shared" ca="1" si="77"/>
        <v>6.9767441860465115E-2</v>
      </c>
      <c r="Z62">
        <f t="shared" ca="1" si="78"/>
        <v>2500</v>
      </c>
      <c r="AA62">
        <f ca="1">250+SUMPRODUCT(F62:T62,Data!$D$6:$R$6)</f>
        <v>700</v>
      </c>
      <c r="AB62" s="2">
        <f t="shared" ca="1" si="79"/>
        <v>234782.60869565216</v>
      </c>
      <c r="AC62" s="2">
        <f t="shared" ca="1" si="80"/>
        <v>200930.23255813954</v>
      </c>
      <c r="AD62" s="2">
        <f t="shared" ca="1" si="81"/>
        <v>435712.8412537917</v>
      </c>
      <c r="AE62" t="str">
        <f t="shared" ca="1" si="84"/>
        <v>No</v>
      </c>
    </row>
    <row r="63" spans="2:31" x14ac:dyDescent="0.35">
      <c r="C63" t="str">
        <f t="shared" si="82"/>
        <v>Memory</v>
      </c>
      <c r="D63">
        <v>7</v>
      </c>
      <c r="F63">
        <f ca="1">F54</f>
        <v>1</v>
      </c>
      <c r="G63">
        <f t="shared" ref="G63:M63" ca="1" si="92">G54</f>
        <v>0</v>
      </c>
      <c r="H63">
        <f t="shared" ca="1" si="92"/>
        <v>0</v>
      </c>
      <c r="I63">
        <f t="shared" ca="1" si="92"/>
        <v>0</v>
      </c>
      <c r="J63">
        <f t="shared" ca="1" si="92"/>
        <v>1</v>
      </c>
      <c r="K63">
        <f t="shared" ca="1" si="92"/>
        <v>0</v>
      </c>
      <c r="L63">
        <f t="shared" ca="1" si="92"/>
        <v>1</v>
      </c>
      <c r="M63">
        <f t="shared" ca="1" si="92"/>
        <v>0</v>
      </c>
      <c r="N63">
        <f ca="1">IF(AND(N54=1,N62=0),0,0)</f>
        <v>0</v>
      </c>
      <c r="O63">
        <f ca="1">IF(OR(AND(O54=1,O62=0),AND(O54=0,O62=1)),0,1)</f>
        <v>1</v>
      </c>
      <c r="P63">
        <f ca="1">IF(AND(N63=0,O63=0),1,0)</f>
        <v>0</v>
      </c>
      <c r="Q63">
        <f ca="1">Q54</f>
        <v>0</v>
      </c>
      <c r="R63">
        <f t="shared" ref="R63:T63" ca="1" si="93">R54</f>
        <v>0</v>
      </c>
      <c r="S63">
        <f t="shared" ca="1" si="93"/>
        <v>0</v>
      </c>
      <c r="T63">
        <f t="shared" ca="1" si="93"/>
        <v>1</v>
      </c>
      <c r="U63">
        <f t="shared" ca="1" si="75"/>
        <v>16977</v>
      </c>
      <c r="V63">
        <f ca="1">SUMPRODUCT(F63:T63,Data!$D$4:$R$4)</f>
        <v>9.5</v>
      </c>
      <c r="W63">
        <f ca="1">SUMPRODUCT(F63:T63,Data!$D$5:$R$5)</f>
        <v>9.5</v>
      </c>
      <c r="X63" s="3">
        <f t="shared" ca="1" si="76"/>
        <v>0.15966386554621848</v>
      </c>
      <c r="Y63" s="3">
        <f t="shared" ca="1" si="77"/>
        <v>8.6757990867579904E-2</v>
      </c>
      <c r="Z63">
        <f t="shared" ca="1" si="78"/>
        <v>2500</v>
      </c>
      <c r="AA63">
        <f ca="1">250+SUMPRODUCT(F63:T63,Data!$D$6:$R$6)</f>
        <v>740</v>
      </c>
      <c r="AB63" s="2">
        <f t="shared" ca="1" si="79"/>
        <v>281008.40336134448</v>
      </c>
      <c r="AC63" s="2">
        <f t="shared" ca="1" si="80"/>
        <v>244310.50228310502</v>
      </c>
      <c r="AD63" s="2">
        <f t="shared" ca="1" si="81"/>
        <v>525318.90564444952</v>
      </c>
      <c r="AE63" t="str">
        <f t="shared" ca="1" si="84"/>
        <v>No</v>
      </c>
    </row>
    <row r="64" spans="2:31" x14ac:dyDescent="0.35">
      <c r="C64" t="str">
        <f t="shared" si="82"/>
        <v>Price</v>
      </c>
      <c r="D64">
        <v>8</v>
      </c>
      <c r="F64">
        <f ca="1">F54</f>
        <v>1</v>
      </c>
      <c r="G64">
        <f t="shared" ref="G64:P64" ca="1" si="94">G54</f>
        <v>0</v>
      </c>
      <c r="H64">
        <f t="shared" ca="1" si="94"/>
        <v>0</v>
      </c>
      <c r="I64">
        <f t="shared" ca="1" si="94"/>
        <v>0</v>
      </c>
      <c r="J64">
        <f t="shared" ca="1" si="94"/>
        <v>1</v>
      </c>
      <c r="K64">
        <f t="shared" ca="1" si="94"/>
        <v>0</v>
      </c>
      <c r="L64">
        <f t="shared" ca="1" si="94"/>
        <v>1</v>
      </c>
      <c r="M64">
        <f t="shared" ca="1" si="94"/>
        <v>0</v>
      </c>
      <c r="N64">
        <f t="shared" ca="1" si="94"/>
        <v>0</v>
      </c>
      <c r="O64">
        <f t="shared" ca="1" si="94"/>
        <v>0</v>
      </c>
      <c r="P64">
        <f t="shared" ca="1" si="94"/>
        <v>1</v>
      </c>
      <c r="Q64">
        <f ca="1">IF(Q54,0,1)</f>
        <v>1</v>
      </c>
      <c r="R64">
        <f ca="1">IF(Q64=1,0,1)</f>
        <v>0</v>
      </c>
      <c r="S64">
        <f ca="1">IF(AND(OR(Q64=0,R64=1),OR(R64=0,R64=1)),0,0)</f>
        <v>0</v>
      </c>
      <c r="T64">
        <f ca="1">IF(S64,0,0)</f>
        <v>0</v>
      </c>
      <c r="U64">
        <f t="shared" ca="1" si="75"/>
        <v>3153</v>
      </c>
      <c r="V64">
        <f ca="1">SUMPRODUCT(F64:T64,Data!$D$4:$R$4)</f>
        <v>16</v>
      </c>
      <c r="W64">
        <f ca="1">SUMPRODUCT(F64:T64,Data!$D$5:$R$5)</f>
        <v>15</v>
      </c>
      <c r="X64" s="3">
        <f t="shared" ca="1" si="76"/>
        <v>0.24242424242424243</v>
      </c>
      <c r="Y64" s="3">
        <f t="shared" ca="1" si="77"/>
        <v>0.13043478260869565</v>
      </c>
      <c r="Z64">
        <f t="shared" ca="1" si="78"/>
        <v>1000</v>
      </c>
      <c r="AA64">
        <f ca="1">250+SUMPRODUCT(F64:T64,Data!$D$6:$R$6)</f>
        <v>780</v>
      </c>
      <c r="AB64" s="2">
        <f t="shared" ca="1" si="79"/>
        <v>53333.333333333336</v>
      </c>
      <c r="AC64" s="2">
        <f t="shared" ca="1" si="80"/>
        <v>45913.043478260872</v>
      </c>
      <c r="AD64" s="2">
        <f t="shared" ca="1" si="81"/>
        <v>99246.376811594208</v>
      </c>
      <c r="AE64" t="str">
        <f t="shared" ca="1" si="84"/>
        <v>No</v>
      </c>
    </row>
    <row r="65" spans="2:31" x14ac:dyDescent="0.35">
      <c r="C65" t="str">
        <f t="shared" si="82"/>
        <v>Price</v>
      </c>
      <c r="D65">
        <v>9</v>
      </c>
      <c r="F65">
        <f ca="1">F54</f>
        <v>1</v>
      </c>
      <c r="G65">
        <f t="shared" ref="G65:P65" ca="1" si="95">G54</f>
        <v>0</v>
      </c>
      <c r="H65">
        <f t="shared" ca="1" si="95"/>
        <v>0</v>
      </c>
      <c r="I65">
        <f t="shared" ca="1" si="95"/>
        <v>0</v>
      </c>
      <c r="J65">
        <f t="shared" ca="1" si="95"/>
        <v>1</v>
      </c>
      <c r="K65">
        <f t="shared" ca="1" si="95"/>
        <v>0</v>
      </c>
      <c r="L65">
        <f t="shared" ca="1" si="95"/>
        <v>1</v>
      </c>
      <c r="M65">
        <f t="shared" ca="1" si="95"/>
        <v>0</v>
      </c>
      <c r="N65">
        <f t="shared" ca="1" si="95"/>
        <v>0</v>
      </c>
      <c r="O65">
        <f t="shared" ca="1" si="95"/>
        <v>0</v>
      </c>
      <c r="P65">
        <f t="shared" ca="1" si="95"/>
        <v>1</v>
      </c>
      <c r="Q65">
        <f ca="1">IF(AND(Q54=1,Q64=0),0,0)</f>
        <v>0</v>
      </c>
      <c r="R65">
        <f ca="1">IF(AND(R54=1,R64=0),0,0)</f>
        <v>0</v>
      </c>
      <c r="S65">
        <f ca="1">IF(AND(AND(OR(Q54=0,Q54=1),OR(R54=0,R54=1)),AND(OR(Q64=0,Q64=1),OR(R64=0,R64=1)),S54=1),0,1)</f>
        <v>1</v>
      </c>
      <c r="T65">
        <f ca="1">IF(AND(Q65=0,R65=0,S65=0),1,0)</f>
        <v>0</v>
      </c>
      <c r="U65">
        <f t="shared" ca="1" si="75"/>
        <v>9297</v>
      </c>
      <c r="V65">
        <f ca="1">SUMPRODUCT(F65:T65,Data!$D$4:$R$4)</f>
        <v>13</v>
      </c>
      <c r="W65">
        <f ca="1">SUMPRODUCT(F65:T65,Data!$D$5:$R$5)</f>
        <v>11</v>
      </c>
      <c r="X65" s="3">
        <f t="shared" ca="1" si="76"/>
        <v>0.20634920634920634</v>
      </c>
      <c r="Y65" s="3">
        <f t="shared" ca="1" si="77"/>
        <v>9.90990990990991E-2</v>
      </c>
      <c r="Z65">
        <f t="shared" ca="1" si="78"/>
        <v>2000</v>
      </c>
      <c r="AA65">
        <f ca="1">250+SUMPRODUCT(F65:T65,Data!$D$6:$R$6)</f>
        <v>780</v>
      </c>
      <c r="AB65" s="2">
        <f t="shared" ca="1" si="79"/>
        <v>251746.03174603172</v>
      </c>
      <c r="AC65" s="2">
        <f t="shared" ca="1" si="80"/>
        <v>193441.44144144145</v>
      </c>
      <c r="AD65" s="2">
        <f t="shared" ca="1" si="81"/>
        <v>445187.47318747314</v>
      </c>
      <c r="AE65" t="str">
        <f t="shared" ca="1" si="84"/>
        <v>No</v>
      </c>
    </row>
    <row r="66" spans="2:31" x14ac:dyDescent="0.35">
      <c r="C66" t="str">
        <f t="shared" si="82"/>
        <v>Price</v>
      </c>
      <c r="D66">
        <v>10</v>
      </c>
      <c r="F66">
        <f ca="1">F54</f>
        <v>1</v>
      </c>
      <c r="G66">
        <f t="shared" ref="G66:P66" ca="1" si="96">G54</f>
        <v>0</v>
      </c>
      <c r="H66">
        <f t="shared" ca="1" si="96"/>
        <v>0</v>
      </c>
      <c r="I66">
        <f t="shared" ca="1" si="96"/>
        <v>0</v>
      </c>
      <c r="J66">
        <f t="shared" ca="1" si="96"/>
        <v>1</v>
      </c>
      <c r="K66">
        <f t="shared" ca="1" si="96"/>
        <v>0</v>
      </c>
      <c r="L66">
        <f t="shared" ca="1" si="96"/>
        <v>1</v>
      </c>
      <c r="M66">
        <f t="shared" ca="1" si="96"/>
        <v>0</v>
      </c>
      <c r="N66">
        <f t="shared" ca="1" si="96"/>
        <v>0</v>
      </c>
      <c r="O66">
        <f t="shared" ca="1" si="96"/>
        <v>0</v>
      </c>
      <c r="P66">
        <f t="shared" ca="1" si="96"/>
        <v>1</v>
      </c>
      <c r="Q66">
        <f ca="1">IF(OR(Q54=1,Q64=1,Q65=1),0,1)</f>
        <v>0</v>
      </c>
      <c r="R66">
        <f ca="1">IF(OR(R54=1,R64=1,R65=1),0,1)</f>
        <v>1</v>
      </c>
      <c r="S66">
        <f ca="1">IF(OR(S54=1,S64=1,S65=1),0,1)</f>
        <v>0</v>
      </c>
      <c r="T66">
        <f ca="1">IF(OR(T54=1,T64=1,T65=1),0,1)</f>
        <v>0</v>
      </c>
      <c r="U66">
        <f t="shared" ca="1" si="75"/>
        <v>5201</v>
      </c>
      <c r="V66">
        <f ca="1">SUMPRODUCT(F66:T66,Data!$D$4:$R$4)</f>
        <v>14</v>
      </c>
      <c r="W66">
        <f ca="1">SUMPRODUCT(F66:T66,Data!$D$5:$R$5)</f>
        <v>13</v>
      </c>
      <c r="X66" s="3">
        <f t="shared" ca="1" si="76"/>
        <v>0.21875</v>
      </c>
      <c r="Y66" s="3">
        <f t="shared" ca="1" si="77"/>
        <v>0.11504424778761062</v>
      </c>
      <c r="Z66">
        <f t="shared" ca="1" si="78"/>
        <v>1500</v>
      </c>
      <c r="AA66">
        <f ca="1">250+SUMPRODUCT(F66:T66,Data!$D$6:$R$6)</f>
        <v>780</v>
      </c>
      <c r="AB66" s="2">
        <f t="shared" ca="1" si="79"/>
        <v>157500</v>
      </c>
      <c r="AC66" s="2">
        <f t="shared" ca="1" si="80"/>
        <v>132530.97345132745</v>
      </c>
      <c r="AD66" s="2">
        <f t="shared" ca="1" si="81"/>
        <v>290030.97345132742</v>
      </c>
      <c r="AE66" t="str">
        <f t="shared" ca="1" si="84"/>
        <v>No</v>
      </c>
    </row>
    <row r="67" spans="2:31" x14ac:dyDescent="0.35">
      <c r="B67" s="4" t="s">
        <v>73</v>
      </c>
      <c r="AD67" s="43">
        <f ca="1">MAX(AD57:AD66)</f>
        <v>561437.52963489806</v>
      </c>
    </row>
    <row r="68" spans="2:31" x14ac:dyDescent="0.35">
      <c r="B68" s="4" t="s">
        <v>85</v>
      </c>
      <c r="F68">
        <f ca="1">AI12</f>
        <v>1</v>
      </c>
      <c r="G68">
        <f t="shared" ref="G68:T68" ca="1" si="97">AJ12</f>
        <v>0</v>
      </c>
      <c r="H68">
        <f t="shared" ca="1" si="97"/>
        <v>0</v>
      </c>
      <c r="I68">
        <f t="shared" ca="1" si="97"/>
        <v>0</v>
      </c>
      <c r="J68">
        <f t="shared" ca="1" si="97"/>
        <v>1</v>
      </c>
      <c r="K68">
        <f t="shared" ca="1" si="97"/>
        <v>0</v>
      </c>
      <c r="L68">
        <f t="shared" ca="1" si="97"/>
        <v>0</v>
      </c>
      <c r="M68">
        <f t="shared" ca="1" si="97"/>
        <v>1</v>
      </c>
      <c r="N68">
        <f t="shared" ca="1" si="97"/>
        <v>0</v>
      </c>
      <c r="O68">
        <f t="shared" ca="1" si="97"/>
        <v>0</v>
      </c>
      <c r="P68">
        <f t="shared" ca="1" si="97"/>
        <v>1</v>
      </c>
      <c r="Q68">
        <f t="shared" ca="1" si="97"/>
        <v>0</v>
      </c>
      <c r="R68">
        <f t="shared" ca="1" si="97"/>
        <v>0</v>
      </c>
      <c r="S68">
        <f t="shared" ca="1" si="97"/>
        <v>0</v>
      </c>
      <c r="T68">
        <f t="shared" ca="1" si="97"/>
        <v>1</v>
      </c>
      <c r="U68">
        <f t="shared" ref="U68" ca="1" si="98">SUMPRODUCT($F$1:$T$1,F68:T68)</f>
        <v>17553</v>
      </c>
    </row>
    <row r="69" spans="2:31" x14ac:dyDescent="0.35"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</row>
    <row r="70" spans="2:31" x14ac:dyDescent="0.35">
      <c r="B70" s="4" t="s">
        <v>128</v>
      </c>
      <c r="E70" s="45">
        <f ca="1">AY12</f>
        <v>108</v>
      </c>
      <c r="F70">
        <f ca="1">VLOOKUP($E70,'Brute Force Search'!$B$6:$R$221,F$3,0)</f>
        <v>1</v>
      </c>
      <c r="G70">
        <f ca="1">VLOOKUP($E70,'Brute Force Search'!$B$6:$R$221,G$3,0)</f>
        <v>0</v>
      </c>
      <c r="H70">
        <f ca="1">VLOOKUP($E70,'Brute Force Search'!$B$6:$R$221,H$3,0)</f>
        <v>0</v>
      </c>
      <c r="I70">
        <f ca="1">VLOOKUP($E70,'Brute Force Search'!$B$6:$R$221,I$3,0)</f>
        <v>0</v>
      </c>
      <c r="J70">
        <f ca="1">VLOOKUP($E70,'Brute Force Search'!$B$6:$R$221,J$3,0)</f>
        <v>1</v>
      </c>
      <c r="K70">
        <f ca="1">VLOOKUP($E70,'Brute Force Search'!$B$6:$R$221,K$3,0)</f>
        <v>0</v>
      </c>
      <c r="L70">
        <f ca="1">VLOOKUP($E70,'Brute Force Search'!$B$6:$R$221,L$3,0)</f>
        <v>0</v>
      </c>
      <c r="M70">
        <f ca="1">VLOOKUP($E70,'Brute Force Search'!$B$6:$R$221,M$3,0)</f>
        <v>1</v>
      </c>
      <c r="N70">
        <f ca="1">VLOOKUP($E70,'Brute Force Search'!$B$6:$R$221,N$3,0)</f>
        <v>0</v>
      </c>
      <c r="O70">
        <f ca="1">VLOOKUP($E70,'Brute Force Search'!$B$6:$R$221,O$3,0)</f>
        <v>0</v>
      </c>
      <c r="P70">
        <f ca="1">VLOOKUP($E70,'Brute Force Search'!$B$6:$R$221,P$3,0)</f>
        <v>1</v>
      </c>
      <c r="Q70">
        <f ca="1">VLOOKUP($E70,'Brute Force Search'!$B$6:$R$221,Q$3,0)</f>
        <v>0</v>
      </c>
      <c r="R70">
        <f ca="1">VLOOKUP($E70,'Brute Force Search'!$B$6:$R$221,R$3,0)</f>
        <v>0</v>
      </c>
      <c r="S70">
        <f ca="1">VLOOKUP($E70,'Brute Force Search'!$B$6:$R$221,S$3,0)</f>
        <v>0</v>
      </c>
      <c r="T70">
        <f ca="1">VLOOKUP($E70,'Brute Force Search'!$B$6:$R$221,T$3,0)</f>
        <v>1</v>
      </c>
      <c r="U70">
        <f ca="1">SUMPRODUCT($F$1:$T$1,F70:T70)</f>
        <v>17553</v>
      </c>
      <c r="V70" s="34"/>
      <c r="W70" s="34"/>
      <c r="X70" s="34"/>
      <c r="Y70" s="34"/>
      <c r="Z70" s="34"/>
      <c r="AA70" s="34"/>
      <c r="AB70" s="34"/>
      <c r="AC70" s="34"/>
      <c r="AD70" s="34"/>
      <c r="AE70" s="34"/>
    </row>
    <row r="71" spans="2:31" x14ac:dyDescent="0.35"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</row>
    <row r="72" spans="2:31" x14ac:dyDescent="0.35">
      <c r="B72" s="4" t="s">
        <v>86</v>
      </c>
    </row>
    <row r="73" spans="2:31" x14ac:dyDescent="0.35">
      <c r="C73" t="str">
        <f>C41</f>
        <v>Detachable</v>
      </c>
      <c r="D73">
        <v>1</v>
      </c>
      <c r="F73">
        <f ca="1">IF(F70,0,1)</f>
        <v>0</v>
      </c>
      <c r="G73">
        <f ca="1">1-F73</f>
        <v>1</v>
      </c>
      <c r="H73">
        <f ca="1">H70</f>
        <v>0</v>
      </c>
      <c r="I73">
        <f t="shared" ref="I73:T73" ca="1" si="99">I70</f>
        <v>0</v>
      </c>
      <c r="J73">
        <f t="shared" ca="1" si="99"/>
        <v>1</v>
      </c>
      <c r="K73">
        <f t="shared" ca="1" si="99"/>
        <v>0</v>
      </c>
      <c r="L73">
        <f t="shared" ca="1" si="99"/>
        <v>0</v>
      </c>
      <c r="M73">
        <f t="shared" ca="1" si="99"/>
        <v>1</v>
      </c>
      <c r="N73">
        <f t="shared" ca="1" si="99"/>
        <v>0</v>
      </c>
      <c r="O73">
        <f t="shared" ca="1" si="99"/>
        <v>0</v>
      </c>
      <c r="P73">
        <f t="shared" ca="1" si="99"/>
        <v>1</v>
      </c>
      <c r="Q73">
        <f t="shared" ca="1" si="99"/>
        <v>0</v>
      </c>
      <c r="R73">
        <f t="shared" ca="1" si="99"/>
        <v>0</v>
      </c>
      <c r="S73">
        <f t="shared" ca="1" si="99"/>
        <v>0</v>
      </c>
      <c r="T73">
        <f t="shared" ca="1" si="99"/>
        <v>1</v>
      </c>
      <c r="U73">
        <f t="shared" ref="U73:U82" ca="1" si="100">SUMPRODUCT($F$1:$T$1,F73:T73)</f>
        <v>17554</v>
      </c>
      <c r="V73">
        <f ca="1">SUMPRODUCT(F73:T73,Data!$D$4:$R$4)</f>
        <v>9.8000000000000007</v>
      </c>
      <c r="W73">
        <f ca="1">SUMPRODUCT(F73:T73,Data!$D$5:$R$5)</f>
        <v>8</v>
      </c>
      <c r="X73" s="3">
        <f t="shared" ref="X73:X82" ca="1" si="101">V73/(50+V73)</f>
        <v>0.16387959866220739</v>
      </c>
      <c r="Y73" s="3">
        <f t="shared" ref="Y73:Y82" ca="1" si="102">W73/(100+W73)</f>
        <v>7.407407407407407E-2</v>
      </c>
      <c r="Z73">
        <f t="shared" ref="Z73:Z82" ca="1" si="103">IF(Q73=1,$Q$5,IF(R73=1,$R$5,IF(S73=1,$S$5,IF(T73=1,$T$5))))</f>
        <v>2500</v>
      </c>
      <c r="AA73">
        <f ca="1">250+SUMPRODUCT(F73:T73,Data!$D$6:$R$6)</f>
        <v>630</v>
      </c>
      <c r="AB73" s="2">
        <f t="shared" ref="AB73:AB82" ca="1" si="104">($Z73-$AA73)*X73*1000</f>
        <v>306454.84949832782</v>
      </c>
      <c r="AC73" s="2">
        <f t="shared" ref="AC73:AC82" ca="1" si="105">($Z73-$AA73)*Y73*1600</f>
        <v>221629.62962962961</v>
      </c>
      <c r="AD73" s="2">
        <f t="shared" ref="AD73:AD82" ca="1" si="106">SUM(AB73:AC73)</f>
        <v>528084.47912795749</v>
      </c>
      <c r="AE73" t="str">
        <f ca="1">IFERROR(VLOOKUP(U73,AX$9:AX$12,1,0),"No")</f>
        <v>No</v>
      </c>
    </row>
    <row r="74" spans="2:31" x14ac:dyDescent="0.35">
      <c r="C74" t="str">
        <f t="shared" ref="C74:C82" si="107">C42</f>
        <v>Processor</v>
      </c>
      <c r="D74">
        <v>2</v>
      </c>
      <c r="F74">
        <f ca="1">F70</f>
        <v>1</v>
      </c>
      <c r="G74">
        <f ca="1">G70</f>
        <v>0</v>
      </c>
      <c r="H74">
        <f ca="1">IF(H70,0,1)</f>
        <v>1</v>
      </c>
      <c r="I74">
        <f ca="1">IF(H74=1,0,1)</f>
        <v>0</v>
      </c>
      <c r="J74">
        <f ca="1">IF(AND(OR(H74=1,H74=0),OR(H74=1,I74=0)),0,0)</f>
        <v>0</v>
      </c>
      <c r="K74">
        <f ca="1">K70</f>
        <v>0</v>
      </c>
      <c r="L74">
        <f t="shared" ref="L74:T74" ca="1" si="108">L70</f>
        <v>0</v>
      </c>
      <c r="M74">
        <f t="shared" ca="1" si="108"/>
        <v>1</v>
      </c>
      <c r="N74">
        <f t="shared" ca="1" si="108"/>
        <v>0</v>
      </c>
      <c r="O74">
        <f t="shared" ca="1" si="108"/>
        <v>0</v>
      </c>
      <c r="P74">
        <f t="shared" ca="1" si="108"/>
        <v>1</v>
      </c>
      <c r="Q74">
        <f t="shared" ca="1" si="108"/>
        <v>0</v>
      </c>
      <c r="R74">
        <f t="shared" ca="1" si="108"/>
        <v>0</v>
      </c>
      <c r="S74">
        <f t="shared" ca="1" si="108"/>
        <v>0</v>
      </c>
      <c r="T74">
        <f t="shared" ca="1" si="108"/>
        <v>1</v>
      </c>
      <c r="U74">
        <f t="shared" ca="1" si="100"/>
        <v>17541</v>
      </c>
      <c r="V74">
        <f ca="1">SUMPRODUCT(F74:T74,Data!$D$4:$R$4)</f>
        <v>6.3</v>
      </c>
      <c r="W74">
        <f ca="1">SUMPRODUCT(F74:T74,Data!$D$5:$R$5)</f>
        <v>8</v>
      </c>
      <c r="X74" s="3">
        <f t="shared" ca="1" si="101"/>
        <v>0.11190053285968028</v>
      </c>
      <c r="Y74" s="3">
        <f t="shared" ca="1" si="102"/>
        <v>7.407407407407407E-2</v>
      </c>
      <c r="Z74">
        <f t="shared" ca="1" si="103"/>
        <v>2500</v>
      </c>
      <c r="AA74">
        <f ca="1">250+SUMPRODUCT(F74:T74,Data!$D$6:$R$6)</f>
        <v>630</v>
      </c>
      <c r="AB74" s="2">
        <f t="shared" ca="1" si="104"/>
        <v>209253.99644760214</v>
      </c>
      <c r="AC74" s="2">
        <f t="shared" ca="1" si="105"/>
        <v>221629.62962962961</v>
      </c>
      <c r="AD74" s="2">
        <f t="shared" ca="1" si="106"/>
        <v>430883.62607723172</v>
      </c>
      <c r="AE74" t="str">
        <f t="shared" ref="AE74:AE82" ca="1" si="109">IFERROR(VLOOKUP(U74,AX$9:AX$12,1,0),"No")</f>
        <v>No</v>
      </c>
    </row>
    <row r="75" spans="2:31" x14ac:dyDescent="0.35">
      <c r="C75" t="str">
        <f t="shared" si="107"/>
        <v>Processor</v>
      </c>
      <c r="D75">
        <v>3</v>
      </c>
      <c r="F75">
        <f ca="1">F70</f>
        <v>1</v>
      </c>
      <c r="G75">
        <f ca="1">G70</f>
        <v>0</v>
      </c>
      <c r="H75">
        <f ca="1">IF(AND(H70=1,H74=0),0,0)</f>
        <v>0</v>
      </c>
      <c r="I75">
        <f ca="1">IF(OR(AND(I70=1,I74=0),AND(I70=0,I74=1)),0,1)</f>
        <v>1</v>
      </c>
      <c r="J75">
        <f ca="1">IF(AND(H75=0,I75=0),1,0)</f>
        <v>0</v>
      </c>
      <c r="K75">
        <f ca="1">K70</f>
        <v>0</v>
      </c>
      <c r="L75">
        <f t="shared" ref="L75:T75" ca="1" si="110">L70</f>
        <v>0</v>
      </c>
      <c r="M75">
        <f t="shared" ca="1" si="110"/>
        <v>1</v>
      </c>
      <c r="N75">
        <f t="shared" ca="1" si="110"/>
        <v>0</v>
      </c>
      <c r="O75">
        <f t="shared" ca="1" si="110"/>
        <v>0</v>
      </c>
      <c r="P75">
        <f t="shared" ca="1" si="110"/>
        <v>1</v>
      </c>
      <c r="Q75">
        <f t="shared" ca="1" si="110"/>
        <v>0</v>
      </c>
      <c r="R75">
        <f t="shared" ca="1" si="110"/>
        <v>0</v>
      </c>
      <c r="S75">
        <f t="shared" ca="1" si="110"/>
        <v>0</v>
      </c>
      <c r="T75">
        <f t="shared" ca="1" si="110"/>
        <v>1</v>
      </c>
      <c r="U75">
        <f t="shared" ca="1" si="100"/>
        <v>17545</v>
      </c>
      <c r="V75">
        <f ca="1">SUMPRODUCT(F75:T75,Data!$D$4:$R$4)</f>
        <v>8.3000000000000007</v>
      </c>
      <c r="W75">
        <f ca="1">SUMPRODUCT(F75:T75,Data!$D$5:$R$5)</f>
        <v>10.4</v>
      </c>
      <c r="X75" s="3">
        <f t="shared" ca="1" si="101"/>
        <v>0.14236706689536879</v>
      </c>
      <c r="Y75" s="3">
        <f t="shared" ca="1" si="102"/>
        <v>9.420289855072464E-2</v>
      </c>
      <c r="Z75">
        <f t="shared" ca="1" si="103"/>
        <v>2500</v>
      </c>
      <c r="AA75">
        <f ca="1">250+SUMPRODUCT(F75:T75,Data!$D$6:$R$6)</f>
        <v>730</v>
      </c>
      <c r="AB75" s="2">
        <f t="shared" ca="1" si="104"/>
        <v>251989.70840480278</v>
      </c>
      <c r="AC75" s="2">
        <f t="shared" ca="1" si="105"/>
        <v>266782.60869565222</v>
      </c>
      <c r="AD75" s="2">
        <f t="shared" ca="1" si="106"/>
        <v>518772.31710045499</v>
      </c>
      <c r="AE75" t="str">
        <f t="shared" ca="1" si="109"/>
        <v>No</v>
      </c>
    </row>
    <row r="76" spans="2:31" x14ac:dyDescent="0.35">
      <c r="C76" t="str">
        <f t="shared" si="107"/>
        <v>Display Size</v>
      </c>
      <c r="D76">
        <v>4</v>
      </c>
      <c r="F76">
        <f ca="1">F70</f>
        <v>1</v>
      </c>
      <c r="G76">
        <f ca="1">G70</f>
        <v>0</v>
      </c>
      <c r="H76">
        <f ca="1">H70</f>
        <v>0</v>
      </c>
      <c r="I76">
        <f t="shared" ref="I76:J76" ca="1" si="111">I70</f>
        <v>0</v>
      </c>
      <c r="J76">
        <f t="shared" ca="1" si="111"/>
        <v>1</v>
      </c>
      <c r="K76">
        <f ca="1">IF(K70,0,1)</f>
        <v>1</v>
      </c>
      <c r="L76">
        <f ca="1">IF(K76=1,0,1)</f>
        <v>0</v>
      </c>
      <c r="M76">
        <f ca="1">IF(AND(OR(K76=1,K76=0),OR(L76=1,L76=0)),0,0)</f>
        <v>0</v>
      </c>
      <c r="N76">
        <f ca="1">N70</f>
        <v>0</v>
      </c>
      <c r="O76">
        <f t="shared" ref="O76:T76" ca="1" si="112">O70</f>
        <v>0</v>
      </c>
      <c r="P76">
        <f t="shared" ca="1" si="112"/>
        <v>1</v>
      </c>
      <c r="Q76">
        <f t="shared" ca="1" si="112"/>
        <v>0</v>
      </c>
      <c r="R76">
        <f t="shared" ca="1" si="112"/>
        <v>0</v>
      </c>
      <c r="S76">
        <f t="shared" ca="1" si="112"/>
        <v>0</v>
      </c>
      <c r="T76">
        <f t="shared" ca="1" si="112"/>
        <v>1</v>
      </c>
      <c r="U76">
        <f t="shared" ca="1" si="100"/>
        <v>17457</v>
      </c>
      <c r="V76">
        <f ca="1">SUMPRODUCT(F76:T76,Data!$D$4:$R$4)</f>
        <v>10</v>
      </c>
      <c r="W76">
        <f ca="1">SUMPRODUCT(F76:T76,Data!$D$5:$R$5)</f>
        <v>8.5</v>
      </c>
      <c r="X76" s="3">
        <f t="shared" ca="1" si="101"/>
        <v>0.16666666666666666</v>
      </c>
      <c r="Y76" s="3">
        <f t="shared" ca="1" si="102"/>
        <v>7.8341013824884786E-2</v>
      </c>
      <c r="Z76">
        <f t="shared" ca="1" si="103"/>
        <v>2500</v>
      </c>
      <c r="AA76">
        <f ca="1">250+SUMPRODUCT(F76:T76,Data!$D$6:$R$6)</f>
        <v>730</v>
      </c>
      <c r="AB76" s="2">
        <f t="shared" ca="1" si="104"/>
        <v>295000</v>
      </c>
      <c r="AC76" s="2">
        <f t="shared" ca="1" si="105"/>
        <v>221861.7511520737</v>
      </c>
      <c r="AD76" s="2">
        <f t="shared" ca="1" si="106"/>
        <v>516861.75115207373</v>
      </c>
      <c r="AE76" t="str">
        <f t="shared" ca="1" si="109"/>
        <v>No</v>
      </c>
    </row>
    <row r="77" spans="2:31" x14ac:dyDescent="0.35">
      <c r="C77" t="str">
        <f t="shared" si="107"/>
        <v>Display Size</v>
      </c>
      <c r="D77">
        <v>5</v>
      </c>
      <c r="F77">
        <f ca="1">F70</f>
        <v>1</v>
      </c>
      <c r="G77">
        <f ca="1">G70</f>
        <v>0</v>
      </c>
      <c r="H77">
        <f t="shared" ref="H77:J77" ca="1" si="113">H70</f>
        <v>0</v>
      </c>
      <c r="I77">
        <f t="shared" ca="1" si="113"/>
        <v>0</v>
      </c>
      <c r="J77">
        <f t="shared" ca="1" si="113"/>
        <v>1</v>
      </c>
      <c r="K77">
        <f ca="1">IF(AND(K70=1,K76=0),0,0)</f>
        <v>0</v>
      </c>
      <c r="L77">
        <f ca="1">IF(OR(AND(L70=1,L76=0),AND(L70=0,L76=1)),0,1)</f>
        <v>1</v>
      </c>
      <c r="M77">
        <f ca="1">IF(AND(K77=0,L77=0),1,0)</f>
        <v>0</v>
      </c>
      <c r="N77">
        <f ca="1">N70</f>
        <v>0</v>
      </c>
      <c r="O77">
        <f t="shared" ref="O77:T77" ca="1" si="114">O70</f>
        <v>0</v>
      </c>
      <c r="P77">
        <f t="shared" ca="1" si="114"/>
        <v>1</v>
      </c>
      <c r="Q77">
        <f t="shared" ca="1" si="114"/>
        <v>0</v>
      </c>
      <c r="R77">
        <f t="shared" ca="1" si="114"/>
        <v>0</v>
      </c>
      <c r="S77">
        <f t="shared" ca="1" si="114"/>
        <v>0</v>
      </c>
      <c r="T77">
        <f t="shared" ca="1" si="114"/>
        <v>1</v>
      </c>
      <c r="U77">
        <f t="shared" ca="1" si="100"/>
        <v>17489</v>
      </c>
      <c r="V77">
        <f ca="1">SUMPRODUCT(F77:T77,Data!$D$4:$R$4)</f>
        <v>12</v>
      </c>
      <c r="W77">
        <f ca="1">SUMPRODUCT(F77:T77,Data!$D$5:$R$5)</f>
        <v>10</v>
      </c>
      <c r="X77" s="3">
        <f t="shared" ca="1" si="101"/>
        <v>0.19354838709677419</v>
      </c>
      <c r="Y77" s="3">
        <f t="shared" ca="1" si="102"/>
        <v>9.0909090909090912E-2</v>
      </c>
      <c r="Z77">
        <f t="shared" ca="1" si="103"/>
        <v>2500</v>
      </c>
      <c r="AA77">
        <f ca="1">250+SUMPRODUCT(F77:T77,Data!$D$6:$R$6)</f>
        <v>780</v>
      </c>
      <c r="AB77" s="2">
        <f t="shared" ca="1" si="104"/>
        <v>332903.22580645158</v>
      </c>
      <c r="AC77" s="2">
        <f t="shared" ca="1" si="105"/>
        <v>250181.81818181821</v>
      </c>
      <c r="AD77" s="2">
        <f t="shared" ca="1" si="106"/>
        <v>583085.04398826975</v>
      </c>
      <c r="AE77">
        <f t="shared" ca="1" si="109"/>
        <v>17489</v>
      </c>
    </row>
    <row r="78" spans="2:31" x14ac:dyDescent="0.35">
      <c r="C78" t="str">
        <f t="shared" si="107"/>
        <v>Memory</v>
      </c>
      <c r="D78">
        <v>6</v>
      </c>
      <c r="F78">
        <f ca="1">F70</f>
        <v>1</v>
      </c>
      <c r="G78">
        <f t="shared" ref="G78:M78" ca="1" si="115">G70</f>
        <v>0</v>
      </c>
      <c r="H78">
        <f t="shared" ca="1" si="115"/>
        <v>0</v>
      </c>
      <c r="I78">
        <f t="shared" ca="1" si="115"/>
        <v>0</v>
      </c>
      <c r="J78">
        <f t="shared" ca="1" si="115"/>
        <v>1</v>
      </c>
      <c r="K78">
        <f t="shared" ca="1" si="115"/>
        <v>0</v>
      </c>
      <c r="L78">
        <f t="shared" ca="1" si="115"/>
        <v>0</v>
      </c>
      <c r="M78">
        <f t="shared" ca="1" si="115"/>
        <v>1</v>
      </c>
      <c r="N78">
        <f ca="1">IF(N70,0,1)</f>
        <v>1</v>
      </c>
      <c r="O78">
        <f ca="1">IF(N78=1,0,1)</f>
        <v>0</v>
      </c>
      <c r="P78">
        <f ca="1">IF(AND(OR(N78=1,O78=0),OR(N78=1,O78=0)),0,0)</f>
        <v>0</v>
      </c>
      <c r="Q78">
        <f ca="1">Q70</f>
        <v>0</v>
      </c>
      <c r="R78">
        <f t="shared" ref="R78:T78" ca="1" si="116">R70</f>
        <v>0</v>
      </c>
      <c r="S78">
        <f t="shared" ca="1" si="116"/>
        <v>0</v>
      </c>
      <c r="T78">
        <f t="shared" ca="1" si="116"/>
        <v>1</v>
      </c>
      <c r="U78">
        <f t="shared" ca="1" si="100"/>
        <v>16785</v>
      </c>
      <c r="V78">
        <f ca="1">SUMPRODUCT(F78:T78,Data!$D$4:$R$4)</f>
        <v>6.3</v>
      </c>
      <c r="W78">
        <f ca="1">SUMPRODUCT(F78:T78,Data!$D$5:$R$5)</f>
        <v>8.5</v>
      </c>
      <c r="X78" s="3">
        <f t="shared" ca="1" si="101"/>
        <v>0.11190053285968028</v>
      </c>
      <c r="Y78" s="3">
        <f t="shared" ca="1" si="102"/>
        <v>7.8341013824884786E-2</v>
      </c>
      <c r="Z78">
        <f t="shared" ca="1" si="103"/>
        <v>2500</v>
      </c>
      <c r="AA78">
        <f ca="1">250+SUMPRODUCT(F78:T78,Data!$D$6:$R$6)</f>
        <v>750</v>
      </c>
      <c r="AB78" s="2">
        <f t="shared" ca="1" si="104"/>
        <v>195825.93250444048</v>
      </c>
      <c r="AC78" s="2">
        <f t="shared" ca="1" si="105"/>
        <v>219354.83870967742</v>
      </c>
      <c r="AD78" s="2">
        <f t="shared" ca="1" si="106"/>
        <v>415180.77121411788</v>
      </c>
      <c r="AE78" t="str">
        <f t="shared" ca="1" si="109"/>
        <v>No</v>
      </c>
    </row>
    <row r="79" spans="2:31" x14ac:dyDescent="0.35">
      <c r="C79" t="str">
        <f t="shared" si="107"/>
        <v>Memory</v>
      </c>
      <c r="D79">
        <v>7</v>
      </c>
      <c r="F79">
        <f ca="1">F70</f>
        <v>1</v>
      </c>
      <c r="G79">
        <f t="shared" ref="G79:M79" ca="1" si="117">G70</f>
        <v>0</v>
      </c>
      <c r="H79">
        <f t="shared" ca="1" si="117"/>
        <v>0</v>
      </c>
      <c r="I79">
        <f t="shared" ca="1" si="117"/>
        <v>0</v>
      </c>
      <c r="J79">
        <f t="shared" ca="1" si="117"/>
        <v>1</v>
      </c>
      <c r="K79">
        <f t="shared" ca="1" si="117"/>
        <v>0</v>
      </c>
      <c r="L79">
        <f t="shared" ca="1" si="117"/>
        <v>0</v>
      </c>
      <c r="M79">
        <f t="shared" ca="1" si="117"/>
        <v>1</v>
      </c>
      <c r="N79">
        <f ca="1">IF(AND(N70=1,N78=0),0,0)</f>
        <v>0</v>
      </c>
      <c r="O79">
        <f ca="1">IF(OR(AND(O70=1,O78=0),AND(O70=0,O78=1)),0,1)</f>
        <v>1</v>
      </c>
      <c r="P79">
        <f ca="1">IF(AND(N79=0,O79=0),1,0)</f>
        <v>0</v>
      </c>
      <c r="Q79">
        <f ca="1">Q70</f>
        <v>0</v>
      </c>
      <c r="R79">
        <f t="shared" ref="R79:T79" ca="1" si="118">R70</f>
        <v>0</v>
      </c>
      <c r="S79">
        <f t="shared" ca="1" si="118"/>
        <v>0</v>
      </c>
      <c r="T79">
        <f t="shared" ca="1" si="118"/>
        <v>1</v>
      </c>
      <c r="U79">
        <f t="shared" ca="1" si="100"/>
        <v>17041</v>
      </c>
      <c r="V79">
        <f ca="1">SUMPRODUCT(F79:T79,Data!$D$4:$R$4)</f>
        <v>8.3000000000000007</v>
      </c>
      <c r="W79">
        <f ca="1">SUMPRODUCT(F79:T79,Data!$D$5:$R$5)</f>
        <v>10.5</v>
      </c>
      <c r="X79" s="3">
        <f t="shared" ca="1" si="101"/>
        <v>0.14236706689536879</v>
      </c>
      <c r="Y79" s="3">
        <f t="shared" ca="1" si="102"/>
        <v>9.5022624434389136E-2</v>
      </c>
      <c r="Z79">
        <f t="shared" ca="1" si="103"/>
        <v>2500</v>
      </c>
      <c r="AA79">
        <f ca="1">250+SUMPRODUCT(F79:T79,Data!$D$6:$R$6)</f>
        <v>790</v>
      </c>
      <c r="AB79" s="2">
        <f t="shared" ca="1" si="104"/>
        <v>243447.68439108063</v>
      </c>
      <c r="AC79" s="2">
        <f t="shared" ca="1" si="105"/>
        <v>259981.90045248865</v>
      </c>
      <c r="AD79" s="2">
        <f t="shared" ca="1" si="106"/>
        <v>503429.58484356932</v>
      </c>
      <c r="AE79" t="str">
        <f t="shared" ca="1" si="109"/>
        <v>No</v>
      </c>
    </row>
    <row r="80" spans="2:31" x14ac:dyDescent="0.35">
      <c r="C80" t="str">
        <f t="shared" si="107"/>
        <v>Price</v>
      </c>
      <c r="D80">
        <v>8</v>
      </c>
      <c r="F80">
        <f ca="1">F70</f>
        <v>1</v>
      </c>
      <c r="G80">
        <f t="shared" ref="G80:P80" ca="1" si="119">G70</f>
        <v>0</v>
      </c>
      <c r="H80">
        <f t="shared" ca="1" si="119"/>
        <v>0</v>
      </c>
      <c r="I80">
        <f t="shared" ca="1" si="119"/>
        <v>0</v>
      </c>
      <c r="J80">
        <f t="shared" ca="1" si="119"/>
        <v>1</v>
      </c>
      <c r="K80">
        <f t="shared" ca="1" si="119"/>
        <v>0</v>
      </c>
      <c r="L80">
        <f t="shared" ca="1" si="119"/>
        <v>0</v>
      </c>
      <c r="M80">
        <f t="shared" ca="1" si="119"/>
        <v>1</v>
      </c>
      <c r="N80">
        <f t="shared" ca="1" si="119"/>
        <v>0</v>
      </c>
      <c r="O80">
        <f t="shared" ca="1" si="119"/>
        <v>0</v>
      </c>
      <c r="P80">
        <f t="shared" ca="1" si="119"/>
        <v>1</v>
      </c>
      <c r="Q80">
        <f ca="1">IF(Q70,0,1)</f>
        <v>1</v>
      </c>
      <c r="R80">
        <f ca="1">IF(Q80=1,0,1)</f>
        <v>0</v>
      </c>
      <c r="S80">
        <f ca="1">IF(AND(OR(Q80=0,R80=1),OR(R80=0,R80=1)),0,0)</f>
        <v>0</v>
      </c>
      <c r="T80">
        <f ca="1">IF(S80,0,0)</f>
        <v>0</v>
      </c>
      <c r="U80">
        <f t="shared" ca="1" si="100"/>
        <v>3217</v>
      </c>
      <c r="V80">
        <f ca="1">SUMPRODUCT(F80:T80,Data!$D$4:$R$4)</f>
        <v>14.8</v>
      </c>
      <c r="W80">
        <f ca="1">SUMPRODUCT(F80:T80,Data!$D$5:$R$5)</f>
        <v>16</v>
      </c>
      <c r="X80" s="3">
        <f t="shared" ca="1" si="101"/>
        <v>0.22839506172839508</v>
      </c>
      <c r="Y80" s="3">
        <f t="shared" ca="1" si="102"/>
        <v>0.13793103448275862</v>
      </c>
      <c r="Z80">
        <f t="shared" ca="1" si="103"/>
        <v>1000</v>
      </c>
      <c r="AA80">
        <f ca="1">250+SUMPRODUCT(F80:T80,Data!$D$6:$R$6)</f>
        <v>830</v>
      </c>
      <c r="AB80" s="2">
        <f t="shared" ca="1" si="104"/>
        <v>38827.160493827163</v>
      </c>
      <c r="AC80" s="2">
        <f t="shared" ca="1" si="105"/>
        <v>37517.241379310341</v>
      </c>
      <c r="AD80" s="2">
        <f t="shared" ca="1" si="106"/>
        <v>76344.401873137511</v>
      </c>
      <c r="AE80" t="str">
        <f t="shared" ca="1" si="109"/>
        <v>No</v>
      </c>
    </row>
    <row r="81" spans="2:31" x14ac:dyDescent="0.35">
      <c r="C81" t="str">
        <f t="shared" si="107"/>
        <v>Price</v>
      </c>
      <c r="D81">
        <v>9</v>
      </c>
      <c r="F81">
        <f ca="1">F70</f>
        <v>1</v>
      </c>
      <c r="G81">
        <f t="shared" ref="G81:P81" ca="1" si="120">G70</f>
        <v>0</v>
      </c>
      <c r="H81">
        <f t="shared" ca="1" si="120"/>
        <v>0</v>
      </c>
      <c r="I81">
        <f t="shared" ca="1" si="120"/>
        <v>0</v>
      </c>
      <c r="J81">
        <f t="shared" ca="1" si="120"/>
        <v>1</v>
      </c>
      <c r="K81">
        <f t="shared" ca="1" si="120"/>
        <v>0</v>
      </c>
      <c r="L81">
        <f t="shared" ca="1" si="120"/>
        <v>0</v>
      </c>
      <c r="M81">
        <f t="shared" ca="1" si="120"/>
        <v>1</v>
      </c>
      <c r="N81">
        <f t="shared" ca="1" si="120"/>
        <v>0</v>
      </c>
      <c r="O81">
        <f t="shared" ca="1" si="120"/>
        <v>0</v>
      </c>
      <c r="P81">
        <f t="shared" ca="1" si="120"/>
        <v>1</v>
      </c>
      <c r="Q81">
        <f ca="1">IF(AND(Q70=1,Q80=0),0,0)</f>
        <v>0</v>
      </c>
      <c r="R81">
        <f ca="1">IF(AND(R70=1,R80=0),0,0)</f>
        <v>0</v>
      </c>
      <c r="S81">
        <f ca="1">IF(AND(AND(OR(Q70=0,Q70=1),OR(R70=0,R70=1)),AND(OR(Q80=0,Q80=1),OR(R80=0,R80=1)),S70=1),0,1)</f>
        <v>1</v>
      </c>
      <c r="T81">
        <f ca="1">IF(AND(Q81=0,R81=0,S81=0),1,0)</f>
        <v>0</v>
      </c>
      <c r="U81">
        <f t="shared" ca="1" si="100"/>
        <v>9361</v>
      </c>
      <c r="V81">
        <f ca="1">SUMPRODUCT(F81:T81,Data!$D$4:$R$4)</f>
        <v>11.8</v>
      </c>
      <c r="W81">
        <f ca="1">SUMPRODUCT(F81:T81,Data!$D$5:$R$5)</f>
        <v>12</v>
      </c>
      <c r="X81" s="3">
        <f t="shared" ca="1" si="101"/>
        <v>0.19093851132686085</v>
      </c>
      <c r="Y81" s="3">
        <f t="shared" ca="1" si="102"/>
        <v>0.10714285714285714</v>
      </c>
      <c r="Z81">
        <f t="shared" ca="1" si="103"/>
        <v>2000</v>
      </c>
      <c r="AA81">
        <f ca="1">250+SUMPRODUCT(F81:T81,Data!$D$6:$R$6)</f>
        <v>830</v>
      </c>
      <c r="AB81" s="2">
        <f t="shared" ca="1" si="104"/>
        <v>223398.0582524272</v>
      </c>
      <c r="AC81" s="2">
        <f t="shared" ca="1" si="105"/>
        <v>200571.42857142855</v>
      </c>
      <c r="AD81" s="2">
        <f t="shared" ca="1" si="106"/>
        <v>423969.48682385578</v>
      </c>
      <c r="AE81" t="str">
        <f t="shared" ca="1" si="109"/>
        <v>No</v>
      </c>
    </row>
    <row r="82" spans="2:31" x14ac:dyDescent="0.35">
      <c r="C82" t="str">
        <f t="shared" si="107"/>
        <v>Price</v>
      </c>
      <c r="D82">
        <v>10</v>
      </c>
      <c r="F82">
        <f ca="1">F70</f>
        <v>1</v>
      </c>
      <c r="G82">
        <f t="shared" ref="G82:P82" ca="1" si="121">G70</f>
        <v>0</v>
      </c>
      <c r="H82">
        <f t="shared" ca="1" si="121"/>
        <v>0</v>
      </c>
      <c r="I82">
        <f t="shared" ca="1" si="121"/>
        <v>0</v>
      </c>
      <c r="J82">
        <f t="shared" ca="1" si="121"/>
        <v>1</v>
      </c>
      <c r="K82">
        <f t="shared" ca="1" si="121"/>
        <v>0</v>
      </c>
      <c r="L82">
        <f t="shared" ca="1" si="121"/>
        <v>0</v>
      </c>
      <c r="M82">
        <f t="shared" ca="1" si="121"/>
        <v>1</v>
      </c>
      <c r="N82">
        <f t="shared" ca="1" si="121"/>
        <v>0</v>
      </c>
      <c r="O82">
        <f t="shared" ca="1" si="121"/>
        <v>0</v>
      </c>
      <c r="P82">
        <f t="shared" ca="1" si="121"/>
        <v>1</v>
      </c>
      <c r="Q82">
        <f ca="1">IF(OR(Q70=1,Q80=1,Q81=1),0,1)</f>
        <v>0</v>
      </c>
      <c r="R82">
        <f ca="1">IF(OR(R70=1,R80=1,R81=1),0,1)</f>
        <v>1</v>
      </c>
      <c r="S82">
        <f ca="1">IF(OR(S70=1,S80=1,S81=1),0,1)</f>
        <v>0</v>
      </c>
      <c r="T82">
        <f ca="1">IF(OR(T70=1,T80=1,T81=1),0,1)</f>
        <v>0</v>
      </c>
      <c r="U82">
        <f t="shared" ca="1" si="100"/>
        <v>5265</v>
      </c>
      <c r="V82">
        <f ca="1">SUMPRODUCT(F82:T82,Data!$D$4:$R$4)</f>
        <v>12.8</v>
      </c>
      <c r="W82">
        <f ca="1">SUMPRODUCT(F82:T82,Data!$D$5:$R$5)</f>
        <v>14</v>
      </c>
      <c r="X82" s="3">
        <f t="shared" ca="1" si="101"/>
        <v>0.20382165605095542</v>
      </c>
      <c r="Y82" s="3">
        <f t="shared" ca="1" si="102"/>
        <v>0.12280701754385964</v>
      </c>
      <c r="Z82">
        <f t="shared" ca="1" si="103"/>
        <v>1500</v>
      </c>
      <c r="AA82">
        <f ca="1">250+SUMPRODUCT(F82:T82,Data!$D$6:$R$6)</f>
        <v>830</v>
      </c>
      <c r="AB82" s="2">
        <f t="shared" ca="1" si="104"/>
        <v>136560.50955414015</v>
      </c>
      <c r="AC82" s="2">
        <f t="shared" ca="1" si="105"/>
        <v>131649.12280701753</v>
      </c>
      <c r="AD82" s="2">
        <f t="shared" ca="1" si="106"/>
        <v>268209.63236115768</v>
      </c>
      <c r="AE82" t="str">
        <f t="shared" ca="1" si="109"/>
        <v>No</v>
      </c>
    </row>
    <row r="83" spans="2:31" x14ac:dyDescent="0.35">
      <c r="B83" s="4" t="s">
        <v>73</v>
      </c>
      <c r="AD83" s="43">
        <f ca="1">MAX(AD73:AD82)</f>
        <v>583085.04398826975</v>
      </c>
    </row>
    <row r="84" spans="2:31" x14ac:dyDescent="0.35">
      <c r="B84" s="4" t="s">
        <v>87</v>
      </c>
      <c r="F84">
        <f ca="1">AI13</f>
        <v>1</v>
      </c>
      <c r="G84">
        <f t="shared" ref="G84:T84" ca="1" si="122">AJ13</f>
        <v>0</v>
      </c>
      <c r="H84">
        <f t="shared" ca="1" si="122"/>
        <v>0</v>
      </c>
      <c r="I84">
        <f t="shared" ca="1" si="122"/>
        <v>0</v>
      </c>
      <c r="J84">
        <f t="shared" ca="1" si="122"/>
        <v>1</v>
      </c>
      <c r="K84">
        <f t="shared" ca="1" si="122"/>
        <v>0</v>
      </c>
      <c r="L84">
        <f t="shared" ca="1" si="122"/>
        <v>1</v>
      </c>
      <c r="M84">
        <f t="shared" ca="1" si="122"/>
        <v>0</v>
      </c>
      <c r="N84">
        <f t="shared" ca="1" si="122"/>
        <v>0</v>
      </c>
      <c r="O84">
        <f t="shared" ca="1" si="122"/>
        <v>0</v>
      </c>
      <c r="P84">
        <f t="shared" ca="1" si="122"/>
        <v>1</v>
      </c>
      <c r="Q84">
        <f t="shared" ca="1" si="122"/>
        <v>0</v>
      </c>
      <c r="R84">
        <f t="shared" ca="1" si="122"/>
        <v>0</v>
      </c>
      <c r="S84">
        <f t="shared" ca="1" si="122"/>
        <v>0</v>
      </c>
      <c r="T84">
        <f t="shared" ca="1" si="122"/>
        <v>1</v>
      </c>
      <c r="U84">
        <f t="shared" ref="U84" ca="1" si="123">SUMPRODUCT($F$1:$T$1,F84:T84)</f>
        <v>17489</v>
      </c>
    </row>
    <row r="85" spans="2:31" x14ac:dyDescent="0.35"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</row>
    <row r="86" spans="2:31" x14ac:dyDescent="0.35">
      <c r="B86" s="4" t="s">
        <v>128</v>
      </c>
      <c r="E86" s="45">
        <f ca="1">AY13</f>
        <v>96</v>
      </c>
      <c r="F86">
        <f ca="1">VLOOKUP($E86,'Brute Force Search'!$B$6:$R$221,F$3,0)</f>
        <v>1</v>
      </c>
      <c r="G86">
        <f ca="1">VLOOKUP($E86,'Brute Force Search'!$B$6:$R$221,G$3,0)</f>
        <v>0</v>
      </c>
      <c r="H86">
        <f ca="1">VLOOKUP($E86,'Brute Force Search'!$B$6:$R$221,H$3,0)</f>
        <v>0</v>
      </c>
      <c r="I86">
        <f ca="1">VLOOKUP($E86,'Brute Force Search'!$B$6:$R$221,I$3,0)</f>
        <v>0</v>
      </c>
      <c r="J86">
        <f ca="1">VLOOKUP($E86,'Brute Force Search'!$B$6:$R$221,J$3,0)</f>
        <v>1</v>
      </c>
      <c r="K86">
        <f ca="1">VLOOKUP($E86,'Brute Force Search'!$B$6:$R$221,K$3,0)</f>
        <v>0</v>
      </c>
      <c r="L86">
        <f ca="1">VLOOKUP($E86,'Brute Force Search'!$B$6:$R$221,L$3,0)</f>
        <v>1</v>
      </c>
      <c r="M86">
        <f ca="1">VLOOKUP($E86,'Brute Force Search'!$B$6:$R$221,M$3,0)</f>
        <v>0</v>
      </c>
      <c r="N86">
        <f ca="1">VLOOKUP($E86,'Brute Force Search'!$B$6:$R$221,N$3,0)</f>
        <v>0</v>
      </c>
      <c r="O86">
        <f ca="1">VLOOKUP($E86,'Brute Force Search'!$B$6:$R$221,O$3,0)</f>
        <v>0</v>
      </c>
      <c r="P86">
        <f ca="1">VLOOKUP($E86,'Brute Force Search'!$B$6:$R$221,P$3,0)</f>
        <v>1</v>
      </c>
      <c r="Q86">
        <f ca="1">VLOOKUP($E86,'Brute Force Search'!$B$6:$R$221,Q$3,0)</f>
        <v>0</v>
      </c>
      <c r="R86">
        <f ca="1">VLOOKUP($E86,'Brute Force Search'!$B$6:$R$221,R$3,0)</f>
        <v>0</v>
      </c>
      <c r="S86">
        <f ca="1">VLOOKUP($E86,'Brute Force Search'!$B$6:$R$221,S$3,0)</f>
        <v>0</v>
      </c>
      <c r="T86">
        <f ca="1">VLOOKUP($E86,'Brute Force Search'!$B$6:$R$221,T$3,0)</f>
        <v>1</v>
      </c>
      <c r="U86">
        <f ca="1">SUMPRODUCT($F$1:$T$1,F86:T86)</f>
        <v>17489</v>
      </c>
      <c r="V86" s="34"/>
      <c r="W86" s="34"/>
      <c r="X86" s="34"/>
      <c r="Y86" s="34"/>
      <c r="Z86" s="34"/>
      <c r="AA86" s="34"/>
      <c r="AB86" s="34"/>
      <c r="AC86" s="34"/>
      <c r="AD86" s="34"/>
      <c r="AE86" s="34"/>
    </row>
    <row r="87" spans="2:31" x14ac:dyDescent="0.35"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</row>
    <row r="88" spans="2:31" x14ac:dyDescent="0.35">
      <c r="B88" s="4" t="s">
        <v>88</v>
      </c>
    </row>
    <row r="89" spans="2:31" x14ac:dyDescent="0.35">
      <c r="C89" t="str">
        <f>C57</f>
        <v>Detachable</v>
      </c>
      <c r="D89">
        <v>1</v>
      </c>
      <c r="F89">
        <f ca="1">IF(F86,0,1)</f>
        <v>0</v>
      </c>
      <c r="G89">
        <f ca="1">1-F89</f>
        <v>1</v>
      </c>
      <c r="H89">
        <f ca="1">H86</f>
        <v>0</v>
      </c>
      <c r="I89">
        <f t="shared" ref="I89:T89" ca="1" si="124">I86</f>
        <v>0</v>
      </c>
      <c r="J89">
        <f t="shared" ca="1" si="124"/>
        <v>1</v>
      </c>
      <c r="K89">
        <f t="shared" ca="1" si="124"/>
        <v>0</v>
      </c>
      <c r="L89">
        <f t="shared" ca="1" si="124"/>
        <v>1</v>
      </c>
      <c r="M89">
        <f t="shared" ca="1" si="124"/>
        <v>0</v>
      </c>
      <c r="N89">
        <f t="shared" ca="1" si="124"/>
        <v>0</v>
      </c>
      <c r="O89">
        <f t="shared" ca="1" si="124"/>
        <v>0</v>
      </c>
      <c r="P89">
        <f t="shared" ca="1" si="124"/>
        <v>1</v>
      </c>
      <c r="Q89">
        <f t="shared" ca="1" si="124"/>
        <v>0</v>
      </c>
      <c r="R89">
        <f t="shared" ca="1" si="124"/>
        <v>0</v>
      </c>
      <c r="S89">
        <f t="shared" ca="1" si="124"/>
        <v>0</v>
      </c>
      <c r="T89">
        <f t="shared" ca="1" si="124"/>
        <v>1</v>
      </c>
      <c r="U89">
        <f t="shared" ref="U89:U98" ca="1" si="125">SUMPRODUCT($F$1:$T$1,F89:T89)</f>
        <v>17490</v>
      </c>
      <c r="V89">
        <f ca="1">SUMPRODUCT(F89:T89,Data!$D$4:$R$4)</f>
        <v>11</v>
      </c>
      <c r="W89">
        <f ca="1">SUMPRODUCT(F89:T89,Data!$D$5:$R$5)</f>
        <v>7</v>
      </c>
      <c r="X89" s="3">
        <f t="shared" ref="X89:X98" ca="1" si="126">V89/(50+V89)</f>
        <v>0.18032786885245902</v>
      </c>
      <c r="Y89" s="3">
        <f t="shared" ref="Y89:Y98" ca="1" si="127">W89/(100+W89)</f>
        <v>6.5420560747663545E-2</v>
      </c>
      <c r="Z89">
        <f t="shared" ref="Z89:Z98" ca="1" si="128">IF(Q89=1,$Q$5,IF(R89=1,$R$5,IF(S89=1,$S$5,IF(T89=1,$T$5))))</f>
        <v>2500</v>
      </c>
      <c r="AA89">
        <f ca="1">250+SUMPRODUCT(F89:T89,Data!$D$6:$R$6)</f>
        <v>580</v>
      </c>
      <c r="AB89" s="2">
        <f t="shared" ref="AB89:AB98" ca="1" si="129">($Z89-$AA89)*X89*1000</f>
        <v>346229.50819672132</v>
      </c>
      <c r="AC89" s="2">
        <f t="shared" ref="AC89:AC98" ca="1" si="130">($Z89-$AA89)*Y89*1600</f>
        <v>200971.96261682242</v>
      </c>
      <c r="AD89" s="2">
        <f t="shared" ref="AD89:AD98" ca="1" si="131">SUM(AB89:AC89)</f>
        <v>547201.47081354377</v>
      </c>
      <c r="AE89">
        <f ca="1">IFERROR(VLOOKUP(U89,AX$9:AX$13,1,0),"No")</f>
        <v>17490</v>
      </c>
    </row>
    <row r="90" spans="2:31" x14ac:dyDescent="0.35">
      <c r="C90" t="str">
        <f t="shared" ref="C90:C98" si="132">C58</f>
        <v>Processor</v>
      </c>
      <c r="D90">
        <v>2</v>
      </c>
      <c r="F90">
        <f ca="1">F86</f>
        <v>1</v>
      </c>
      <c r="G90">
        <f ca="1">G86</f>
        <v>0</v>
      </c>
      <c r="H90">
        <f ca="1">IF(H86,0,1)</f>
        <v>1</v>
      </c>
      <c r="I90">
        <f ca="1">IF(H90=1,0,1)</f>
        <v>0</v>
      </c>
      <c r="J90">
        <f ca="1">IF(AND(OR(H90=1,H90=0),OR(H90=1,I90=0)),0,0)</f>
        <v>0</v>
      </c>
      <c r="K90">
        <f ca="1">K86</f>
        <v>0</v>
      </c>
      <c r="L90">
        <f t="shared" ref="L90:T90" ca="1" si="133">L86</f>
        <v>1</v>
      </c>
      <c r="M90">
        <f t="shared" ca="1" si="133"/>
        <v>0</v>
      </c>
      <c r="N90">
        <f t="shared" ca="1" si="133"/>
        <v>0</v>
      </c>
      <c r="O90">
        <f t="shared" ca="1" si="133"/>
        <v>0</v>
      </c>
      <c r="P90">
        <f t="shared" ca="1" si="133"/>
        <v>1</v>
      </c>
      <c r="Q90">
        <f t="shared" ca="1" si="133"/>
        <v>0</v>
      </c>
      <c r="R90">
        <f t="shared" ca="1" si="133"/>
        <v>0</v>
      </c>
      <c r="S90">
        <f t="shared" ca="1" si="133"/>
        <v>0</v>
      </c>
      <c r="T90">
        <f t="shared" ca="1" si="133"/>
        <v>1</v>
      </c>
      <c r="U90">
        <f t="shared" ca="1" si="125"/>
        <v>17477</v>
      </c>
      <c r="V90">
        <f ca="1">SUMPRODUCT(F90:T90,Data!$D$4:$R$4)</f>
        <v>7.5</v>
      </c>
      <c r="W90">
        <f ca="1">SUMPRODUCT(F90:T90,Data!$D$5:$R$5)</f>
        <v>7</v>
      </c>
      <c r="X90" s="3">
        <f t="shared" ca="1" si="126"/>
        <v>0.13043478260869565</v>
      </c>
      <c r="Y90" s="3">
        <f t="shared" ca="1" si="127"/>
        <v>6.5420560747663545E-2</v>
      </c>
      <c r="Z90">
        <f t="shared" ca="1" si="128"/>
        <v>2500</v>
      </c>
      <c r="AA90">
        <f ca="1">250+SUMPRODUCT(F90:T90,Data!$D$6:$R$6)</f>
        <v>580</v>
      </c>
      <c r="AB90" s="2">
        <f t="shared" ca="1" si="129"/>
        <v>250434.78260869565</v>
      </c>
      <c r="AC90" s="2">
        <f t="shared" ca="1" si="130"/>
        <v>200971.96261682242</v>
      </c>
      <c r="AD90" s="2">
        <f t="shared" ca="1" si="131"/>
        <v>451406.74522551807</v>
      </c>
      <c r="AE90" t="str">
        <f t="shared" ref="AE90:AE98" ca="1" si="134">IFERROR(VLOOKUP(U90,AX$9:AX$13,1,0),"No")</f>
        <v>No</v>
      </c>
    </row>
    <row r="91" spans="2:31" x14ac:dyDescent="0.35">
      <c r="C91" t="str">
        <f t="shared" si="132"/>
        <v>Processor</v>
      </c>
      <c r="D91">
        <v>3</v>
      </c>
      <c r="F91">
        <f ca="1">F86</f>
        <v>1</v>
      </c>
      <c r="G91">
        <f ca="1">G86</f>
        <v>0</v>
      </c>
      <c r="H91">
        <f ca="1">IF(AND(H86=1,H90=0),0,0)</f>
        <v>0</v>
      </c>
      <c r="I91">
        <f ca="1">IF(OR(AND(I86=1,I90=0),AND(I86=0,I90=1)),0,1)</f>
        <v>1</v>
      </c>
      <c r="J91">
        <f ca="1">IF(AND(H91=0,I91=0),1,0)</f>
        <v>0</v>
      </c>
      <c r="K91">
        <f ca="1">K86</f>
        <v>0</v>
      </c>
      <c r="L91">
        <f t="shared" ref="L91:T91" ca="1" si="135">L86</f>
        <v>1</v>
      </c>
      <c r="M91">
        <f t="shared" ca="1" si="135"/>
        <v>0</v>
      </c>
      <c r="N91">
        <f t="shared" ca="1" si="135"/>
        <v>0</v>
      </c>
      <c r="O91">
        <f t="shared" ca="1" si="135"/>
        <v>0</v>
      </c>
      <c r="P91">
        <f t="shared" ca="1" si="135"/>
        <v>1</v>
      </c>
      <c r="Q91">
        <f t="shared" ca="1" si="135"/>
        <v>0</v>
      </c>
      <c r="R91">
        <f t="shared" ca="1" si="135"/>
        <v>0</v>
      </c>
      <c r="S91">
        <f t="shared" ca="1" si="135"/>
        <v>0</v>
      </c>
      <c r="T91">
        <f t="shared" ca="1" si="135"/>
        <v>1</v>
      </c>
      <c r="U91">
        <f t="shared" ca="1" si="125"/>
        <v>17481</v>
      </c>
      <c r="V91">
        <f ca="1">SUMPRODUCT(F91:T91,Data!$D$4:$R$4)</f>
        <v>9.5</v>
      </c>
      <c r="W91">
        <f ca="1">SUMPRODUCT(F91:T91,Data!$D$5:$R$5)</f>
        <v>9.4</v>
      </c>
      <c r="X91" s="3">
        <f t="shared" ca="1" si="126"/>
        <v>0.15966386554621848</v>
      </c>
      <c r="Y91" s="3">
        <f t="shared" ca="1" si="127"/>
        <v>8.5923217550274225E-2</v>
      </c>
      <c r="Z91">
        <f t="shared" ca="1" si="128"/>
        <v>2500</v>
      </c>
      <c r="AA91">
        <f ca="1">250+SUMPRODUCT(F91:T91,Data!$D$6:$R$6)</f>
        <v>680</v>
      </c>
      <c r="AB91" s="2">
        <f t="shared" ca="1" si="129"/>
        <v>290588.23529411765</v>
      </c>
      <c r="AC91" s="2">
        <f t="shared" ca="1" si="130"/>
        <v>250208.40950639854</v>
      </c>
      <c r="AD91" s="2">
        <f t="shared" ca="1" si="131"/>
        <v>540796.64480051619</v>
      </c>
      <c r="AE91" t="str">
        <f t="shared" ca="1" si="134"/>
        <v>No</v>
      </c>
    </row>
    <row r="92" spans="2:31" x14ac:dyDescent="0.35">
      <c r="C92" t="str">
        <f t="shared" si="132"/>
        <v>Display Size</v>
      </c>
      <c r="D92">
        <v>4</v>
      </c>
      <c r="F92">
        <f ca="1">F86</f>
        <v>1</v>
      </c>
      <c r="G92">
        <f ca="1">G86</f>
        <v>0</v>
      </c>
      <c r="H92">
        <f ca="1">H86</f>
        <v>0</v>
      </c>
      <c r="I92">
        <f t="shared" ref="I92:J92" ca="1" si="136">I86</f>
        <v>0</v>
      </c>
      <c r="J92">
        <f t="shared" ca="1" si="136"/>
        <v>1</v>
      </c>
      <c r="K92">
        <f ca="1">IF(K86,0,1)</f>
        <v>1</v>
      </c>
      <c r="L92">
        <f ca="1">IF(K92=1,0,1)</f>
        <v>0</v>
      </c>
      <c r="M92">
        <f ca="1">IF(AND(OR(K92=1,K92=0),OR(L92=1,L92=0)),0,0)</f>
        <v>0</v>
      </c>
      <c r="N92">
        <f ca="1">N86</f>
        <v>0</v>
      </c>
      <c r="O92">
        <f t="shared" ref="O92:T92" ca="1" si="137">O86</f>
        <v>0</v>
      </c>
      <c r="P92">
        <f t="shared" ca="1" si="137"/>
        <v>1</v>
      </c>
      <c r="Q92">
        <f t="shared" ca="1" si="137"/>
        <v>0</v>
      </c>
      <c r="R92">
        <f t="shared" ca="1" si="137"/>
        <v>0</v>
      </c>
      <c r="S92">
        <f t="shared" ca="1" si="137"/>
        <v>0</v>
      </c>
      <c r="T92">
        <f t="shared" ca="1" si="137"/>
        <v>1</v>
      </c>
      <c r="U92">
        <f t="shared" ca="1" si="125"/>
        <v>17457</v>
      </c>
      <c r="V92">
        <f ca="1">SUMPRODUCT(F92:T92,Data!$D$4:$R$4)</f>
        <v>10</v>
      </c>
      <c r="W92">
        <f ca="1">SUMPRODUCT(F92:T92,Data!$D$5:$R$5)</f>
        <v>8.5</v>
      </c>
      <c r="X92" s="3">
        <f t="shared" ca="1" si="126"/>
        <v>0.16666666666666666</v>
      </c>
      <c r="Y92" s="3">
        <f t="shared" ca="1" si="127"/>
        <v>7.8341013824884786E-2</v>
      </c>
      <c r="Z92">
        <f t="shared" ca="1" si="128"/>
        <v>2500</v>
      </c>
      <c r="AA92">
        <f ca="1">250+SUMPRODUCT(F92:T92,Data!$D$6:$R$6)</f>
        <v>730</v>
      </c>
      <c r="AB92" s="2">
        <f t="shared" ca="1" si="129"/>
        <v>295000</v>
      </c>
      <c r="AC92" s="2">
        <f t="shared" ca="1" si="130"/>
        <v>221861.7511520737</v>
      </c>
      <c r="AD92" s="2">
        <f t="shared" ca="1" si="131"/>
        <v>516861.75115207373</v>
      </c>
      <c r="AE92" t="str">
        <f t="shared" ca="1" si="134"/>
        <v>No</v>
      </c>
    </row>
    <row r="93" spans="2:31" x14ac:dyDescent="0.35">
      <c r="C93" t="str">
        <f t="shared" si="132"/>
        <v>Display Size</v>
      </c>
      <c r="D93">
        <v>5</v>
      </c>
      <c r="F93">
        <f ca="1">F86</f>
        <v>1</v>
      </c>
      <c r="G93">
        <f ca="1">G86</f>
        <v>0</v>
      </c>
      <c r="H93">
        <f t="shared" ref="H93:J93" ca="1" si="138">H86</f>
        <v>0</v>
      </c>
      <c r="I93">
        <f t="shared" ca="1" si="138"/>
        <v>0</v>
      </c>
      <c r="J93">
        <f t="shared" ca="1" si="138"/>
        <v>1</v>
      </c>
      <c r="K93">
        <f ca="1">IF(AND(K86=1,K92=0),0,0)</f>
        <v>0</v>
      </c>
      <c r="L93">
        <f ca="1">IF(OR(AND(L86=1,L92=0),AND(L86=0,L92=1)),0,1)</f>
        <v>0</v>
      </c>
      <c r="M93">
        <f ca="1">IF(AND(K93=0,L93=0),1,0)</f>
        <v>1</v>
      </c>
      <c r="N93">
        <f ca="1">N86</f>
        <v>0</v>
      </c>
      <c r="O93">
        <f t="shared" ref="O93:T93" ca="1" si="139">O86</f>
        <v>0</v>
      </c>
      <c r="P93">
        <f t="shared" ca="1" si="139"/>
        <v>1</v>
      </c>
      <c r="Q93">
        <f t="shared" ca="1" si="139"/>
        <v>0</v>
      </c>
      <c r="R93">
        <f t="shared" ca="1" si="139"/>
        <v>0</v>
      </c>
      <c r="S93">
        <f t="shared" ca="1" si="139"/>
        <v>0</v>
      </c>
      <c r="T93">
        <f t="shared" ca="1" si="139"/>
        <v>1</v>
      </c>
      <c r="U93">
        <f t="shared" ca="1" si="125"/>
        <v>17553</v>
      </c>
      <c r="V93">
        <f ca="1">SUMPRODUCT(F93:T93,Data!$D$4:$R$4)</f>
        <v>10.8</v>
      </c>
      <c r="W93">
        <f ca="1">SUMPRODUCT(F93:T93,Data!$D$5:$R$5)</f>
        <v>11</v>
      </c>
      <c r="X93" s="3">
        <f t="shared" ca="1" si="126"/>
        <v>0.17763157894736845</v>
      </c>
      <c r="Y93" s="3">
        <f t="shared" ca="1" si="127"/>
        <v>9.90990990990991E-2</v>
      </c>
      <c r="Z93">
        <f t="shared" ca="1" si="128"/>
        <v>2500</v>
      </c>
      <c r="AA93">
        <f ca="1">250+SUMPRODUCT(F93:T93,Data!$D$6:$R$6)</f>
        <v>830</v>
      </c>
      <c r="AB93" s="2">
        <f t="shared" ca="1" si="129"/>
        <v>296644.73684210534</v>
      </c>
      <c r="AC93" s="2">
        <f t="shared" ca="1" si="130"/>
        <v>264792.79279279278</v>
      </c>
      <c r="AD93" s="2">
        <f t="shared" ca="1" si="131"/>
        <v>561437.52963489806</v>
      </c>
      <c r="AE93">
        <f t="shared" ca="1" si="134"/>
        <v>17553</v>
      </c>
    </row>
    <row r="94" spans="2:31" x14ac:dyDescent="0.35">
      <c r="C94" t="str">
        <f t="shared" si="132"/>
        <v>Memory</v>
      </c>
      <c r="D94">
        <v>6</v>
      </c>
      <c r="F94">
        <f ca="1">F86</f>
        <v>1</v>
      </c>
      <c r="G94">
        <f t="shared" ref="G94:M94" ca="1" si="140">G86</f>
        <v>0</v>
      </c>
      <c r="H94">
        <f t="shared" ca="1" si="140"/>
        <v>0</v>
      </c>
      <c r="I94">
        <f t="shared" ca="1" si="140"/>
        <v>0</v>
      </c>
      <c r="J94">
        <f t="shared" ca="1" si="140"/>
        <v>1</v>
      </c>
      <c r="K94">
        <f t="shared" ca="1" si="140"/>
        <v>0</v>
      </c>
      <c r="L94">
        <f t="shared" ca="1" si="140"/>
        <v>1</v>
      </c>
      <c r="M94">
        <f t="shared" ca="1" si="140"/>
        <v>0</v>
      </c>
      <c r="N94">
        <f ca="1">IF(N86,0,1)</f>
        <v>1</v>
      </c>
      <c r="O94">
        <f ca="1">IF(N94=1,0,1)</f>
        <v>0</v>
      </c>
      <c r="P94">
        <f ca="1">IF(AND(OR(N94=1,O94=0),OR(N94=1,O94=0)),0,0)</f>
        <v>0</v>
      </c>
      <c r="Q94">
        <f ca="1">Q86</f>
        <v>0</v>
      </c>
      <c r="R94">
        <f t="shared" ref="R94:T94" ca="1" si="141">R86</f>
        <v>0</v>
      </c>
      <c r="S94">
        <f t="shared" ca="1" si="141"/>
        <v>0</v>
      </c>
      <c r="T94">
        <f t="shared" ca="1" si="141"/>
        <v>1</v>
      </c>
      <c r="U94">
        <f t="shared" ca="1" si="125"/>
        <v>16721</v>
      </c>
      <c r="V94">
        <f ca="1">SUMPRODUCT(F94:T94,Data!$D$4:$R$4)</f>
        <v>7.5</v>
      </c>
      <c r="W94">
        <f ca="1">SUMPRODUCT(F94:T94,Data!$D$5:$R$5)</f>
        <v>7.5</v>
      </c>
      <c r="X94" s="3">
        <f t="shared" ca="1" si="126"/>
        <v>0.13043478260869565</v>
      </c>
      <c r="Y94" s="3">
        <f t="shared" ca="1" si="127"/>
        <v>6.9767441860465115E-2</v>
      </c>
      <c r="Z94">
        <f t="shared" ca="1" si="128"/>
        <v>2500</v>
      </c>
      <c r="AA94">
        <f ca="1">250+SUMPRODUCT(F94:T94,Data!$D$6:$R$6)</f>
        <v>700</v>
      </c>
      <c r="AB94" s="2">
        <f t="shared" ca="1" si="129"/>
        <v>234782.60869565216</v>
      </c>
      <c r="AC94" s="2">
        <f t="shared" ca="1" si="130"/>
        <v>200930.23255813954</v>
      </c>
      <c r="AD94" s="2">
        <f t="shared" ca="1" si="131"/>
        <v>435712.8412537917</v>
      </c>
      <c r="AE94" t="str">
        <f t="shared" ca="1" si="134"/>
        <v>No</v>
      </c>
    </row>
    <row r="95" spans="2:31" x14ac:dyDescent="0.35">
      <c r="C95" t="str">
        <f t="shared" si="132"/>
        <v>Memory</v>
      </c>
      <c r="D95">
        <v>7</v>
      </c>
      <c r="F95">
        <f ca="1">F86</f>
        <v>1</v>
      </c>
      <c r="G95">
        <f t="shared" ref="G95:M95" ca="1" si="142">G86</f>
        <v>0</v>
      </c>
      <c r="H95">
        <f t="shared" ca="1" si="142"/>
        <v>0</v>
      </c>
      <c r="I95">
        <f t="shared" ca="1" si="142"/>
        <v>0</v>
      </c>
      <c r="J95">
        <f t="shared" ca="1" si="142"/>
        <v>1</v>
      </c>
      <c r="K95">
        <f t="shared" ca="1" si="142"/>
        <v>0</v>
      </c>
      <c r="L95">
        <f t="shared" ca="1" si="142"/>
        <v>1</v>
      </c>
      <c r="M95">
        <f t="shared" ca="1" si="142"/>
        <v>0</v>
      </c>
      <c r="N95">
        <f ca="1">IF(AND(N86=1,N94=0),0,0)</f>
        <v>0</v>
      </c>
      <c r="O95">
        <f ca="1">IF(OR(AND(O86=1,O94=0),AND(O86=0,O94=1)),0,1)</f>
        <v>1</v>
      </c>
      <c r="P95">
        <f ca="1">IF(AND(N95=0,O95=0),1,0)</f>
        <v>0</v>
      </c>
      <c r="Q95">
        <f ca="1">Q86</f>
        <v>0</v>
      </c>
      <c r="R95">
        <f t="shared" ref="R95:T95" ca="1" si="143">R86</f>
        <v>0</v>
      </c>
      <c r="S95">
        <f t="shared" ca="1" si="143"/>
        <v>0</v>
      </c>
      <c r="T95">
        <f t="shared" ca="1" si="143"/>
        <v>1</v>
      </c>
      <c r="U95">
        <f t="shared" ca="1" si="125"/>
        <v>16977</v>
      </c>
      <c r="V95">
        <f ca="1">SUMPRODUCT(F95:T95,Data!$D$4:$R$4)</f>
        <v>9.5</v>
      </c>
      <c r="W95">
        <f ca="1">SUMPRODUCT(F95:T95,Data!$D$5:$R$5)</f>
        <v>9.5</v>
      </c>
      <c r="X95" s="3">
        <f t="shared" ca="1" si="126"/>
        <v>0.15966386554621848</v>
      </c>
      <c r="Y95" s="3">
        <f t="shared" ca="1" si="127"/>
        <v>8.6757990867579904E-2</v>
      </c>
      <c r="Z95">
        <f t="shared" ca="1" si="128"/>
        <v>2500</v>
      </c>
      <c r="AA95">
        <f ca="1">250+SUMPRODUCT(F95:T95,Data!$D$6:$R$6)</f>
        <v>740</v>
      </c>
      <c r="AB95" s="2">
        <f t="shared" ca="1" si="129"/>
        <v>281008.40336134448</v>
      </c>
      <c r="AC95" s="2">
        <f t="shared" ca="1" si="130"/>
        <v>244310.50228310502</v>
      </c>
      <c r="AD95" s="2">
        <f t="shared" ca="1" si="131"/>
        <v>525318.90564444952</v>
      </c>
      <c r="AE95" t="str">
        <f t="shared" ca="1" si="134"/>
        <v>No</v>
      </c>
    </row>
    <row r="96" spans="2:31" x14ac:dyDescent="0.35">
      <c r="C96" t="str">
        <f t="shared" si="132"/>
        <v>Price</v>
      </c>
      <c r="D96">
        <v>8</v>
      </c>
      <c r="F96">
        <f ca="1">F86</f>
        <v>1</v>
      </c>
      <c r="G96">
        <f t="shared" ref="G96:P96" ca="1" si="144">G86</f>
        <v>0</v>
      </c>
      <c r="H96">
        <f t="shared" ca="1" si="144"/>
        <v>0</v>
      </c>
      <c r="I96">
        <f t="shared" ca="1" si="144"/>
        <v>0</v>
      </c>
      <c r="J96">
        <f t="shared" ca="1" si="144"/>
        <v>1</v>
      </c>
      <c r="K96">
        <f t="shared" ca="1" si="144"/>
        <v>0</v>
      </c>
      <c r="L96">
        <f t="shared" ca="1" si="144"/>
        <v>1</v>
      </c>
      <c r="M96">
        <f t="shared" ca="1" si="144"/>
        <v>0</v>
      </c>
      <c r="N96">
        <f t="shared" ca="1" si="144"/>
        <v>0</v>
      </c>
      <c r="O96">
        <f t="shared" ca="1" si="144"/>
        <v>0</v>
      </c>
      <c r="P96">
        <f t="shared" ca="1" si="144"/>
        <v>1</v>
      </c>
      <c r="Q96">
        <f ca="1">IF(Q86,0,1)</f>
        <v>1</v>
      </c>
      <c r="R96">
        <f ca="1">IF(Q96=1,0,1)</f>
        <v>0</v>
      </c>
      <c r="S96">
        <f ca="1">IF(AND(OR(Q96=0,R96=1),OR(R96=0,R96=1)),0,0)</f>
        <v>0</v>
      </c>
      <c r="T96">
        <f ca="1">IF(S96,0,0)</f>
        <v>0</v>
      </c>
      <c r="U96">
        <f t="shared" ca="1" si="125"/>
        <v>3153</v>
      </c>
      <c r="V96">
        <f ca="1">SUMPRODUCT(F96:T96,Data!$D$4:$R$4)</f>
        <v>16</v>
      </c>
      <c r="W96">
        <f ca="1">SUMPRODUCT(F96:T96,Data!$D$5:$R$5)</f>
        <v>15</v>
      </c>
      <c r="X96" s="3">
        <f t="shared" ca="1" si="126"/>
        <v>0.24242424242424243</v>
      </c>
      <c r="Y96" s="3">
        <f t="shared" ca="1" si="127"/>
        <v>0.13043478260869565</v>
      </c>
      <c r="Z96">
        <f t="shared" ca="1" si="128"/>
        <v>1000</v>
      </c>
      <c r="AA96">
        <f ca="1">250+SUMPRODUCT(F96:T96,Data!$D$6:$R$6)</f>
        <v>780</v>
      </c>
      <c r="AB96" s="2">
        <f t="shared" ca="1" si="129"/>
        <v>53333.333333333336</v>
      </c>
      <c r="AC96" s="2">
        <f t="shared" ca="1" si="130"/>
        <v>45913.043478260872</v>
      </c>
      <c r="AD96" s="2">
        <f t="shared" ca="1" si="131"/>
        <v>99246.376811594208</v>
      </c>
      <c r="AE96" t="str">
        <f t="shared" ca="1" si="134"/>
        <v>No</v>
      </c>
    </row>
    <row r="97" spans="2:31" x14ac:dyDescent="0.35">
      <c r="C97" t="str">
        <f t="shared" si="132"/>
        <v>Price</v>
      </c>
      <c r="D97">
        <v>9</v>
      </c>
      <c r="F97">
        <f ca="1">F86</f>
        <v>1</v>
      </c>
      <c r="G97">
        <f t="shared" ref="G97:P97" ca="1" si="145">G86</f>
        <v>0</v>
      </c>
      <c r="H97">
        <f t="shared" ca="1" si="145"/>
        <v>0</v>
      </c>
      <c r="I97">
        <f t="shared" ca="1" si="145"/>
        <v>0</v>
      </c>
      <c r="J97">
        <f t="shared" ca="1" si="145"/>
        <v>1</v>
      </c>
      <c r="K97">
        <f t="shared" ca="1" si="145"/>
        <v>0</v>
      </c>
      <c r="L97">
        <f t="shared" ca="1" si="145"/>
        <v>1</v>
      </c>
      <c r="M97">
        <f t="shared" ca="1" si="145"/>
        <v>0</v>
      </c>
      <c r="N97">
        <f t="shared" ca="1" si="145"/>
        <v>0</v>
      </c>
      <c r="O97">
        <f t="shared" ca="1" si="145"/>
        <v>0</v>
      </c>
      <c r="P97">
        <f t="shared" ca="1" si="145"/>
        <v>1</v>
      </c>
      <c r="Q97">
        <f ca="1">IF(AND(Q86=1,Q96=0),0,0)</f>
        <v>0</v>
      </c>
      <c r="R97">
        <f ca="1">IF(AND(R86=1,R96=0),0,0)</f>
        <v>0</v>
      </c>
      <c r="S97">
        <f ca="1">IF(AND(AND(OR(Q86=0,Q86=1),OR(R86=0,R86=1)),AND(OR(Q96=0,Q96=1),OR(R96=0,R96=1)),S86=1),0,1)</f>
        <v>1</v>
      </c>
      <c r="T97">
        <f ca="1">IF(AND(Q97=0,R97=0,S97=0),1,0)</f>
        <v>0</v>
      </c>
      <c r="U97">
        <f t="shared" ca="1" si="125"/>
        <v>9297</v>
      </c>
      <c r="V97">
        <f ca="1">SUMPRODUCT(F97:T97,Data!$D$4:$R$4)</f>
        <v>13</v>
      </c>
      <c r="W97">
        <f ca="1">SUMPRODUCT(F97:T97,Data!$D$5:$R$5)</f>
        <v>11</v>
      </c>
      <c r="X97" s="3">
        <f t="shared" ca="1" si="126"/>
        <v>0.20634920634920634</v>
      </c>
      <c r="Y97" s="3">
        <f t="shared" ca="1" si="127"/>
        <v>9.90990990990991E-2</v>
      </c>
      <c r="Z97">
        <f t="shared" ca="1" si="128"/>
        <v>2000</v>
      </c>
      <c r="AA97">
        <f ca="1">250+SUMPRODUCT(F97:T97,Data!$D$6:$R$6)</f>
        <v>780</v>
      </c>
      <c r="AB97" s="2">
        <f t="shared" ca="1" si="129"/>
        <v>251746.03174603172</v>
      </c>
      <c r="AC97" s="2">
        <f t="shared" ca="1" si="130"/>
        <v>193441.44144144145</v>
      </c>
      <c r="AD97" s="2">
        <f t="shared" ca="1" si="131"/>
        <v>445187.47318747314</v>
      </c>
      <c r="AE97" t="str">
        <f t="shared" ca="1" si="134"/>
        <v>No</v>
      </c>
    </row>
    <row r="98" spans="2:31" x14ac:dyDescent="0.35">
      <c r="C98" t="str">
        <f t="shared" si="132"/>
        <v>Price</v>
      </c>
      <c r="D98">
        <v>10</v>
      </c>
      <c r="F98">
        <f ca="1">F86</f>
        <v>1</v>
      </c>
      <c r="G98">
        <f t="shared" ref="G98:P98" ca="1" si="146">G86</f>
        <v>0</v>
      </c>
      <c r="H98">
        <f t="shared" ca="1" si="146"/>
        <v>0</v>
      </c>
      <c r="I98">
        <f t="shared" ca="1" si="146"/>
        <v>0</v>
      </c>
      <c r="J98">
        <f t="shared" ca="1" si="146"/>
        <v>1</v>
      </c>
      <c r="K98">
        <f t="shared" ca="1" si="146"/>
        <v>0</v>
      </c>
      <c r="L98">
        <f t="shared" ca="1" si="146"/>
        <v>1</v>
      </c>
      <c r="M98">
        <f t="shared" ca="1" si="146"/>
        <v>0</v>
      </c>
      <c r="N98">
        <f t="shared" ca="1" si="146"/>
        <v>0</v>
      </c>
      <c r="O98">
        <f t="shared" ca="1" si="146"/>
        <v>0</v>
      </c>
      <c r="P98">
        <f t="shared" ca="1" si="146"/>
        <v>1</v>
      </c>
      <c r="Q98">
        <f ca="1">IF(OR(Q86=1,Q96=1,Q97=1),0,1)</f>
        <v>0</v>
      </c>
      <c r="R98">
        <f ca="1">IF(OR(R86=1,R96=1,R97=1),0,1)</f>
        <v>1</v>
      </c>
      <c r="S98">
        <f ca="1">IF(OR(S86=1,S96=1,S97=1),0,1)</f>
        <v>0</v>
      </c>
      <c r="T98">
        <f ca="1">IF(OR(T86=1,T96=1,T97=1),0,1)</f>
        <v>0</v>
      </c>
      <c r="U98">
        <f t="shared" ca="1" si="125"/>
        <v>5201</v>
      </c>
      <c r="V98">
        <f ca="1">SUMPRODUCT(F98:T98,Data!$D$4:$R$4)</f>
        <v>14</v>
      </c>
      <c r="W98">
        <f ca="1">SUMPRODUCT(F98:T98,Data!$D$5:$R$5)</f>
        <v>13</v>
      </c>
      <c r="X98" s="3">
        <f t="shared" ca="1" si="126"/>
        <v>0.21875</v>
      </c>
      <c r="Y98" s="3">
        <f t="shared" ca="1" si="127"/>
        <v>0.11504424778761062</v>
      </c>
      <c r="Z98">
        <f t="shared" ca="1" si="128"/>
        <v>1500</v>
      </c>
      <c r="AA98">
        <f ca="1">250+SUMPRODUCT(F98:T98,Data!$D$6:$R$6)</f>
        <v>780</v>
      </c>
      <c r="AB98" s="2">
        <f t="shared" ca="1" si="129"/>
        <v>157500</v>
      </c>
      <c r="AC98" s="2">
        <f t="shared" ca="1" si="130"/>
        <v>132530.97345132745</v>
      </c>
      <c r="AD98" s="2">
        <f t="shared" ca="1" si="131"/>
        <v>290030.97345132742</v>
      </c>
      <c r="AE98" t="str">
        <f t="shared" ca="1" si="134"/>
        <v>No</v>
      </c>
    </row>
    <row r="99" spans="2:31" x14ac:dyDescent="0.35">
      <c r="B99" s="4" t="s">
        <v>73</v>
      </c>
      <c r="AD99" s="43">
        <f ca="1">MAX(AD89:AD98)</f>
        <v>561437.52963489806</v>
      </c>
    </row>
    <row r="100" spans="2:31" x14ac:dyDescent="0.35">
      <c r="B100" s="4" t="s">
        <v>89</v>
      </c>
      <c r="F100">
        <f ca="1">AI14</f>
        <v>1</v>
      </c>
      <c r="G100">
        <f t="shared" ref="G100:T100" ca="1" si="147">AJ14</f>
        <v>0</v>
      </c>
      <c r="H100">
        <f t="shared" ca="1" si="147"/>
        <v>0</v>
      </c>
      <c r="I100">
        <f t="shared" ca="1" si="147"/>
        <v>0</v>
      </c>
      <c r="J100">
        <f t="shared" ca="1" si="147"/>
        <v>1</v>
      </c>
      <c r="K100">
        <f t="shared" ca="1" si="147"/>
        <v>0</v>
      </c>
      <c r="L100">
        <f t="shared" ca="1" si="147"/>
        <v>0</v>
      </c>
      <c r="M100">
        <f t="shared" ca="1" si="147"/>
        <v>1</v>
      </c>
      <c r="N100">
        <f t="shared" ca="1" si="147"/>
        <v>0</v>
      </c>
      <c r="O100">
        <f t="shared" ca="1" si="147"/>
        <v>0</v>
      </c>
      <c r="P100">
        <f t="shared" ca="1" si="147"/>
        <v>1</v>
      </c>
      <c r="Q100">
        <f t="shared" ca="1" si="147"/>
        <v>0</v>
      </c>
      <c r="R100">
        <f t="shared" ca="1" si="147"/>
        <v>0</v>
      </c>
      <c r="S100">
        <f t="shared" ca="1" si="147"/>
        <v>0</v>
      </c>
      <c r="T100">
        <f t="shared" ca="1" si="147"/>
        <v>1</v>
      </c>
      <c r="U100">
        <f t="shared" ref="U100" ca="1" si="148">SUMPRODUCT($F$1:$T$1,F100:T100)</f>
        <v>17553</v>
      </c>
    </row>
    <row r="101" spans="2:31" x14ac:dyDescent="0.35"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</row>
    <row r="102" spans="2:31" x14ac:dyDescent="0.35">
      <c r="B102" s="4" t="s">
        <v>128</v>
      </c>
      <c r="E102" s="45">
        <f ca="1">AY14</f>
        <v>108</v>
      </c>
      <c r="F102">
        <f ca="1">VLOOKUP($E102,'Brute Force Search'!$B$6:$R$221,F$3,0)</f>
        <v>1</v>
      </c>
      <c r="G102">
        <f ca="1">VLOOKUP($E102,'Brute Force Search'!$B$6:$R$221,G$3,0)</f>
        <v>0</v>
      </c>
      <c r="H102">
        <f ca="1">VLOOKUP($E102,'Brute Force Search'!$B$6:$R$221,H$3,0)</f>
        <v>0</v>
      </c>
      <c r="I102">
        <f ca="1">VLOOKUP($E102,'Brute Force Search'!$B$6:$R$221,I$3,0)</f>
        <v>0</v>
      </c>
      <c r="J102">
        <f ca="1">VLOOKUP($E102,'Brute Force Search'!$B$6:$R$221,J$3,0)</f>
        <v>1</v>
      </c>
      <c r="K102">
        <f ca="1">VLOOKUP($E102,'Brute Force Search'!$B$6:$R$221,K$3,0)</f>
        <v>0</v>
      </c>
      <c r="L102">
        <f ca="1">VLOOKUP($E102,'Brute Force Search'!$B$6:$R$221,L$3,0)</f>
        <v>0</v>
      </c>
      <c r="M102">
        <f ca="1">VLOOKUP($E102,'Brute Force Search'!$B$6:$R$221,M$3,0)</f>
        <v>1</v>
      </c>
      <c r="N102">
        <f ca="1">VLOOKUP($E102,'Brute Force Search'!$B$6:$R$221,N$3,0)</f>
        <v>0</v>
      </c>
      <c r="O102">
        <f ca="1">VLOOKUP($E102,'Brute Force Search'!$B$6:$R$221,O$3,0)</f>
        <v>0</v>
      </c>
      <c r="P102">
        <f ca="1">VLOOKUP($E102,'Brute Force Search'!$B$6:$R$221,P$3,0)</f>
        <v>1</v>
      </c>
      <c r="Q102">
        <f ca="1">VLOOKUP($E102,'Brute Force Search'!$B$6:$R$221,Q$3,0)</f>
        <v>0</v>
      </c>
      <c r="R102">
        <f ca="1">VLOOKUP($E102,'Brute Force Search'!$B$6:$R$221,R$3,0)</f>
        <v>0</v>
      </c>
      <c r="S102">
        <f ca="1">VLOOKUP($E102,'Brute Force Search'!$B$6:$R$221,S$3,0)</f>
        <v>0</v>
      </c>
      <c r="T102">
        <f ca="1">VLOOKUP($E102,'Brute Force Search'!$B$6:$R$221,T$3,0)</f>
        <v>1</v>
      </c>
      <c r="U102">
        <f ca="1">SUMPRODUCT($F$1:$T$1,F102:T102)</f>
        <v>17553</v>
      </c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</row>
    <row r="103" spans="2:31" x14ac:dyDescent="0.35"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</row>
    <row r="104" spans="2:31" x14ac:dyDescent="0.35">
      <c r="B104" s="4" t="s">
        <v>90</v>
      </c>
    </row>
    <row r="105" spans="2:31" x14ac:dyDescent="0.35">
      <c r="C105" t="str">
        <f>C73</f>
        <v>Detachable</v>
      </c>
      <c r="D105">
        <v>1</v>
      </c>
      <c r="F105">
        <f ca="1">IF(F102,0,1)</f>
        <v>0</v>
      </c>
      <c r="G105">
        <f ca="1">1-F105</f>
        <v>1</v>
      </c>
      <c r="H105">
        <f ca="1">H102</f>
        <v>0</v>
      </c>
      <c r="I105">
        <f t="shared" ref="I105:T105" ca="1" si="149">I102</f>
        <v>0</v>
      </c>
      <c r="J105">
        <f t="shared" ca="1" si="149"/>
        <v>1</v>
      </c>
      <c r="K105">
        <f t="shared" ca="1" si="149"/>
        <v>0</v>
      </c>
      <c r="L105">
        <f t="shared" ca="1" si="149"/>
        <v>0</v>
      </c>
      <c r="M105">
        <f t="shared" ca="1" si="149"/>
        <v>1</v>
      </c>
      <c r="N105">
        <f t="shared" ca="1" si="149"/>
        <v>0</v>
      </c>
      <c r="O105">
        <f t="shared" ca="1" si="149"/>
        <v>0</v>
      </c>
      <c r="P105">
        <f t="shared" ca="1" si="149"/>
        <v>1</v>
      </c>
      <c r="Q105">
        <f t="shared" ca="1" si="149"/>
        <v>0</v>
      </c>
      <c r="R105">
        <f t="shared" ca="1" si="149"/>
        <v>0</v>
      </c>
      <c r="S105">
        <f t="shared" ca="1" si="149"/>
        <v>0</v>
      </c>
      <c r="T105">
        <f t="shared" ca="1" si="149"/>
        <v>1</v>
      </c>
      <c r="U105">
        <f t="shared" ref="U105:U114" ca="1" si="150">SUMPRODUCT($F$1:$T$1,F105:T105)</f>
        <v>17554</v>
      </c>
      <c r="V105">
        <f ca="1">SUMPRODUCT(F105:T105,Data!$D$4:$R$4)</f>
        <v>9.8000000000000007</v>
      </c>
      <c r="W105">
        <f ca="1">SUMPRODUCT(F105:T105,Data!$D$5:$R$5)</f>
        <v>8</v>
      </c>
      <c r="X105" s="3">
        <f t="shared" ref="X105:X114" ca="1" si="151">V105/(50+V105)</f>
        <v>0.16387959866220739</v>
      </c>
      <c r="Y105" s="3">
        <f t="shared" ref="Y105:Y114" ca="1" si="152">W105/(100+W105)</f>
        <v>7.407407407407407E-2</v>
      </c>
      <c r="Z105">
        <f t="shared" ref="Z105:Z114" ca="1" si="153">IF(Q105=1,$Q$5,IF(R105=1,$R$5,IF(S105=1,$S$5,IF(T105=1,$T$5))))</f>
        <v>2500</v>
      </c>
      <c r="AA105">
        <f ca="1">250+SUMPRODUCT(F105:T105,Data!$D$6:$R$6)</f>
        <v>630</v>
      </c>
      <c r="AB105" s="2">
        <f t="shared" ref="AB105:AB114" ca="1" si="154">($Z105-$AA105)*X105*1000</f>
        <v>306454.84949832782</v>
      </c>
      <c r="AC105" s="2">
        <f t="shared" ref="AC105:AC114" ca="1" si="155">($Z105-$AA105)*Y105*1600</f>
        <v>221629.62962962961</v>
      </c>
      <c r="AD105" s="2">
        <f t="shared" ref="AD105:AD114" ca="1" si="156">SUM(AB105:AC105)</f>
        <v>528084.47912795749</v>
      </c>
      <c r="AE105" t="str">
        <f ca="1">IFERROR(VLOOKUP(U105,AX$9:AX$14,1,0),"No")</f>
        <v>No</v>
      </c>
    </row>
    <row r="106" spans="2:31" x14ac:dyDescent="0.35">
      <c r="C106" t="str">
        <f t="shared" ref="C106:C114" si="157">C74</f>
        <v>Processor</v>
      </c>
      <c r="D106">
        <v>2</v>
      </c>
      <c r="F106">
        <f ca="1">F102</f>
        <v>1</v>
      </c>
      <c r="G106">
        <f ca="1">G102</f>
        <v>0</v>
      </c>
      <c r="H106">
        <f ca="1">IF(H102,0,1)</f>
        <v>1</v>
      </c>
      <c r="I106">
        <f ca="1">IF(H106=1,0,1)</f>
        <v>0</v>
      </c>
      <c r="J106">
        <f ca="1">IF(AND(OR(H106=1,H106=0),OR(H106=1,I106=0)),0,0)</f>
        <v>0</v>
      </c>
      <c r="K106">
        <f ca="1">K102</f>
        <v>0</v>
      </c>
      <c r="L106">
        <f t="shared" ref="L106:T106" ca="1" si="158">L102</f>
        <v>0</v>
      </c>
      <c r="M106">
        <f t="shared" ca="1" si="158"/>
        <v>1</v>
      </c>
      <c r="N106">
        <f t="shared" ca="1" si="158"/>
        <v>0</v>
      </c>
      <c r="O106">
        <f t="shared" ca="1" si="158"/>
        <v>0</v>
      </c>
      <c r="P106">
        <f t="shared" ca="1" si="158"/>
        <v>1</v>
      </c>
      <c r="Q106">
        <f t="shared" ca="1" si="158"/>
        <v>0</v>
      </c>
      <c r="R106">
        <f t="shared" ca="1" si="158"/>
        <v>0</v>
      </c>
      <c r="S106">
        <f t="shared" ca="1" si="158"/>
        <v>0</v>
      </c>
      <c r="T106">
        <f t="shared" ca="1" si="158"/>
        <v>1</v>
      </c>
      <c r="U106">
        <f t="shared" ca="1" si="150"/>
        <v>17541</v>
      </c>
      <c r="V106">
        <f ca="1">SUMPRODUCT(F106:T106,Data!$D$4:$R$4)</f>
        <v>6.3</v>
      </c>
      <c r="W106">
        <f ca="1">SUMPRODUCT(F106:T106,Data!$D$5:$R$5)</f>
        <v>8</v>
      </c>
      <c r="X106" s="3">
        <f t="shared" ca="1" si="151"/>
        <v>0.11190053285968028</v>
      </c>
      <c r="Y106" s="3">
        <f t="shared" ca="1" si="152"/>
        <v>7.407407407407407E-2</v>
      </c>
      <c r="Z106">
        <f t="shared" ca="1" si="153"/>
        <v>2500</v>
      </c>
      <c r="AA106">
        <f ca="1">250+SUMPRODUCT(F106:T106,Data!$D$6:$R$6)</f>
        <v>630</v>
      </c>
      <c r="AB106" s="2">
        <f t="shared" ca="1" si="154"/>
        <v>209253.99644760214</v>
      </c>
      <c r="AC106" s="2">
        <f t="shared" ca="1" si="155"/>
        <v>221629.62962962961</v>
      </c>
      <c r="AD106" s="2">
        <f t="shared" ca="1" si="156"/>
        <v>430883.62607723172</v>
      </c>
      <c r="AE106" t="str">
        <f t="shared" ref="AE106:AE114" ca="1" si="159">IFERROR(VLOOKUP(U106,AX$9:AX$14,1,0),"No")</f>
        <v>No</v>
      </c>
    </row>
    <row r="107" spans="2:31" x14ac:dyDescent="0.35">
      <c r="C107" t="str">
        <f t="shared" si="157"/>
        <v>Processor</v>
      </c>
      <c r="D107">
        <v>3</v>
      </c>
      <c r="F107">
        <f ca="1">F102</f>
        <v>1</v>
      </c>
      <c r="G107">
        <f ca="1">G102</f>
        <v>0</v>
      </c>
      <c r="H107">
        <f ca="1">IF(AND(H102=1,H106=0),0,0)</f>
        <v>0</v>
      </c>
      <c r="I107">
        <f ca="1">IF(OR(AND(I102=1,I106=0),AND(I102=0,I106=1)),0,1)</f>
        <v>1</v>
      </c>
      <c r="J107">
        <f ca="1">IF(AND(H107=0,I107=0),1,0)</f>
        <v>0</v>
      </c>
      <c r="K107">
        <f ca="1">K102</f>
        <v>0</v>
      </c>
      <c r="L107">
        <f t="shared" ref="L107:T107" ca="1" si="160">L102</f>
        <v>0</v>
      </c>
      <c r="M107">
        <f t="shared" ca="1" si="160"/>
        <v>1</v>
      </c>
      <c r="N107">
        <f t="shared" ca="1" si="160"/>
        <v>0</v>
      </c>
      <c r="O107">
        <f t="shared" ca="1" si="160"/>
        <v>0</v>
      </c>
      <c r="P107">
        <f t="shared" ca="1" si="160"/>
        <v>1</v>
      </c>
      <c r="Q107">
        <f t="shared" ca="1" si="160"/>
        <v>0</v>
      </c>
      <c r="R107">
        <f t="shared" ca="1" si="160"/>
        <v>0</v>
      </c>
      <c r="S107">
        <f t="shared" ca="1" si="160"/>
        <v>0</v>
      </c>
      <c r="T107">
        <f t="shared" ca="1" si="160"/>
        <v>1</v>
      </c>
      <c r="U107">
        <f t="shared" ca="1" si="150"/>
        <v>17545</v>
      </c>
      <c r="V107">
        <f ca="1">SUMPRODUCT(F107:T107,Data!$D$4:$R$4)</f>
        <v>8.3000000000000007</v>
      </c>
      <c r="W107">
        <f ca="1">SUMPRODUCT(F107:T107,Data!$D$5:$R$5)</f>
        <v>10.4</v>
      </c>
      <c r="X107" s="3">
        <f t="shared" ca="1" si="151"/>
        <v>0.14236706689536879</v>
      </c>
      <c r="Y107" s="3">
        <f t="shared" ca="1" si="152"/>
        <v>9.420289855072464E-2</v>
      </c>
      <c r="Z107">
        <f t="shared" ca="1" si="153"/>
        <v>2500</v>
      </c>
      <c r="AA107">
        <f ca="1">250+SUMPRODUCT(F107:T107,Data!$D$6:$R$6)</f>
        <v>730</v>
      </c>
      <c r="AB107" s="2">
        <f t="shared" ca="1" si="154"/>
        <v>251989.70840480278</v>
      </c>
      <c r="AC107" s="2">
        <f t="shared" ca="1" si="155"/>
        <v>266782.60869565222</v>
      </c>
      <c r="AD107" s="2">
        <f t="shared" ca="1" si="156"/>
        <v>518772.31710045499</v>
      </c>
      <c r="AE107" t="str">
        <f t="shared" ca="1" si="159"/>
        <v>No</v>
      </c>
    </row>
    <row r="108" spans="2:31" x14ac:dyDescent="0.35">
      <c r="C108" t="str">
        <f t="shared" si="157"/>
        <v>Display Size</v>
      </c>
      <c r="D108">
        <v>4</v>
      </c>
      <c r="F108">
        <f ca="1">F102</f>
        <v>1</v>
      </c>
      <c r="G108">
        <f ca="1">G102</f>
        <v>0</v>
      </c>
      <c r="H108">
        <f ca="1">H102</f>
        <v>0</v>
      </c>
      <c r="I108">
        <f t="shared" ref="I108:J108" ca="1" si="161">I102</f>
        <v>0</v>
      </c>
      <c r="J108">
        <f t="shared" ca="1" si="161"/>
        <v>1</v>
      </c>
      <c r="K108">
        <f ca="1">IF(K102,0,1)</f>
        <v>1</v>
      </c>
      <c r="L108">
        <f ca="1">IF(K108=1,0,1)</f>
        <v>0</v>
      </c>
      <c r="M108">
        <f ca="1">IF(AND(OR(K108=1,K108=0),OR(L108=1,L108=0)),0,0)</f>
        <v>0</v>
      </c>
      <c r="N108">
        <f ca="1">N102</f>
        <v>0</v>
      </c>
      <c r="O108">
        <f t="shared" ref="O108:T108" ca="1" si="162">O102</f>
        <v>0</v>
      </c>
      <c r="P108">
        <f t="shared" ca="1" si="162"/>
        <v>1</v>
      </c>
      <c r="Q108">
        <f t="shared" ca="1" si="162"/>
        <v>0</v>
      </c>
      <c r="R108">
        <f t="shared" ca="1" si="162"/>
        <v>0</v>
      </c>
      <c r="S108">
        <f t="shared" ca="1" si="162"/>
        <v>0</v>
      </c>
      <c r="T108">
        <f t="shared" ca="1" si="162"/>
        <v>1</v>
      </c>
      <c r="U108">
        <f t="shared" ca="1" si="150"/>
        <v>17457</v>
      </c>
      <c r="V108">
        <f ca="1">SUMPRODUCT(F108:T108,Data!$D$4:$R$4)</f>
        <v>10</v>
      </c>
      <c r="W108">
        <f ca="1">SUMPRODUCT(F108:T108,Data!$D$5:$R$5)</f>
        <v>8.5</v>
      </c>
      <c r="X108" s="3">
        <f t="shared" ca="1" si="151"/>
        <v>0.16666666666666666</v>
      </c>
      <c r="Y108" s="3">
        <f t="shared" ca="1" si="152"/>
        <v>7.8341013824884786E-2</v>
      </c>
      <c r="Z108">
        <f t="shared" ca="1" si="153"/>
        <v>2500</v>
      </c>
      <c r="AA108">
        <f ca="1">250+SUMPRODUCT(F108:T108,Data!$D$6:$R$6)</f>
        <v>730</v>
      </c>
      <c r="AB108" s="2">
        <f t="shared" ca="1" si="154"/>
        <v>295000</v>
      </c>
      <c r="AC108" s="2">
        <f t="shared" ca="1" si="155"/>
        <v>221861.7511520737</v>
      </c>
      <c r="AD108" s="2">
        <f t="shared" ca="1" si="156"/>
        <v>516861.75115207373</v>
      </c>
      <c r="AE108" t="str">
        <f t="shared" ca="1" si="159"/>
        <v>No</v>
      </c>
    </row>
    <row r="109" spans="2:31" x14ac:dyDescent="0.35">
      <c r="C109" t="str">
        <f t="shared" si="157"/>
        <v>Display Size</v>
      </c>
      <c r="D109">
        <v>5</v>
      </c>
      <c r="F109">
        <f ca="1">F102</f>
        <v>1</v>
      </c>
      <c r="G109">
        <f ca="1">G102</f>
        <v>0</v>
      </c>
      <c r="H109">
        <f t="shared" ref="H109:J109" ca="1" si="163">H102</f>
        <v>0</v>
      </c>
      <c r="I109">
        <f t="shared" ca="1" si="163"/>
        <v>0</v>
      </c>
      <c r="J109">
        <f t="shared" ca="1" si="163"/>
        <v>1</v>
      </c>
      <c r="K109">
        <f ca="1">IF(AND(K102=1,K108=0),0,0)</f>
        <v>0</v>
      </c>
      <c r="L109">
        <f ca="1">IF(OR(AND(L102=1,L108=0),AND(L102=0,L108=1)),0,1)</f>
        <v>1</v>
      </c>
      <c r="M109">
        <f ca="1">IF(AND(K109=0,L109=0),1,0)</f>
        <v>0</v>
      </c>
      <c r="N109">
        <f ca="1">N102</f>
        <v>0</v>
      </c>
      <c r="O109">
        <f t="shared" ref="O109:T109" ca="1" si="164">O102</f>
        <v>0</v>
      </c>
      <c r="P109">
        <f t="shared" ca="1" si="164"/>
        <v>1</v>
      </c>
      <c r="Q109">
        <f t="shared" ca="1" si="164"/>
        <v>0</v>
      </c>
      <c r="R109">
        <f t="shared" ca="1" si="164"/>
        <v>0</v>
      </c>
      <c r="S109">
        <f t="shared" ca="1" si="164"/>
        <v>0</v>
      </c>
      <c r="T109">
        <f t="shared" ca="1" si="164"/>
        <v>1</v>
      </c>
      <c r="U109">
        <f t="shared" ca="1" si="150"/>
        <v>17489</v>
      </c>
      <c r="V109">
        <f ca="1">SUMPRODUCT(F109:T109,Data!$D$4:$R$4)</f>
        <v>12</v>
      </c>
      <c r="W109">
        <f ca="1">SUMPRODUCT(F109:T109,Data!$D$5:$R$5)</f>
        <v>10</v>
      </c>
      <c r="X109" s="3">
        <f t="shared" ca="1" si="151"/>
        <v>0.19354838709677419</v>
      </c>
      <c r="Y109" s="3">
        <f t="shared" ca="1" si="152"/>
        <v>9.0909090909090912E-2</v>
      </c>
      <c r="Z109">
        <f t="shared" ca="1" si="153"/>
        <v>2500</v>
      </c>
      <c r="AA109">
        <f ca="1">250+SUMPRODUCT(F109:T109,Data!$D$6:$R$6)</f>
        <v>780</v>
      </c>
      <c r="AB109" s="2">
        <f t="shared" ca="1" si="154"/>
        <v>332903.22580645158</v>
      </c>
      <c r="AC109" s="2">
        <f t="shared" ca="1" si="155"/>
        <v>250181.81818181821</v>
      </c>
      <c r="AD109" s="2">
        <f t="shared" ca="1" si="156"/>
        <v>583085.04398826975</v>
      </c>
      <c r="AE109">
        <f t="shared" ca="1" si="159"/>
        <v>17489</v>
      </c>
    </row>
    <row r="110" spans="2:31" x14ac:dyDescent="0.35">
      <c r="C110" t="str">
        <f t="shared" si="157"/>
        <v>Memory</v>
      </c>
      <c r="D110">
        <v>6</v>
      </c>
      <c r="F110">
        <f ca="1">F102</f>
        <v>1</v>
      </c>
      <c r="G110">
        <f t="shared" ref="G110:M110" ca="1" si="165">G102</f>
        <v>0</v>
      </c>
      <c r="H110">
        <f t="shared" ca="1" si="165"/>
        <v>0</v>
      </c>
      <c r="I110">
        <f t="shared" ca="1" si="165"/>
        <v>0</v>
      </c>
      <c r="J110">
        <f t="shared" ca="1" si="165"/>
        <v>1</v>
      </c>
      <c r="K110">
        <f t="shared" ca="1" si="165"/>
        <v>0</v>
      </c>
      <c r="L110">
        <f t="shared" ca="1" si="165"/>
        <v>0</v>
      </c>
      <c r="M110">
        <f t="shared" ca="1" si="165"/>
        <v>1</v>
      </c>
      <c r="N110">
        <f ca="1">IF(N102,0,1)</f>
        <v>1</v>
      </c>
      <c r="O110">
        <f ca="1">IF(N110=1,0,1)</f>
        <v>0</v>
      </c>
      <c r="P110">
        <f ca="1">IF(AND(OR(N110=1,O110=0),OR(N110=1,O110=0)),0,0)</f>
        <v>0</v>
      </c>
      <c r="Q110">
        <f ca="1">Q102</f>
        <v>0</v>
      </c>
      <c r="R110">
        <f t="shared" ref="R110:T110" ca="1" si="166">R102</f>
        <v>0</v>
      </c>
      <c r="S110">
        <f t="shared" ca="1" si="166"/>
        <v>0</v>
      </c>
      <c r="T110">
        <f t="shared" ca="1" si="166"/>
        <v>1</v>
      </c>
      <c r="U110">
        <f t="shared" ca="1" si="150"/>
        <v>16785</v>
      </c>
      <c r="V110">
        <f ca="1">SUMPRODUCT(F110:T110,Data!$D$4:$R$4)</f>
        <v>6.3</v>
      </c>
      <c r="W110">
        <f ca="1">SUMPRODUCT(F110:T110,Data!$D$5:$R$5)</f>
        <v>8.5</v>
      </c>
      <c r="X110" s="3">
        <f t="shared" ca="1" si="151"/>
        <v>0.11190053285968028</v>
      </c>
      <c r="Y110" s="3">
        <f t="shared" ca="1" si="152"/>
        <v>7.8341013824884786E-2</v>
      </c>
      <c r="Z110">
        <f t="shared" ca="1" si="153"/>
        <v>2500</v>
      </c>
      <c r="AA110">
        <f ca="1">250+SUMPRODUCT(F110:T110,Data!$D$6:$R$6)</f>
        <v>750</v>
      </c>
      <c r="AB110" s="2">
        <f t="shared" ca="1" si="154"/>
        <v>195825.93250444048</v>
      </c>
      <c r="AC110" s="2">
        <f t="shared" ca="1" si="155"/>
        <v>219354.83870967742</v>
      </c>
      <c r="AD110" s="2">
        <f t="shared" ca="1" si="156"/>
        <v>415180.77121411788</v>
      </c>
      <c r="AE110" t="str">
        <f t="shared" ca="1" si="159"/>
        <v>No</v>
      </c>
    </row>
    <row r="111" spans="2:31" x14ac:dyDescent="0.35">
      <c r="C111" t="str">
        <f t="shared" si="157"/>
        <v>Memory</v>
      </c>
      <c r="D111">
        <v>7</v>
      </c>
      <c r="F111">
        <f ca="1">F102</f>
        <v>1</v>
      </c>
      <c r="G111">
        <f t="shared" ref="G111:M111" ca="1" si="167">G102</f>
        <v>0</v>
      </c>
      <c r="H111">
        <f t="shared" ca="1" si="167"/>
        <v>0</v>
      </c>
      <c r="I111">
        <f t="shared" ca="1" si="167"/>
        <v>0</v>
      </c>
      <c r="J111">
        <f t="shared" ca="1" si="167"/>
        <v>1</v>
      </c>
      <c r="K111">
        <f t="shared" ca="1" si="167"/>
        <v>0</v>
      </c>
      <c r="L111">
        <f t="shared" ca="1" si="167"/>
        <v>0</v>
      </c>
      <c r="M111">
        <f t="shared" ca="1" si="167"/>
        <v>1</v>
      </c>
      <c r="N111">
        <f ca="1">IF(AND(N102=1,N110=0),0,0)</f>
        <v>0</v>
      </c>
      <c r="O111">
        <f ca="1">IF(OR(AND(O102=1,O110=0),AND(O102=0,O110=1)),0,1)</f>
        <v>1</v>
      </c>
      <c r="P111">
        <f ca="1">IF(AND(N111=0,O111=0),1,0)</f>
        <v>0</v>
      </c>
      <c r="Q111">
        <f ca="1">Q102</f>
        <v>0</v>
      </c>
      <c r="R111">
        <f t="shared" ref="R111:T111" ca="1" si="168">R102</f>
        <v>0</v>
      </c>
      <c r="S111">
        <f t="shared" ca="1" si="168"/>
        <v>0</v>
      </c>
      <c r="T111">
        <f t="shared" ca="1" si="168"/>
        <v>1</v>
      </c>
      <c r="U111">
        <f t="shared" ca="1" si="150"/>
        <v>17041</v>
      </c>
      <c r="V111">
        <f ca="1">SUMPRODUCT(F111:T111,Data!$D$4:$R$4)</f>
        <v>8.3000000000000007</v>
      </c>
      <c r="W111">
        <f ca="1">SUMPRODUCT(F111:T111,Data!$D$5:$R$5)</f>
        <v>10.5</v>
      </c>
      <c r="X111" s="3">
        <f t="shared" ca="1" si="151"/>
        <v>0.14236706689536879</v>
      </c>
      <c r="Y111" s="3">
        <f t="shared" ca="1" si="152"/>
        <v>9.5022624434389136E-2</v>
      </c>
      <c r="Z111">
        <f t="shared" ca="1" si="153"/>
        <v>2500</v>
      </c>
      <c r="AA111">
        <f ca="1">250+SUMPRODUCT(F111:T111,Data!$D$6:$R$6)</f>
        <v>790</v>
      </c>
      <c r="AB111" s="2">
        <f t="shared" ca="1" si="154"/>
        <v>243447.68439108063</v>
      </c>
      <c r="AC111" s="2">
        <f t="shared" ca="1" si="155"/>
        <v>259981.90045248865</v>
      </c>
      <c r="AD111" s="2">
        <f t="shared" ca="1" si="156"/>
        <v>503429.58484356932</v>
      </c>
      <c r="AE111" t="str">
        <f t="shared" ca="1" si="159"/>
        <v>No</v>
      </c>
    </row>
    <row r="112" spans="2:31" x14ac:dyDescent="0.35">
      <c r="C112" t="str">
        <f t="shared" si="157"/>
        <v>Price</v>
      </c>
      <c r="D112">
        <v>8</v>
      </c>
      <c r="F112">
        <f ca="1">F102</f>
        <v>1</v>
      </c>
      <c r="G112">
        <f t="shared" ref="G112:P112" ca="1" si="169">G102</f>
        <v>0</v>
      </c>
      <c r="H112">
        <f t="shared" ca="1" si="169"/>
        <v>0</v>
      </c>
      <c r="I112">
        <f t="shared" ca="1" si="169"/>
        <v>0</v>
      </c>
      <c r="J112">
        <f t="shared" ca="1" si="169"/>
        <v>1</v>
      </c>
      <c r="K112">
        <f t="shared" ca="1" si="169"/>
        <v>0</v>
      </c>
      <c r="L112">
        <f t="shared" ca="1" si="169"/>
        <v>0</v>
      </c>
      <c r="M112">
        <f t="shared" ca="1" si="169"/>
        <v>1</v>
      </c>
      <c r="N112">
        <f t="shared" ca="1" si="169"/>
        <v>0</v>
      </c>
      <c r="O112">
        <f t="shared" ca="1" si="169"/>
        <v>0</v>
      </c>
      <c r="P112">
        <f t="shared" ca="1" si="169"/>
        <v>1</v>
      </c>
      <c r="Q112">
        <f ca="1">IF(Q102,0,1)</f>
        <v>1</v>
      </c>
      <c r="R112">
        <f ca="1">IF(Q112=1,0,1)</f>
        <v>0</v>
      </c>
      <c r="S112">
        <f ca="1">IF(AND(OR(Q112=0,R112=1),OR(R112=0,R112=1)),0,0)</f>
        <v>0</v>
      </c>
      <c r="T112">
        <f ca="1">IF(S112,0,0)</f>
        <v>0</v>
      </c>
      <c r="U112">
        <f t="shared" ca="1" si="150"/>
        <v>3217</v>
      </c>
      <c r="V112">
        <f ca="1">SUMPRODUCT(F112:T112,Data!$D$4:$R$4)</f>
        <v>14.8</v>
      </c>
      <c r="W112">
        <f ca="1">SUMPRODUCT(F112:T112,Data!$D$5:$R$5)</f>
        <v>16</v>
      </c>
      <c r="X112" s="3">
        <f t="shared" ca="1" si="151"/>
        <v>0.22839506172839508</v>
      </c>
      <c r="Y112" s="3">
        <f t="shared" ca="1" si="152"/>
        <v>0.13793103448275862</v>
      </c>
      <c r="Z112">
        <f t="shared" ca="1" si="153"/>
        <v>1000</v>
      </c>
      <c r="AA112">
        <f ca="1">250+SUMPRODUCT(F112:T112,Data!$D$6:$R$6)</f>
        <v>830</v>
      </c>
      <c r="AB112" s="2">
        <f t="shared" ca="1" si="154"/>
        <v>38827.160493827163</v>
      </c>
      <c r="AC112" s="2">
        <f t="shared" ca="1" si="155"/>
        <v>37517.241379310341</v>
      </c>
      <c r="AD112" s="2">
        <f t="shared" ca="1" si="156"/>
        <v>76344.401873137511</v>
      </c>
      <c r="AE112" t="str">
        <f t="shared" ca="1" si="159"/>
        <v>No</v>
      </c>
    </row>
    <row r="113" spans="2:31" x14ac:dyDescent="0.35">
      <c r="C113" t="str">
        <f t="shared" si="157"/>
        <v>Price</v>
      </c>
      <c r="D113">
        <v>9</v>
      </c>
      <c r="F113">
        <f ca="1">F102</f>
        <v>1</v>
      </c>
      <c r="G113">
        <f t="shared" ref="G113:P113" ca="1" si="170">G102</f>
        <v>0</v>
      </c>
      <c r="H113">
        <f t="shared" ca="1" si="170"/>
        <v>0</v>
      </c>
      <c r="I113">
        <f t="shared" ca="1" si="170"/>
        <v>0</v>
      </c>
      <c r="J113">
        <f t="shared" ca="1" si="170"/>
        <v>1</v>
      </c>
      <c r="K113">
        <f t="shared" ca="1" si="170"/>
        <v>0</v>
      </c>
      <c r="L113">
        <f t="shared" ca="1" si="170"/>
        <v>0</v>
      </c>
      <c r="M113">
        <f t="shared" ca="1" si="170"/>
        <v>1</v>
      </c>
      <c r="N113">
        <f t="shared" ca="1" si="170"/>
        <v>0</v>
      </c>
      <c r="O113">
        <f t="shared" ca="1" si="170"/>
        <v>0</v>
      </c>
      <c r="P113">
        <f t="shared" ca="1" si="170"/>
        <v>1</v>
      </c>
      <c r="Q113">
        <f ca="1">IF(AND(Q102=1,Q112=0),0,0)</f>
        <v>0</v>
      </c>
      <c r="R113">
        <f ca="1">IF(AND(R102=1,R112=0),0,0)</f>
        <v>0</v>
      </c>
      <c r="S113">
        <f ca="1">IF(AND(AND(OR(Q102=0,Q102=1),OR(R102=0,R102=1)),AND(OR(Q112=0,Q112=1),OR(R112=0,R112=1)),S102=1),0,1)</f>
        <v>1</v>
      </c>
      <c r="T113">
        <f ca="1">IF(AND(Q113=0,R113=0,S113=0),1,0)</f>
        <v>0</v>
      </c>
      <c r="U113">
        <f t="shared" ca="1" si="150"/>
        <v>9361</v>
      </c>
      <c r="V113">
        <f ca="1">SUMPRODUCT(F113:T113,Data!$D$4:$R$4)</f>
        <v>11.8</v>
      </c>
      <c r="W113">
        <f ca="1">SUMPRODUCT(F113:T113,Data!$D$5:$R$5)</f>
        <v>12</v>
      </c>
      <c r="X113" s="3">
        <f t="shared" ca="1" si="151"/>
        <v>0.19093851132686085</v>
      </c>
      <c r="Y113" s="3">
        <f t="shared" ca="1" si="152"/>
        <v>0.10714285714285714</v>
      </c>
      <c r="Z113">
        <f t="shared" ca="1" si="153"/>
        <v>2000</v>
      </c>
      <c r="AA113">
        <f ca="1">250+SUMPRODUCT(F113:T113,Data!$D$6:$R$6)</f>
        <v>830</v>
      </c>
      <c r="AB113" s="2">
        <f t="shared" ca="1" si="154"/>
        <v>223398.0582524272</v>
      </c>
      <c r="AC113" s="2">
        <f t="shared" ca="1" si="155"/>
        <v>200571.42857142855</v>
      </c>
      <c r="AD113" s="2">
        <f t="shared" ca="1" si="156"/>
        <v>423969.48682385578</v>
      </c>
      <c r="AE113" t="str">
        <f t="shared" ca="1" si="159"/>
        <v>No</v>
      </c>
    </row>
    <row r="114" spans="2:31" x14ac:dyDescent="0.35">
      <c r="C114" t="str">
        <f t="shared" si="157"/>
        <v>Price</v>
      </c>
      <c r="D114">
        <v>10</v>
      </c>
      <c r="F114">
        <f ca="1">F102</f>
        <v>1</v>
      </c>
      <c r="G114">
        <f t="shared" ref="G114:P114" ca="1" si="171">G102</f>
        <v>0</v>
      </c>
      <c r="H114">
        <f t="shared" ca="1" si="171"/>
        <v>0</v>
      </c>
      <c r="I114">
        <f t="shared" ca="1" si="171"/>
        <v>0</v>
      </c>
      <c r="J114">
        <f t="shared" ca="1" si="171"/>
        <v>1</v>
      </c>
      <c r="K114">
        <f t="shared" ca="1" si="171"/>
        <v>0</v>
      </c>
      <c r="L114">
        <f t="shared" ca="1" si="171"/>
        <v>0</v>
      </c>
      <c r="M114">
        <f t="shared" ca="1" si="171"/>
        <v>1</v>
      </c>
      <c r="N114">
        <f t="shared" ca="1" si="171"/>
        <v>0</v>
      </c>
      <c r="O114">
        <f t="shared" ca="1" si="171"/>
        <v>0</v>
      </c>
      <c r="P114">
        <f t="shared" ca="1" si="171"/>
        <v>1</v>
      </c>
      <c r="Q114">
        <f ca="1">IF(OR(Q102=1,Q112=1,Q113=1),0,1)</f>
        <v>0</v>
      </c>
      <c r="R114">
        <f ca="1">IF(OR(R102=1,R112=1,R113=1),0,1)</f>
        <v>1</v>
      </c>
      <c r="S114">
        <f ca="1">IF(OR(S102=1,S112=1,S113=1),0,1)</f>
        <v>0</v>
      </c>
      <c r="T114">
        <f ca="1">IF(OR(T102=1,T112=1,T113=1),0,1)</f>
        <v>0</v>
      </c>
      <c r="U114">
        <f t="shared" ca="1" si="150"/>
        <v>5265</v>
      </c>
      <c r="V114">
        <f ca="1">SUMPRODUCT(F114:T114,Data!$D$4:$R$4)</f>
        <v>12.8</v>
      </c>
      <c r="W114">
        <f ca="1">SUMPRODUCT(F114:T114,Data!$D$5:$R$5)</f>
        <v>14</v>
      </c>
      <c r="X114" s="3">
        <f t="shared" ca="1" si="151"/>
        <v>0.20382165605095542</v>
      </c>
      <c r="Y114" s="3">
        <f t="shared" ca="1" si="152"/>
        <v>0.12280701754385964</v>
      </c>
      <c r="Z114">
        <f t="shared" ca="1" si="153"/>
        <v>1500</v>
      </c>
      <c r="AA114">
        <f ca="1">250+SUMPRODUCT(F114:T114,Data!$D$6:$R$6)</f>
        <v>830</v>
      </c>
      <c r="AB114" s="2">
        <f t="shared" ca="1" si="154"/>
        <v>136560.50955414015</v>
      </c>
      <c r="AC114" s="2">
        <f t="shared" ca="1" si="155"/>
        <v>131649.12280701753</v>
      </c>
      <c r="AD114" s="2">
        <f t="shared" ca="1" si="156"/>
        <v>268209.63236115768</v>
      </c>
      <c r="AE114" t="str">
        <f t="shared" ca="1" si="159"/>
        <v>No</v>
      </c>
    </row>
    <row r="115" spans="2:31" x14ac:dyDescent="0.35">
      <c r="B115" s="4" t="s">
        <v>73</v>
      </c>
      <c r="AD115" s="43">
        <f ca="1">MAX(AD105:AD114)</f>
        <v>583085.04398826975</v>
      </c>
    </row>
    <row r="116" spans="2:31" x14ac:dyDescent="0.35">
      <c r="B116" s="4" t="s">
        <v>91</v>
      </c>
      <c r="F116">
        <f ca="1">AI15</f>
        <v>1</v>
      </c>
      <c r="G116">
        <f t="shared" ref="G116:T116" ca="1" si="172">AJ15</f>
        <v>0</v>
      </c>
      <c r="H116">
        <f t="shared" ca="1" si="172"/>
        <v>0</v>
      </c>
      <c r="I116">
        <f t="shared" ca="1" si="172"/>
        <v>0</v>
      </c>
      <c r="J116">
        <f t="shared" ca="1" si="172"/>
        <v>1</v>
      </c>
      <c r="K116">
        <f t="shared" ca="1" si="172"/>
        <v>0</v>
      </c>
      <c r="L116">
        <f t="shared" ca="1" si="172"/>
        <v>1</v>
      </c>
      <c r="M116">
        <f t="shared" ca="1" si="172"/>
        <v>0</v>
      </c>
      <c r="N116">
        <f t="shared" ca="1" si="172"/>
        <v>0</v>
      </c>
      <c r="O116">
        <f t="shared" ca="1" si="172"/>
        <v>0</v>
      </c>
      <c r="P116">
        <f t="shared" ca="1" si="172"/>
        <v>1</v>
      </c>
      <c r="Q116">
        <f t="shared" ca="1" si="172"/>
        <v>0</v>
      </c>
      <c r="R116">
        <f t="shared" ca="1" si="172"/>
        <v>0</v>
      </c>
      <c r="S116">
        <f t="shared" ca="1" si="172"/>
        <v>0</v>
      </c>
      <c r="T116">
        <f t="shared" ca="1" si="172"/>
        <v>1</v>
      </c>
      <c r="U116">
        <f t="shared" ref="U116" ca="1" si="173">SUMPRODUCT($F$1:$T$1,F116:T116)</f>
        <v>17489</v>
      </c>
    </row>
    <row r="117" spans="2:31" x14ac:dyDescent="0.35"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  <c r="AE117" s="47"/>
    </row>
    <row r="118" spans="2:31" x14ac:dyDescent="0.35">
      <c r="B118" s="4" t="s">
        <v>128</v>
      </c>
      <c r="E118" s="45">
        <f ca="1">AY15</f>
        <v>96</v>
      </c>
      <c r="F118">
        <f ca="1">VLOOKUP($E118,'Brute Force Search'!$B$6:$R$221,F$3,0)</f>
        <v>1</v>
      </c>
      <c r="G118">
        <f ca="1">VLOOKUP($E118,'Brute Force Search'!$B$6:$R$221,G$3,0)</f>
        <v>0</v>
      </c>
      <c r="H118">
        <f ca="1">VLOOKUP($E118,'Brute Force Search'!$B$6:$R$221,H$3,0)</f>
        <v>0</v>
      </c>
      <c r="I118">
        <f ca="1">VLOOKUP($E118,'Brute Force Search'!$B$6:$R$221,I$3,0)</f>
        <v>0</v>
      </c>
      <c r="J118">
        <f ca="1">VLOOKUP($E118,'Brute Force Search'!$B$6:$R$221,J$3,0)</f>
        <v>1</v>
      </c>
      <c r="K118">
        <f ca="1">VLOOKUP($E118,'Brute Force Search'!$B$6:$R$221,K$3,0)</f>
        <v>0</v>
      </c>
      <c r="L118">
        <f ca="1">VLOOKUP($E118,'Brute Force Search'!$B$6:$R$221,L$3,0)</f>
        <v>1</v>
      </c>
      <c r="M118">
        <f ca="1">VLOOKUP($E118,'Brute Force Search'!$B$6:$R$221,M$3,0)</f>
        <v>0</v>
      </c>
      <c r="N118">
        <f ca="1">VLOOKUP($E118,'Brute Force Search'!$B$6:$R$221,N$3,0)</f>
        <v>0</v>
      </c>
      <c r="O118">
        <f ca="1">VLOOKUP($E118,'Brute Force Search'!$B$6:$R$221,O$3,0)</f>
        <v>0</v>
      </c>
      <c r="P118">
        <f ca="1">VLOOKUP($E118,'Brute Force Search'!$B$6:$R$221,P$3,0)</f>
        <v>1</v>
      </c>
      <c r="Q118">
        <f ca="1">VLOOKUP($E118,'Brute Force Search'!$B$6:$R$221,Q$3,0)</f>
        <v>0</v>
      </c>
      <c r="R118">
        <f ca="1">VLOOKUP($E118,'Brute Force Search'!$B$6:$R$221,R$3,0)</f>
        <v>0</v>
      </c>
      <c r="S118">
        <f ca="1">VLOOKUP($E118,'Brute Force Search'!$B$6:$R$221,S$3,0)</f>
        <v>0</v>
      </c>
      <c r="T118">
        <f ca="1">VLOOKUP($E118,'Brute Force Search'!$B$6:$R$221,T$3,0)</f>
        <v>1</v>
      </c>
      <c r="U118">
        <f ca="1">SUMPRODUCT($F$1:$T$1,F118:T118)</f>
        <v>17489</v>
      </c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</row>
    <row r="119" spans="2:31" x14ac:dyDescent="0.35"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</row>
    <row r="120" spans="2:31" x14ac:dyDescent="0.35">
      <c r="B120" s="4" t="s">
        <v>92</v>
      </c>
    </row>
    <row r="121" spans="2:31" x14ac:dyDescent="0.35">
      <c r="C121" t="str">
        <f>C89</f>
        <v>Detachable</v>
      </c>
      <c r="D121">
        <v>1</v>
      </c>
      <c r="F121">
        <f ca="1">IF(F118,0,1)</f>
        <v>0</v>
      </c>
      <c r="G121">
        <f ca="1">1-F121</f>
        <v>1</v>
      </c>
      <c r="H121">
        <f ca="1">H118</f>
        <v>0</v>
      </c>
      <c r="I121">
        <f t="shared" ref="I121:T121" ca="1" si="174">I118</f>
        <v>0</v>
      </c>
      <c r="J121">
        <f t="shared" ca="1" si="174"/>
        <v>1</v>
      </c>
      <c r="K121">
        <f t="shared" ca="1" si="174"/>
        <v>0</v>
      </c>
      <c r="L121">
        <f t="shared" ca="1" si="174"/>
        <v>1</v>
      </c>
      <c r="M121">
        <f t="shared" ca="1" si="174"/>
        <v>0</v>
      </c>
      <c r="N121">
        <f t="shared" ca="1" si="174"/>
        <v>0</v>
      </c>
      <c r="O121">
        <f t="shared" ca="1" si="174"/>
        <v>0</v>
      </c>
      <c r="P121">
        <f t="shared" ca="1" si="174"/>
        <v>1</v>
      </c>
      <c r="Q121">
        <f t="shared" ca="1" si="174"/>
        <v>0</v>
      </c>
      <c r="R121">
        <f t="shared" ca="1" si="174"/>
        <v>0</v>
      </c>
      <c r="S121">
        <f t="shared" ca="1" si="174"/>
        <v>0</v>
      </c>
      <c r="T121">
        <f t="shared" ca="1" si="174"/>
        <v>1</v>
      </c>
      <c r="U121">
        <f t="shared" ref="U121:U130" ca="1" si="175">SUMPRODUCT($F$1:$T$1,F121:T121)</f>
        <v>17490</v>
      </c>
      <c r="V121">
        <f ca="1">SUMPRODUCT(F121:T121,Data!$D$4:$R$4)</f>
        <v>11</v>
      </c>
      <c r="W121">
        <f ca="1">SUMPRODUCT(F121:T121,Data!$D$5:$R$5)</f>
        <v>7</v>
      </c>
      <c r="X121" s="3">
        <f t="shared" ref="X121:X130" ca="1" si="176">V121/(50+V121)</f>
        <v>0.18032786885245902</v>
      </c>
      <c r="Y121" s="3">
        <f t="shared" ref="Y121:Y130" ca="1" si="177">W121/(100+W121)</f>
        <v>6.5420560747663545E-2</v>
      </c>
      <c r="Z121">
        <f t="shared" ref="Z121:Z130" ca="1" si="178">IF(Q121=1,$Q$5,IF(R121=1,$R$5,IF(S121=1,$S$5,IF(T121=1,$T$5))))</f>
        <v>2500</v>
      </c>
      <c r="AA121">
        <f ca="1">250+SUMPRODUCT(F121:T121,Data!$D$6:$R$6)</f>
        <v>580</v>
      </c>
      <c r="AB121" s="2">
        <f t="shared" ref="AB121:AB130" ca="1" si="179">($Z121-$AA121)*X121*1000</f>
        <v>346229.50819672132</v>
      </c>
      <c r="AC121" s="2">
        <f t="shared" ref="AC121:AC130" ca="1" si="180">($Z121-$AA121)*Y121*1600</f>
        <v>200971.96261682242</v>
      </c>
      <c r="AD121" s="2">
        <f t="shared" ref="AD121:AD130" ca="1" si="181">SUM(AB121:AC121)</f>
        <v>547201.47081354377</v>
      </c>
      <c r="AE121">
        <f ca="1">IFERROR(VLOOKUP(U121,AX$9:AX$15,1,0),"No")</f>
        <v>17490</v>
      </c>
    </row>
    <row r="122" spans="2:31" x14ac:dyDescent="0.35">
      <c r="C122" t="str">
        <f t="shared" ref="C122:C130" si="182">C90</f>
        <v>Processor</v>
      </c>
      <c r="D122">
        <v>2</v>
      </c>
      <c r="F122">
        <f ca="1">F118</f>
        <v>1</v>
      </c>
      <c r="G122">
        <f ca="1">G118</f>
        <v>0</v>
      </c>
      <c r="H122">
        <f ca="1">IF(H118,0,1)</f>
        <v>1</v>
      </c>
      <c r="I122">
        <f ca="1">IF(H122=1,0,1)</f>
        <v>0</v>
      </c>
      <c r="J122">
        <f ca="1">IF(AND(OR(H122=1,H122=0),OR(H122=1,I122=0)),0,0)</f>
        <v>0</v>
      </c>
      <c r="K122">
        <f ca="1">K118</f>
        <v>0</v>
      </c>
      <c r="L122">
        <f t="shared" ref="L122:T122" ca="1" si="183">L118</f>
        <v>1</v>
      </c>
      <c r="M122">
        <f t="shared" ca="1" si="183"/>
        <v>0</v>
      </c>
      <c r="N122">
        <f t="shared" ca="1" si="183"/>
        <v>0</v>
      </c>
      <c r="O122">
        <f t="shared" ca="1" si="183"/>
        <v>0</v>
      </c>
      <c r="P122">
        <f t="shared" ca="1" si="183"/>
        <v>1</v>
      </c>
      <c r="Q122">
        <f t="shared" ca="1" si="183"/>
        <v>0</v>
      </c>
      <c r="R122">
        <f t="shared" ca="1" si="183"/>
        <v>0</v>
      </c>
      <c r="S122">
        <f t="shared" ca="1" si="183"/>
        <v>0</v>
      </c>
      <c r="T122">
        <f t="shared" ca="1" si="183"/>
        <v>1</v>
      </c>
      <c r="U122">
        <f t="shared" ca="1" si="175"/>
        <v>17477</v>
      </c>
      <c r="V122">
        <f ca="1">SUMPRODUCT(F122:T122,Data!$D$4:$R$4)</f>
        <v>7.5</v>
      </c>
      <c r="W122">
        <f ca="1">SUMPRODUCT(F122:T122,Data!$D$5:$R$5)</f>
        <v>7</v>
      </c>
      <c r="X122" s="3">
        <f t="shared" ca="1" si="176"/>
        <v>0.13043478260869565</v>
      </c>
      <c r="Y122" s="3">
        <f t="shared" ca="1" si="177"/>
        <v>6.5420560747663545E-2</v>
      </c>
      <c r="Z122">
        <f t="shared" ca="1" si="178"/>
        <v>2500</v>
      </c>
      <c r="AA122">
        <f ca="1">250+SUMPRODUCT(F122:T122,Data!$D$6:$R$6)</f>
        <v>580</v>
      </c>
      <c r="AB122" s="2">
        <f t="shared" ca="1" si="179"/>
        <v>250434.78260869565</v>
      </c>
      <c r="AC122" s="2">
        <f t="shared" ca="1" si="180"/>
        <v>200971.96261682242</v>
      </c>
      <c r="AD122" s="2">
        <f t="shared" ca="1" si="181"/>
        <v>451406.74522551807</v>
      </c>
      <c r="AE122" t="str">
        <f t="shared" ref="AE122:AE130" ca="1" si="184">IFERROR(VLOOKUP(U122,AX$9:AX$15,1,0),"No")</f>
        <v>No</v>
      </c>
    </row>
    <row r="123" spans="2:31" x14ac:dyDescent="0.35">
      <c r="C123" t="str">
        <f t="shared" si="182"/>
        <v>Processor</v>
      </c>
      <c r="D123">
        <v>3</v>
      </c>
      <c r="F123">
        <f ca="1">F118</f>
        <v>1</v>
      </c>
      <c r="G123">
        <f ca="1">G118</f>
        <v>0</v>
      </c>
      <c r="H123">
        <f ca="1">IF(AND(H118=1,H122=0),0,0)</f>
        <v>0</v>
      </c>
      <c r="I123">
        <f ca="1">IF(OR(AND(I118=1,I122=0),AND(I118=0,I122=1)),0,1)</f>
        <v>1</v>
      </c>
      <c r="J123">
        <f ca="1">IF(AND(H123=0,I123=0),1,0)</f>
        <v>0</v>
      </c>
      <c r="K123">
        <f ca="1">K118</f>
        <v>0</v>
      </c>
      <c r="L123">
        <f t="shared" ref="L123:T123" ca="1" si="185">L118</f>
        <v>1</v>
      </c>
      <c r="M123">
        <f t="shared" ca="1" si="185"/>
        <v>0</v>
      </c>
      <c r="N123">
        <f t="shared" ca="1" si="185"/>
        <v>0</v>
      </c>
      <c r="O123">
        <f t="shared" ca="1" si="185"/>
        <v>0</v>
      </c>
      <c r="P123">
        <f t="shared" ca="1" si="185"/>
        <v>1</v>
      </c>
      <c r="Q123">
        <f t="shared" ca="1" si="185"/>
        <v>0</v>
      </c>
      <c r="R123">
        <f t="shared" ca="1" si="185"/>
        <v>0</v>
      </c>
      <c r="S123">
        <f t="shared" ca="1" si="185"/>
        <v>0</v>
      </c>
      <c r="T123">
        <f t="shared" ca="1" si="185"/>
        <v>1</v>
      </c>
      <c r="U123">
        <f t="shared" ca="1" si="175"/>
        <v>17481</v>
      </c>
      <c r="V123">
        <f ca="1">SUMPRODUCT(F123:T123,Data!$D$4:$R$4)</f>
        <v>9.5</v>
      </c>
      <c r="W123">
        <f ca="1">SUMPRODUCT(F123:T123,Data!$D$5:$R$5)</f>
        <v>9.4</v>
      </c>
      <c r="X123" s="3">
        <f t="shared" ca="1" si="176"/>
        <v>0.15966386554621848</v>
      </c>
      <c r="Y123" s="3">
        <f t="shared" ca="1" si="177"/>
        <v>8.5923217550274225E-2</v>
      </c>
      <c r="Z123">
        <f t="shared" ca="1" si="178"/>
        <v>2500</v>
      </c>
      <c r="AA123">
        <f ca="1">250+SUMPRODUCT(F123:T123,Data!$D$6:$R$6)</f>
        <v>680</v>
      </c>
      <c r="AB123" s="2">
        <f t="shared" ca="1" si="179"/>
        <v>290588.23529411765</v>
      </c>
      <c r="AC123" s="2">
        <f t="shared" ca="1" si="180"/>
        <v>250208.40950639854</v>
      </c>
      <c r="AD123" s="2">
        <f t="shared" ca="1" si="181"/>
        <v>540796.64480051619</v>
      </c>
      <c r="AE123" t="str">
        <f t="shared" ca="1" si="184"/>
        <v>No</v>
      </c>
    </row>
    <row r="124" spans="2:31" x14ac:dyDescent="0.35">
      <c r="C124" t="str">
        <f t="shared" si="182"/>
        <v>Display Size</v>
      </c>
      <c r="D124">
        <v>4</v>
      </c>
      <c r="F124">
        <f ca="1">F118</f>
        <v>1</v>
      </c>
      <c r="G124">
        <f ca="1">G118</f>
        <v>0</v>
      </c>
      <c r="H124">
        <f ca="1">H118</f>
        <v>0</v>
      </c>
      <c r="I124">
        <f t="shared" ref="I124:J124" ca="1" si="186">I118</f>
        <v>0</v>
      </c>
      <c r="J124">
        <f t="shared" ca="1" si="186"/>
        <v>1</v>
      </c>
      <c r="K124">
        <f ca="1">IF(K118,0,1)</f>
        <v>1</v>
      </c>
      <c r="L124">
        <f ca="1">IF(K124=1,0,1)</f>
        <v>0</v>
      </c>
      <c r="M124">
        <f ca="1">IF(AND(OR(K124=1,K124=0),OR(L124=1,L124=0)),0,0)</f>
        <v>0</v>
      </c>
      <c r="N124">
        <f ca="1">N118</f>
        <v>0</v>
      </c>
      <c r="O124">
        <f t="shared" ref="O124:T124" ca="1" si="187">O118</f>
        <v>0</v>
      </c>
      <c r="P124">
        <f t="shared" ca="1" si="187"/>
        <v>1</v>
      </c>
      <c r="Q124">
        <f t="shared" ca="1" si="187"/>
        <v>0</v>
      </c>
      <c r="R124">
        <f t="shared" ca="1" si="187"/>
        <v>0</v>
      </c>
      <c r="S124">
        <f t="shared" ca="1" si="187"/>
        <v>0</v>
      </c>
      <c r="T124">
        <f t="shared" ca="1" si="187"/>
        <v>1</v>
      </c>
      <c r="U124">
        <f t="shared" ca="1" si="175"/>
        <v>17457</v>
      </c>
      <c r="V124">
        <f ca="1">SUMPRODUCT(F124:T124,Data!$D$4:$R$4)</f>
        <v>10</v>
      </c>
      <c r="W124">
        <f ca="1">SUMPRODUCT(F124:T124,Data!$D$5:$R$5)</f>
        <v>8.5</v>
      </c>
      <c r="X124" s="3">
        <f t="shared" ca="1" si="176"/>
        <v>0.16666666666666666</v>
      </c>
      <c r="Y124" s="3">
        <f t="shared" ca="1" si="177"/>
        <v>7.8341013824884786E-2</v>
      </c>
      <c r="Z124">
        <f t="shared" ca="1" si="178"/>
        <v>2500</v>
      </c>
      <c r="AA124">
        <f ca="1">250+SUMPRODUCT(F124:T124,Data!$D$6:$R$6)</f>
        <v>730</v>
      </c>
      <c r="AB124" s="2">
        <f t="shared" ca="1" si="179"/>
        <v>295000</v>
      </c>
      <c r="AC124" s="2">
        <f t="shared" ca="1" si="180"/>
        <v>221861.7511520737</v>
      </c>
      <c r="AD124" s="2">
        <f t="shared" ca="1" si="181"/>
        <v>516861.75115207373</v>
      </c>
      <c r="AE124" t="str">
        <f t="shared" ca="1" si="184"/>
        <v>No</v>
      </c>
    </row>
    <row r="125" spans="2:31" x14ac:dyDescent="0.35">
      <c r="C125" t="str">
        <f t="shared" si="182"/>
        <v>Display Size</v>
      </c>
      <c r="D125">
        <v>5</v>
      </c>
      <c r="F125">
        <f ca="1">F118</f>
        <v>1</v>
      </c>
      <c r="G125">
        <f ca="1">G118</f>
        <v>0</v>
      </c>
      <c r="H125">
        <f t="shared" ref="H125:J125" ca="1" si="188">H118</f>
        <v>0</v>
      </c>
      <c r="I125">
        <f t="shared" ca="1" si="188"/>
        <v>0</v>
      </c>
      <c r="J125">
        <f t="shared" ca="1" si="188"/>
        <v>1</v>
      </c>
      <c r="K125">
        <f ca="1">IF(AND(K118=1,K124=0),0,0)</f>
        <v>0</v>
      </c>
      <c r="L125">
        <f ca="1">IF(OR(AND(L118=1,L124=0),AND(L118=0,L124=1)),0,1)</f>
        <v>0</v>
      </c>
      <c r="M125">
        <f ca="1">IF(AND(K125=0,L125=0),1,0)</f>
        <v>1</v>
      </c>
      <c r="N125">
        <f ca="1">N118</f>
        <v>0</v>
      </c>
      <c r="O125">
        <f t="shared" ref="O125:T125" ca="1" si="189">O118</f>
        <v>0</v>
      </c>
      <c r="P125">
        <f t="shared" ca="1" si="189"/>
        <v>1</v>
      </c>
      <c r="Q125">
        <f t="shared" ca="1" si="189"/>
        <v>0</v>
      </c>
      <c r="R125">
        <f t="shared" ca="1" si="189"/>
        <v>0</v>
      </c>
      <c r="S125">
        <f t="shared" ca="1" si="189"/>
        <v>0</v>
      </c>
      <c r="T125">
        <f t="shared" ca="1" si="189"/>
        <v>1</v>
      </c>
      <c r="U125">
        <f t="shared" ca="1" si="175"/>
        <v>17553</v>
      </c>
      <c r="V125">
        <f ca="1">SUMPRODUCT(F125:T125,Data!$D$4:$R$4)</f>
        <v>10.8</v>
      </c>
      <c r="W125">
        <f ca="1">SUMPRODUCT(F125:T125,Data!$D$5:$R$5)</f>
        <v>11</v>
      </c>
      <c r="X125" s="3">
        <f t="shared" ca="1" si="176"/>
        <v>0.17763157894736845</v>
      </c>
      <c r="Y125" s="3">
        <f t="shared" ca="1" si="177"/>
        <v>9.90990990990991E-2</v>
      </c>
      <c r="Z125">
        <f t="shared" ca="1" si="178"/>
        <v>2500</v>
      </c>
      <c r="AA125">
        <f ca="1">250+SUMPRODUCT(F125:T125,Data!$D$6:$R$6)</f>
        <v>830</v>
      </c>
      <c r="AB125" s="2">
        <f t="shared" ca="1" si="179"/>
        <v>296644.73684210534</v>
      </c>
      <c r="AC125" s="2">
        <f t="shared" ca="1" si="180"/>
        <v>264792.79279279278</v>
      </c>
      <c r="AD125" s="2">
        <f t="shared" ca="1" si="181"/>
        <v>561437.52963489806</v>
      </c>
      <c r="AE125">
        <f t="shared" ca="1" si="184"/>
        <v>17553</v>
      </c>
    </row>
    <row r="126" spans="2:31" x14ac:dyDescent="0.35">
      <c r="C126" t="str">
        <f t="shared" si="182"/>
        <v>Memory</v>
      </c>
      <c r="D126">
        <v>6</v>
      </c>
      <c r="F126">
        <f ca="1">F118</f>
        <v>1</v>
      </c>
      <c r="G126">
        <f t="shared" ref="G126:M126" ca="1" si="190">G118</f>
        <v>0</v>
      </c>
      <c r="H126">
        <f t="shared" ca="1" si="190"/>
        <v>0</v>
      </c>
      <c r="I126">
        <f t="shared" ca="1" si="190"/>
        <v>0</v>
      </c>
      <c r="J126">
        <f t="shared" ca="1" si="190"/>
        <v>1</v>
      </c>
      <c r="K126">
        <f t="shared" ca="1" si="190"/>
        <v>0</v>
      </c>
      <c r="L126">
        <f t="shared" ca="1" si="190"/>
        <v>1</v>
      </c>
      <c r="M126">
        <f t="shared" ca="1" si="190"/>
        <v>0</v>
      </c>
      <c r="N126">
        <f ca="1">IF(N118,0,1)</f>
        <v>1</v>
      </c>
      <c r="O126">
        <f ca="1">IF(N126=1,0,1)</f>
        <v>0</v>
      </c>
      <c r="P126">
        <f ca="1">IF(AND(OR(N126=1,O126=0),OR(N126=1,O126=0)),0,0)</f>
        <v>0</v>
      </c>
      <c r="Q126">
        <f ca="1">Q118</f>
        <v>0</v>
      </c>
      <c r="R126">
        <f t="shared" ref="R126:T126" ca="1" si="191">R118</f>
        <v>0</v>
      </c>
      <c r="S126">
        <f t="shared" ca="1" si="191"/>
        <v>0</v>
      </c>
      <c r="T126">
        <f t="shared" ca="1" si="191"/>
        <v>1</v>
      </c>
      <c r="U126">
        <f t="shared" ca="1" si="175"/>
        <v>16721</v>
      </c>
      <c r="V126">
        <f ca="1">SUMPRODUCT(F126:T126,Data!$D$4:$R$4)</f>
        <v>7.5</v>
      </c>
      <c r="W126">
        <f ca="1">SUMPRODUCT(F126:T126,Data!$D$5:$R$5)</f>
        <v>7.5</v>
      </c>
      <c r="X126" s="3">
        <f t="shared" ca="1" si="176"/>
        <v>0.13043478260869565</v>
      </c>
      <c r="Y126" s="3">
        <f t="shared" ca="1" si="177"/>
        <v>6.9767441860465115E-2</v>
      </c>
      <c r="Z126">
        <f t="shared" ca="1" si="178"/>
        <v>2500</v>
      </c>
      <c r="AA126">
        <f ca="1">250+SUMPRODUCT(F126:T126,Data!$D$6:$R$6)</f>
        <v>700</v>
      </c>
      <c r="AB126" s="2">
        <f t="shared" ca="1" si="179"/>
        <v>234782.60869565216</v>
      </c>
      <c r="AC126" s="2">
        <f t="shared" ca="1" si="180"/>
        <v>200930.23255813954</v>
      </c>
      <c r="AD126" s="2">
        <f t="shared" ca="1" si="181"/>
        <v>435712.8412537917</v>
      </c>
      <c r="AE126" t="str">
        <f t="shared" ca="1" si="184"/>
        <v>No</v>
      </c>
    </row>
    <row r="127" spans="2:31" x14ac:dyDescent="0.35">
      <c r="C127" t="str">
        <f t="shared" si="182"/>
        <v>Memory</v>
      </c>
      <c r="D127">
        <v>7</v>
      </c>
      <c r="F127">
        <f ca="1">F118</f>
        <v>1</v>
      </c>
      <c r="G127">
        <f t="shared" ref="G127:M127" ca="1" si="192">G118</f>
        <v>0</v>
      </c>
      <c r="H127">
        <f t="shared" ca="1" si="192"/>
        <v>0</v>
      </c>
      <c r="I127">
        <f t="shared" ca="1" si="192"/>
        <v>0</v>
      </c>
      <c r="J127">
        <f t="shared" ca="1" si="192"/>
        <v>1</v>
      </c>
      <c r="K127">
        <f t="shared" ca="1" si="192"/>
        <v>0</v>
      </c>
      <c r="L127">
        <f t="shared" ca="1" si="192"/>
        <v>1</v>
      </c>
      <c r="M127">
        <f t="shared" ca="1" si="192"/>
        <v>0</v>
      </c>
      <c r="N127">
        <f ca="1">IF(AND(N118=1,N126=0),0,0)</f>
        <v>0</v>
      </c>
      <c r="O127">
        <f ca="1">IF(OR(AND(O118=1,O126=0),AND(O118=0,O126=1)),0,1)</f>
        <v>1</v>
      </c>
      <c r="P127">
        <f ca="1">IF(AND(N127=0,O127=0),1,0)</f>
        <v>0</v>
      </c>
      <c r="Q127">
        <f ca="1">Q118</f>
        <v>0</v>
      </c>
      <c r="R127">
        <f t="shared" ref="R127:T127" ca="1" si="193">R118</f>
        <v>0</v>
      </c>
      <c r="S127">
        <f t="shared" ca="1" si="193"/>
        <v>0</v>
      </c>
      <c r="T127">
        <f t="shared" ca="1" si="193"/>
        <v>1</v>
      </c>
      <c r="U127">
        <f t="shared" ca="1" si="175"/>
        <v>16977</v>
      </c>
      <c r="V127">
        <f ca="1">SUMPRODUCT(F127:T127,Data!$D$4:$R$4)</f>
        <v>9.5</v>
      </c>
      <c r="W127">
        <f ca="1">SUMPRODUCT(F127:T127,Data!$D$5:$R$5)</f>
        <v>9.5</v>
      </c>
      <c r="X127" s="3">
        <f t="shared" ca="1" si="176"/>
        <v>0.15966386554621848</v>
      </c>
      <c r="Y127" s="3">
        <f t="shared" ca="1" si="177"/>
        <v>8.6757990867579904E-2</v>
      </c>
      <c r="Z127">
        <f t="shared" ca="1" si="178"/>
        <v>2500</v>
      </c>
      <c r="AA127">
        <f ca="1">250+SUMPRODUCT(F127:T127,Data!$D$6:$R$6)</f>
        <v>740</v>
      </c>
      <c r="AB127" s="2">
        <f t="shared" ca="1" si="179"/>
        <v>281008.40336134448</v>
      </c>
      <c r="AC127" s="2">
        <f t="shared" ca="1" si="180"/>
        <v>244310.50228310502</v>
      </c>
      <c r="AD127" s="2">
        <f t="shared" ca="1" si="181"/>
        <v>525318.90564444952</v>
      </c>
      <c r="AE127" t="str">
        <f t="shared" ca="1" si="184"/>
        <v>No</v>
      </c>
    </row>
    <row r="128" spans="2:31" x14ac:dyDescent="0.35">
      <c r="C128" t="str">
        <f t="shared" si="182"/>
        <v>Price</v>
      </c>
      <c r="D128">
        <v>8</v>
      </c>
      <c r="F128">
        <f ca="1">F118</f>
        <v>1</v>
      </c>
      <c r="G128">
        <f t="shared" ref="G128:P128" ca="1" si="194">G118</f>
        <v>0</v>
      </c>
      <c r="H128">
        <f t="shared" ca="1" si="194"/>
        <v>0</v>
      </c>
      <c r="I128">
        <f t="shared" ca="1" si="194"/>
        <v>0</v>
      </c>
      <c r="J128">
        <f t="shared" ca="1" si="194"/>
        <v>1</v>
      </c>
      <c r="K128">
        <f t="shared" ca="1" si="194"/>
        <v>0</v>
      </c>
      <c r="L128">
        <f t="shared" ca="1" si="194"/>
        <v>1</v>
      </c>
      <c r="M128">
        <f t="shared" ca="1" si="194"/>
        <v>0</v>
      </c>
      <c r="N128">
        <f t="shared" ca="1" si="194"/>
        <v>0</v>
      </c>
      <c r="O128">
        <f t="shared" ca="1" si="194"/>
        <v>0</v>
      </c>
      <c r="P128">
        <f t="shared" ca="1" si="194"/>
        <v>1</v>
      </c>
      <c r="Q128">
        <f ca="1">IF(Q118,0,1)</f>
        <v>1</v>
      </c>
      <c r="R128">
        <f ca="1">IF(Q128=1,0,1)</f>
        <v>0</v>
      </c>
      <c r="S128">
        <f ca="1">IF(AND(OR(Q128=0,R128=1),OR(R128=0,R128=1)),0,0)</f>
        <v>0</v>
      </c>
      <c r="T128">
        <f ca="1">IF(S128,0,0)</f>
        <v>0</v>
      </c>
      <c r="U128">
        <f t="shared" ca="1" si="175"/>
        <v>3153</v>
      </c>
      <c r="V128">
        <f ca="1">SUMPRODUCT(F128:T128,Data!$D$4:$R$4)</f>
        <v>16</v>
      </c>
      <c r="W128">
        <f ca="1">SUMPRODUCT(F128:T128,Data!$D$5:$R$5)</f>
        <v>15</v>
      </c>
      <c r="X128" s="3">
        <f t="shared" ca="1" si="176"/>
        <v>0.24242424242424243</v>
      </c>
      <c r="Y128" s="3">
        <f t="shared" ca="1" si="177"/>
        <v>0.13043478260869565</v>
      </c>
      <c r="Z128">
        <f t="shared" ca="1" si="178"/>
        <v>1000</v>
      </c>
      <c r="AA128">
        <f ca="1">250+SUMPRODUCT(F128:T128,Data!$D$6:$R$6)</f>
        <v>780</v>
      </c>
      <c r="AB128" s="2">
        <f t="shared" ca="1" si="179"/>
        <v>53333.333333333336</v>
      </c>
      <c r="AC128" s="2">
        <f t="shared" ca="1" si="180"/>
        <v>45913.043478260872</v>
      </c>
      <c r="AD128" s="2">
        <f t="shared" ca="1" si="181"/>
        <v>99246.376811594208</v>
      </c>
      <c r="AE128" t="str">
        <f t="shared" ca="1" si="184"/>
        <v>No</v>
      </c>
    </row>
    <row r="129" spans="2:31" x14ac:dyDescent="0.35">
      <c r="C129" t="str">
        <f t="shared" si="182"/>
        <v>Price</v>
      </c>
      <c r="D129">
        <v>9</v>
      </c>
      <c r="F129">
        <f ca="1">F118</f>
        <v>1</v>
      </c>
      <c r="G129">
        <f t="shared" ref="G129:P129" ca="1" si="195">G118</f>
        <v>0</v>
      </c>
      <c r="H129">
        <f t="shared" ca="1" si="195"/>
        <v>0</v>
      </c>
      <c r="I129">
        <f t="shared" ca="1" si="195"/>
        <v>0</v>
      </c>
      <c r="J129">
        <f t="shared" ca="1" si="195"/>
        <v>1</v>
      </c>
      <c r="K129">
        <f t="shared" ca="1" si="195"/>
        <v>0</v>
      </c>
      <c r="L129">
        <f t="shared" ca="1" si="195"/>
        <v>1</v>
      </c>
      <c r="M129">
        <f t="shared" ca="1" si="195"/>
        <v>0</v>
      </c>
      <c r="N129">
        <f t="shared" ca="1" si="195"/>
        <v>0</v>
      </c>
      <c r="O129">
        <f t="shared" ca="1" si="195"/>
        <v>0</v>
      </c>
      <c r="P129">
        <f t="shared" ca="1" si="195"/>
        <v>1</v>
      </c>
      <c r="Q129">
        <f ca="1">IF(AND(Q118=1,Q128=0),0,0)</f>
        <v>0</v>
      </c>
      <c r="R129">
        <f ca="1">IF(AND(R118=1,R128=0),0,0)</f>
        <v>0</v>
      </c>
      <c r="S129">
        <f ca="1">IF(AND(AND(OR(Q118=0,Q118=1),OR(R118=0,R118=1)),AND(OR(Q128=0,Q128=1),OR(R128=0,R128=1)),S118=1),0,1)</f>
        <v>1</v>
      </c>
      <c r="T129">
        <f ca="1">IF(AND(Q129=0,R129=0,S129=0),1,0)</f>
        <v>0</v>
      </c>
      <c r="U129">
        <f t="shared" ca="1" si="175"/>
        <v>9297</v>
      </c>
      <c r="V129">
        <f ca="1">SUMPRODUCT(F129:T129,Data!$D$4:$R$4)</f>
        <v>13</v>
      </c>
      <c r="W129">
        <f ca="1">SUMPRODUCT(F129:T129,Data!$D$5:$R$5)</f>
        <v>11</v>
      </c>
      <c r="X129" s="3">
        <f t="shared" ca="1" si="176"/>
        <v>0.20634920634920634</v>
      </c>
      <c r="Y129" s="3">
        <f t="shared" ca="1" si="177"/>
        <v>9.90990990990991E-2</v>
      </c>
      <c r="Z129">
        <f t="shared" ca="1" si="178"/>
        <v>2000</v>
      </c>
      <c r="AA129">
        <f ca="1">250+SUMPRODUCT(F129:T129,Data!$D$6:$R$6)</f>
        <v>780</v>
      </c>
      <c r="AB129" s="2">
        <f t="shared" ca="1" si="179"/>
        <v>251746.03174603172</v>
      </c>
      <c r="AC129" s="2">
        <f t="shared" ca="1" si="180"/>
        <v>193441.44144144145</v>
      </c>
      <c r="AD129" s="2">
        <f t="shared" ca="1" si="181"/>
        <v>445187.47318747314</v>
      </c>
      <c r="AE129" t="str">
        <f t="shared" ca="1" si="184"/>
        <v>No</v>
      </c>
    </row>
    <row r="130" spans="2:31" x14ac:dyDescent="0.35">
      <c r="C130" t="str">
        <f t="shared" si="182"/>
        <v>Price</v>
      </c>
      <c r="D130">
        <v>10</v>
      </c>
      <c r="F130">
        <f ca="1">F118</f>
        <v>1</v>
      </c>
      <c r="G130">
        <f t="shared" ref="G130:P130" ca="1" si="196">G118</f>
        <v>0</v>
      </c>
      <c r="H130">
        <f t="shared" ca="1" si="196"/>
        <v>0</v>
      </c>
      <c r="I130">
        <f t="shared" ca="1" si="196"/>
        <v>0</v>
      </c>
      <c r="J130">
        <f t="shared" ca="1" si="196"/>
        <v>1</v>
      </c>
      <c r="K130">
        <f t="shared" ca="1" si="196"/>
        <v>0</v>
      </c>
      <c r="L130">
        <f t="shared" ca="1" si="196"/>
        <v>1</v>
      </c>
      <c r="M130">
        <f t="shared" ca="1" si="196"/>
        <v>0</v>
      </c>
      <c r="N130">
        <f t="shared" ca="1" si="196"/>
        <v>0</v>
      </c>
      <c r="O130">
        <f t="shared" ca="1" si="196"/>
        <v>0</v>
      </c>
      <c r="P130">
        <f t="shared" ca="1" si="196"/>
        <v>1</v>
      </c>
      <c r="Q130">
        <f ca="1">IF(OR(Q118=1,Q128=1,Q129=1),0,1)</f>
        <v>0</v>
      </c>
      <c r="R130">
        <f ca="1">IF(OR(R118=1,R128=1,R129=1),0,1)</f>
        <v>1</v>
      </c>
      <c r="S130">
        <f ca="1">IF(OR(S118=1,S128=1,S129=1),0,1)</f>
        <v>0</v>
      </c>
      <c r="T130">
        <f ca="1">IF(OR(T118=1,T128=1,T129=1),0,1)</f>
        <v>0</v>
      </c>
      <c r="U130">
        <f t="shared" ca="1" si="175"/>
        <v>5201</v>
      </c>
      <c r="V130">
        <f ca="1">SUMPRODUCT(F130:T130,Data!$D$4:$R$4)</f>
        <v>14</v>
      </c>
      <c r="W130">
        <f ca="1">SUMPRODUCT(F130:T130,Data!$D$5:$R$5)</f>
        <v>13</v>
      </c>
      <c r="X130" s="3">
        <f t="shared" ca="1" si="176"/>
        <v>0.21875</v>
      </c>
      <c r="Y130" s="3">
        <f t="shared" ca="1" si="177"/>
        <v>0.11504424778761062</v>
      </c>
      <c r="Z130">
        <f t="shared" ca="1" si="178"/>
        <v>1500</v>
      </c>
      <c r="AA130">
        <f ca="1">250+SUMPRODUCT(F130:T130,Data!$D$6:$R$6)</f>
        <v>780</v>
      </c>
      <c r="AB130" s="2">
        <f t="shared" ca="1" si="179"/>
        <v>157500</v>
      </c>
      <c r="AC130" s="2">
        <f t="shared" ca="1" si="180"/>
        <v>132530.97345132745</v>
      </c>
      <c r="AD130" s="2">
        <f t="shared" ca="1" si="181"/>
        <v>290030.97345132742</v>
      </c>
      <c r="AE130" t="str">
        <f t="shared" ca="1" si="184"/>
        <v>No</v>
      </c>
    </row>
    <row r="131" spans="2:31" x14ac:dyDescent="0.35">
      <c r="B131" s="4" t="s">
        <v>73</v>
      </c>
      <c r="AD131" s="43">
        <f ca="1">MAX(AD121:AD130)</f>
        <v>561437.52963489806</v>
      </c>
    </row>
    <row r="132" spans="2:31" x14ac:dyDescent="0.35">
      <c r="B132" s="4" t="s">
        <v>93</v>
      </c>
      <c r="F132">
        <f ca="1">AI16</f>
        <v>1</v>
      </c>
      <c r="G132">
        <f t="shared" ref="G132:T132" ca="1" si="197">AJ16</f>
        <v>0</v>
      </c>
      <c r="H132">
        <f t="shared" ca="1" si="197"/>
        <v>0</v>
      </c>
      <c r="I132">
        <f t="shared" ca="1" si="197"/>
        <v>0</v>
      </c>
      <c r="J132">
        <f t="shared" ca="1" si="197"/>
        <v>1</v>
      </c>
      <c r="K132">
        <f t="shared" ca="1" si="197"/>
        <v>0</v>
      </c>
      <c r="L132">
        <f t="shared" ca="1" si="197"/>
        <v>0</v>
      </c>
      <c r="M132">
        <f t="shared" ca="1" si="197"/>
        <v>1</v>
      </c>
      <c r="N132">
        <f t="shared" ca="1" si="197"/>
        <v>0</v>
      </c>
      <c r="O132">
        <f t="shared" ca="1" si="197"/>
        <v>0</v>
      </c>
      <c r="P132">
        <f t="shared" ca="1" si="197"/>
        <v>1</v>
      </c>
      <c r="Q132">
        <f t="shared" ca="1" si="197"/>
        <v>0</v>
      </c>
      <c r="R132">
        <f t="shared" ca="1" si="197"/>
        <v>0</v>
      </c>
      <c r="S132">
        <f t="shared" ca="1" si="197"/>
        <v>0</v>
      </c>
      <c r="T132">
        <f t="shared" ca="1" si="197"/>
        <v>1</v>
      </c>
      <c r="U132">
        <f t="shared" ref="U132" ca="1" si="198">SUMPRODUCT($F$1:$T$1,F132:T132)</f>
        <v>17553</v>
      </c>
    </row>
    <row r="133" spans="2:31" x14ac:dyDescent="0.35"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</row>
    <row r="134" spans="2:31" x14ac:dyDescent="0.35">
      <c r="B134" s="4" t="s">
        <v>128</v>
      </c>
      <c r="E134" s="45">
        <f ca="1">AY16</f>
        <v>108</v>
      </c>
      <c r="F134">
        <f ca="1">VLOOKUP($E134,'Brute Force Search'!$B$6:$R$221,F$3,0)</f>
        <v>1</v>
      </c>
      <c r="G134">
        <f ca="1">VLOOKUP($E134,'Brute Force Search'!$B$6:$R$221,G$3,0)</f>
        <v>0</v>
      </c>
      <c r="H134">
        <f ca="1">VLOOKUP($E134,'Brute Force Search'!$B$6:$R$221,H$3,0)</f>
        <v>0</v>
      </c>
      <c r="I134">
        <f ca="1">VLOOKUP($E134,'Brute Force Search'!$B$6:$R$221,I$3,0)</f>
        <v>0</v>
      </c>
      <c r="J134">
        <f ca="1">VLOOKUP($E134,'Brute Force Search'!$B$6:$R$221,J$3,0)</f>
        <v>1</v>
      </c>
      <c r="K134">
        <f ca="1">VLOOKUP($E134,'Brute Force Search'!$B$6:$R$221,K$3,0)</f>
        <v>0</v>
      </c>
      <c r="L134">
        <f ca="1">VLOOKUP($E134,'Brute Force Search'!$B$6:$R$221,L$3,0)</f>
        <v>0</v>
      </c>
      <c r="M134">
        <f ca="1">VLOOKUP($E134,'Brute Force Search'!$B$6:$R$221,M$3,0)</f>
        <v>1</v>
      </c>
      <c r="N134">
        <f ca="1">VLOOKUP($E134,'Brute Force Search'!$B$6:$R$221,N$3,0)</f>
        <v>0</v>
      </c>
      <c r="O134">
        <f ca="1">VLOOKUP($E134,'Brute Force Search'!$B$6:$R$221,O$3,0)</f>
        <v>0</v>
      </c>
      <c r="P134">
        <f ca="1">VLOOKUP($E134,'Brute Force Search'!$B$6:$R$221,P$3,0)</f>
        <v>1</v>
      </c>
      <c r="Q134">
        <f ca="1">VLOOKUP($E134,'Brute Force Search'!$B$6:$R$221,Q$3,0)</f>
        <v>0</v>
      </c>
      <c r="R134">
        <f ca="1">VLOOKUP($E134,'Brute Force Search'!$B$6:$R$221,R$3,0)</f>
        <v>0</v>
      </c>
      <c r="S134">
        <f ca="1">VLOOKUP($E134,'Brute Force Search'!$B$6:$R$221,S$3,0)</f>
        <v>0</v>
      </c>
      <c r="T134">
        <f ca="1">VLOOKUP($E134,'Brute Force Search'!$B$6:$R$221,T$3,0)</f>
        <v>1</v>
      </c>
      <c r="U134">
        <f ca="1">SUMPRODUCT($F$1:$T$1,F134:T134)</f>
        <v>17553</v>
      </c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</row>
    <row r="135" spans="2:31" x14ac:dyDescent="0.35"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</row>
    <row r="136" spans="2:31" x14ac:dyDescent="0.35">
      <c r="B136" s="4" t="s">
        <v>94</v>
      </c>
    </row>
    <row r="137" spans="2:31" x14ac:dyDescent="0.35">
      <c r="C137" t="str">
        <f>C105</f>
        <v>Detachable</v>
      </c>
      <c r="D137">
        <v>1</v>
      </c>
      <c r="F137">
        <f ca="1">IF(F134,0,1)</f>
        <v>0</v>
      </c>
      <c r="G137">
        <f ca="1">1-F137</f>
        <v>1</v>
      </c>
      <c r="H137">
        <f ca="1">H134</f>
        <v>0</v>
      </c>
      <c r="I137">
        <f t="shared" ref="I137:T137" ca="1" si="199">I134</f>
        <v>0</v>
      </c>
      <c r="J137">
        <f t="shared" ca="1" si="199"/>
        <v>1</v>
      </c>
      <c r="K137">
        <f t="shared" ca="1" si="199"/>
        <v>0</v>
      </c>
      <c r="L137">
        <f t="shared" ca="1" si="199"/>
        <v>0</v>
      </c>
      <c r="M137">
        <f t="shared" ca="1" si="199"/>
        <v>1</v>
      </c>
      <c r="N137">
        <f t="shared" ca="1" si="199"/>
        <v>0</v>
      </c>
      <c r="O137">
        <f t="shared" ca="1" si="199"/>
        <v>0</v>
      </c>
      <c r="P137">
        <f t="shared" ca="1" si="199"/>
        <v>1</v>
      </c>
      <c r="Q137">
        <f t="shared" ca="1" si="199"/>
        <v>0</v>
      </c>
      <c r="R137">
        <f t="shared" ca="1" si="199"/>
        <v>0</v>
      </c>
      <c r="S137">
        <f t="shared" ca="1" si="199"/>
        <v>0</v>
      </c>
      <c r="T137">
        <f t="shared" ca="1" si="199"/>
        <v>1</v>
      </c>
      <c r="U137">
        <f t="shared" ref="U137:U146" ca="1" si="200">SUMPRODUCT($F$1:$T$1,F137:T137)</f>
        <v>17554</v>
      </c>
      <c r="V137">
        <f ca="1">SUMPRODUCT(F137:T137,Data!$D$4:$R$4)</f>
        <v>9.8000000000000007</v>
      </c>
      <c r="W137">
        <f ca="1">SUMPRODUCT(F137:T137,Data!$D$5:$R$5)</f>
        <v>8</v>
      </c>
      <c r="X137" s="3">
        <f t="shared" ref="X137:X146" ca="1" si="201">V137/(50+V137)</f>
        <v>0.16387959866220739</v>
      </c>
      <c r="Y137" s="3">
        <f t="shared" ref="Y137:Y146" ca="1" si="202">W137/(100+W137)</f>
        <v>7.407407407407407E-2</v>
      </c>
      <c r="Z137">
        <f t="shared" ref="Z137:Z146" ca="1" si="203">IF(Q137=1,$Q$5,IF(R137=1,$R$5,IF(S137=1,$S$5,IF(T137=1,$T$5))))</f>
        <v>2500</v>
      </c>
      <c r="AA137">
        <f ca="1">250+SUMPRODUCT(F137:T137,Data!$D$6:$R$6)</f>
        <v>630</v>
      </c>
      <c r="AB137" s="2">
        <f t="shared" ref="AB137:AB146" ca="1" si="204">($Z137-$AA137)*X137*1000</f>
        <v>306454.84949832782</v>
      </c>
      <c r="AC137" s="2">
        <f t="shared" ref="AC137:AC146" ca="1" si="205">($Z137-$AA137)*Y137*1600</f>
        <v>221629.62962962961</v>
      </c>
      <c r="AD137" s="2">
        <f t="shared" ref="AD137:AD146" ca="1" si="206">SUM(AB137:AC137)</f>
        <v>528084.47912795749</v>
      </c>
      <c r="AE137" t="str">
        <f ca="1">IFERROR(VLOOKUP(U137,AX$9:AX$16,1,0),"No")</f>
        <v>No</v>
      </c>
    </row>
    <row r="138" spans="2:31" x14ac:dyDescent="0.35">
      <c r="C138" t="str">
        <f t="shared" ref="C138:C146" si="207">C106</f>
        <v>Processor</v>
      </c>
      <c r="D138">
        <v>2</v>
      </c>
      <c r="F138">
        <f ca="1">F134</f>
        <v>1</v>
      </c>
      <c r="G138">
        <f ca="1">G134</f>
        <v>0</v>
      </c>
      <c r="H138">
        <f ca="1">IF(H134,0,1)</f>
        <v>1</v>
      </c>
      <c r="I138">
        <f ca="1">IF(H138=1,0,1)</f>
        <v>0</v>
      </c>
      <c r="J138">
        <f ca="1">IF(AND(OR(H138=1,H138=0),OR(H138=1,I138=0)),0,0)</f>
        <v>0</v>
      </c>
      <c r="K138">
        <f ca="1">K134</f>
        <v>0</v>
      </c>
      <c r="L138">
        <f t="shared" ref="L138:T138" ca="1" si="208">L134</f>
        <v>0</v>
      </c>
      <c r="M138">
        <f t="shared" ca="1" si="208"/>
        <v>1</v>
      </c>
      <c r="N138">
        <f t="shared" ca="1" si="208"/>
        <v>0</v>
      </c>
      <c r="O138">
        <f t="shared" ca="1" si="208"/>
        <v>0</v>
      </c>
      <c r="P138">
        <f t="shared" ca="1" si="208"/>
        <v>1</v>
      </c>
      <c r="Q138">
        <f t="shared" ca="1" si="208"/>
        <v>0</v>
      </c>
      <c r="R138">
        <f t="shared" ca="1" si="208"/>
        <v>0</v>
      </c>
      <c r="S138">
        <f t="shared" ca="1" si="208"/>
        <v>0</v>
      </c>
      <c r="T138">
        <f t="shared" ca="1" si="208"/>
        <v>1</v>
      </c>
      <c r="U138">
        <f t="shared" ca="1" si="200"/>
        <v>17541</v>
      </c>
      <c r="V138">
        <f ca="1">SUMPRODUCT(F138:T138,Data!$D$4:$R$4)</f>
        <v>6.3</v>
      </c>
      <c r="W138">
        <f ca="1">SUMPRODUCT(F138:T138,Data!$D$5:$R$5)</f>
        <v>8</v>
      </c>
      <c r="X138" s="3">
        <f t="shared" ca="1" si="201"/>
        <v>0.11190053285968028</v>
      </c>
      <c r="Y138" s="3">
        <f t="shared" ca="1" si="202"/>
        <v>7.407407407407407E-2</v>
      </c>
      <c r="Z138">
        <f t="shared" ca="1" si="203"/>
        <v>2500</v>
      </c>
      <c r="AA138">
        <f ca="1">250+SUMPRODUCT(F138:T138,Data!$D$6:$R$6)</f>
        <v>630</v>
      </c>
      <c r="AB138" s="2">
        <f t="shared" ca="1" si="204"/>
        <v>209253.99644760214</v>
      </c>
      <c r="AC138" s="2">
        <f t="shared" ca="1" si="205"/>
        <v>221629.62962962961</v>
      </c>
      <c r="AD138" s="2">
        <f t="shared" ca="1" si="206"/>
        <v>430883.62607723172</v>
      </c>
      <c r="AE138" t="str">
        <f t="shared" ref="AE138:AE146" ca="1" si="209">IFERROR(VLOOKUP(U138,AX$9:AX$16,1,0),"No")</f>
        <v>No</v>
      </c>
    </row>
    <row r="139" spans="2:31" x14ac:dyDescent="0.35">
      <c r="C139" t="str">
        <f t="shared" si="207"/>
        <v>Processor</v>
      </c>
      <c r="D139">
        <v>3</v>
      </c>
      <c r="F139">
        <f ca="1">F134</f>
        <v>1</v>
      </c>
      <c r="G139">
        <f ca="1">G134</f>
        <v>0</v>
      </c>
      <c r="H139">
        <f ca="1">IF(AND(H134=1,H138=0),0,0)</f>
        <v>0</v>
      </c>
      <c r="I139">
        <f ca="1">IF(OR(AND(I134=1,I138=0),AND(I134=0,I138=1)),0,1)</f>
        <v>1</v>
      </c>
      <c r="J139">
        <f ca="1">IF(AND(H139=0,I139=0),1,0)</f>
        <v>0</v>
      </c>
      <c r="K139">
        <f ca="1">K134</f>
        <v>0</v>
      </c>
      <c r="L139">
        <f t="shared" ref="L139:T139" ca="1" si="210">L134</f>
        <v>0</v>
      </c>
      <c r="M139">
        <f t="shared" ca="1" si="210"/>
        <v>1</v>
      </c>
      <c r="N139">
        <f t="shared" ca="1" si="210"/>
        <v>0</v>
      </c>
      <c r="O139">
        <f t="shared" ca="1" si="210"/>
        <v>0</v>
      </c>
      <c r="P139">
        <f t="shared" ca="1" si="210"/>
        <v>1</v>
      </c>
      <c r="Q139">
        <f t="shared" ca="1" si="210"/>
        <v>0</v>
      </c>
      <c r="R139">
        <f t="shared" ca="1" si="210"/>
        <v>0</v>
      </c>
      <c r="S139">
        <f t="shared" ca="1" si="210"/>
        <v>0</v>
      </c>
      <c r="T139">
        <f t="shared" ca="1" si="210"/>
        <v>1</v>
      </c>
      <c r="U139">
        <f t="shared" ca="1" si="200"/>
        <v>17545</v>
      </c>
      <c r="V139">
        <f ca="1">SUMPRODUCT(F139:T139,Data!$D$4:$R$4)</f>
        <v>8.3000000000000007</v>
      </c>
      <c r="W139">
        <f ca="1">SUMPRODUCT(F139:T139,Data!$D$5:$R$5)</f>
        <v>10.4</v>
      </c>
      <c r="X139" s="3">
        <f t="shared" ca="1" si="201"/>
        <v>0.14236706689536879</v>
      </c>
      <c r="Y139" s="3">
        <f t="shared" ca="1" si="202"/>
        <v>9.420289855072464E-2</v>
      </c>
      <c r="Z139">
        <f t="shared" ca="1" si="203"/>
        <v>2500</v>
      </c>
      <c r="AA139">
        <f ca="1">250+SUMPRODUCT(F139:T139,Data!$D$6:$R$6)</f>
        <v>730</v>
      </c>
      <c r="AB139" s="2">
        <f t="shared" ca="1" si="204"/>
        <v>251989.70840480278</v>
      </c>
      <c r="AC139" s="2">
        <f t="shared" ca="1" si="205"/>
        <v>266782.60869565222</v>
      </c>
      <c r="AD139" s="2">
        <f t="shared" ca="1" si="206"/>
        <v>518772.31710045499</v>
      </c>
      <c r="AE139" t="str">
        <f t="shared" ca="1" si="209"/>
        <v>No</v>
      </c>
    </row>
    <row r="140" spans="2:31" x14ac:dyDescent="0.35">
      <c r="C140" t="str">
        <f t="shared" si="207"/>
        <v>Display Size</v>
      </c>
      <c r="D140">
        <v>4</v>
      </c>
      <c r="F140">
        <f ca="1">F134</f>
        <v>1</v>
      </c>
      <c r="G140">
        <f ca="1">G134</f>
        <v>0</v>
      </c>
      <c r="H140">
        <f ca="1">H134</f>
        <v>0</v>
      </c>
      <c r="I140">
        <f t="shared" ref="I140:J140" ca="1" si="211">I134</f>
        <v>0</v>
      </c>
      <c r="J140">
        <f t="shared" ca="1" si="211"/>
        <v>1</v>
      </c>
      <c r="K140">
        <f ca="1">IF(K134,0,1)</f>
        <v>1</v>
      </c>
      <c r="L140">
        <f ca="1">IF(K140=1,0,1)</f>
        <v>0</v>
      </c>
      <c r="M140">
        <f ca="1">IF(AND(OR(K140=1,K140=0),OR(L140=1,L140=0)),0,0)</f>
        <v>0</v>
      </c>
      <c r="N140">
        <f ca="1">N134</f>
        <v>0</v>
      </c>
      <c r="O140">
        <f t="shared" ref="O140:T140" ca="1" si="212">O134</f>
        <v>0</v>
      </c>
      <c r="P140">
        <f t="shared" ca="1" si="212"/>
        <v>1</v>
      </c>
      <c r="Q140">
        <f t="shared" ca="1" si="212"/>
        <v>0</v>
      </c>
      <c r="R140">
        <f t="shared" ca="1" si="212"/>
        <v>0</v>
      </c>
      <c r="S140">
        <f t="shared" ca="1" si="212"/>
        <v>0</v>
      </c>
      <c r="T140">
        <f t="shared" ca="1" si="212"/>
        <v>1</v>
      </c>
      <c r="U140">
        <f t="shared" ca="1" si="200"/>
        <v>17457</v>
      </c>
      <c r="V140">
        <f ca="1">SUMPRODUCT(F140:T140,Data!$D$4:$R$4)</f>
        <v>10</v>
      </c>
      <c r="W140">
        <f ca="1">SUMPRODUCT(F140:T140,Data!$D$5:$R$5)</f>
        <v>8.5</v>
      </c>
      <c r="X140" s="3">
        <f t="shared" ca="1" si="201"/>
        <v>0.16666666666666666</v>
      </c>
      <c r="Y140" s="3">
        <f t="shared" ca="1" si="202"/>
        <v>7.8341013824884786E-2</v>
      </c>
      <c r="Z140">
        <f t="shared" ca="1" si="203"/>
        <v>2500</v>
      </c>
      <c r="AA140">
        <f ca="1">250+SUMPRODUCT(F140:T140,Data!$D$6:$R$6)</f>
        <v>730</v>
      </c>
      <c r="AB140" s="2">
        <f t="shared" ca="1" si="204"/>
        <v>295000</v>
      </c>
      <c r="AC140" s="2">
        <f t="shared" ca="1" si="205"/>
        <v>221861.7511520737</v>
      </c>
      <c r="AD140" s="2">
        <f t="shared" ca="1" si="206"/>
        <v>516861.75115207373</v>
      </c>
      <c r="AE140" t="str">
        <f t="shared" ca="1" si="209"/>
        <v>No</v>
      </c>
    </row>
    <row r="141" spans="2:31" x14ac:dyDescent="0.35">
      <c r="C141" t="str">
        <f t="shared" si="207"/>
        <v>Display Size</v>
      </c>
      <c r="D141">
        <v>5</v>
      </c>
      <c r="F141">
        <f ca="1">F134</f>
        <v>1</v>
      </c>
      <c r="G141">
        <f ca="1">G134</f>
        <v>0</v>
      </c>
      <c r="H141">
        <f t="shared" ref="H141:J141" ca="1" si="213">H134</f>
        <v>0</v>
      </c>
      <c r="I141">
        <f t="shared" ca="1" si="213"/>
        <v>0</v>
      </c>
      <c r="J141">
        <f t="shared" ca="1" si="213"/>
        <v>1</v>
      </c>
      <c r="K141">
        <f ca="1">IF(AND(K134=1,K140=0),0,0)</f>
        <v>0</v>
      </c>
      <c r="L141">
        <f ca="1">IF(OR(AND(L134=1,L140=0),AND(L134=0,L140=1)),0,1)</f>
        <v>1</v>
      </c>
      <c r="M141">
        <f ca="1">IF(AND(K141=0,L141=0),1,0)</f>
        <v>0</v>
      </c>
      <c r="N141">
        <f ca="1">N134</f>
        <v>0</v>
      </c>
      <c r="O141">
        <f t="shared" ref="O141:T141" ca="1" si="214">O134</f>
        <v>0</v>
      </c>
      <c r="P141">
        <f t="shared" ca="1" si="214"/>
        <v>1</v>
      </c>
      <c r="Q141">
        <f t="shared" ca="1" si="214"/>
        <v>0</v>
      </c>
      <c r="R141">
        <f t="shared" ca="1" si="214"/>
        <v>0</v>
      </c>
      <c r="S141">
        <f t="shared" ca="1" si="214"/>
        <v>0</v>
      </c>
      <c r="T141">
        <f t="shared" ca="1" si="214"/>
        <v>1</v>
      </c>
      <c r="U141">
        <f t="shared" ca="1" si="200"/>
        <v>17489</v>
      </c>
      <c r="V141">
        <f ca="1">SUMPRODUCT(F141:T141,Data!$D$4:$R$4)</f>
        <v>12</v>
      </c>
      <c r="W141">
        <f ca="1">SUMPRODUCT(F141:T141,Data!$D$5:$R$5)</f>
        <v>10</v>
      </c>
      <c r="X141" s="3">
        <f t="shared" ca="1" si="201"/>
        <v>0.19354838709677419</v>
      </c>
      <c r="Y141" s="3">
        <f t="shared" ca="1" si="202"/>
        <v>9.0909090909090912E-2</v>
      </c>
      <c r="Z141">
        <f t="shared" ca="1" si="203"/>
        <v>2500</v>
      </c>
      <c r="AA141">
        <f ca="1">250+SUMPRODUCT(F141:T141,Data!$D$6:$R$6)</f>
        <v>780</v>
      </c>
      <c r="AB141" s="2">
        <f t="shared" ca="1" si="204"/>
        <v>332903.22580645158</v>
      </c>
      <c r="AC141" s="2">
        <f t="shared" ca="1" si="205"/>
        <v>250181.81818181821</v>
      </c>
      <c r="AD141" s="2">
        <f t="shared" ca="1" si="206"/>
        <v>583085.04398826975</v>
      </c>
      <c r="AE141">
        <f t="shared" ca="1" si="209"/>
        <v>17489</v>
      </c>
    </row>
    <row r="142" spans="2:31" x14ac:dyDescent="0.35">
      <c r="C142" t="str">
        <f t="shared" si="207"/>
        <v>Memory</v>
      </c>
      <c r="D142">
        <v>6</v>
      </c>
      <c r="F142">
        <f ca="1">F134</f>
        <v>1</v>
      </c>
      <c r="G142">
        <f t="shared" ref="G142:M142" ca="1" si="215">G134</f>
        <v>0</v>
      </c>
      <c r="H142">
        <f t="shared" ca="1" si="215"/>
        <v>0</v>
      </c>
      <c r="I142">
        <f t="shared" ca="1" si="215"/>
        <v>0</v>
      </c>
      <c r="J142">
        <f t="shared" ca="1" si="215"/>
        <v>1</v>
      </c>
      <c r="K142">
        <f t="shared" ca="1" si="215"/>
        <v>0</v>
      </c>
      <c r="L142">
        <f t="shared" ca="1" si="215"/>
        <v>0</v>
      </c>
      <c r="M142">
        <f t="shared" ca="1" si="215"/>
        <v>1</v>
      </c>
      <c r="N142">
        <f ca="1">IF(N134,0,1)</f>
        <v>1</v>
      </c>
      <c r="O142">
        <f ca="1">IF(N142=1,0,1)</f>
        <v>0</v>
      </c>
      <c r="P142">
        <f ca="1">IF(AND(OR(N142=1,O142=0),OR(N142=1,O142=0)),0,0)</f>
        <v>0</v>
      </c>
      <c r="Q142">
        <f ca="1">Q134</f>
        <v>0</v>
      </c>
      <c r="R142">
        <f t="shared" ref="R142:T142" ca="1" si="216">R134</f>
        <v>0</v>
      </c>
      <c r="S142">
        <f t="shared" ca="1" si="216"/>
        <v>0</v>
      </c>
      <c r="T142">
        <f t="shared" ca="1" si="216"/>
        <v>1</v>
      </c>
      <c r="U142">
        <f t="shared" ca="1" si="200"/>
        <v>16785</v>
      </c>
      <c r="V142">
        <f ca="1">SUMPRODUCT(F142:T142,Data!$D$4:$R$4)</f>
        <v>6.3</v>
      </c>
      <c r="W142">
        <f ca="1">SUMPRODUCT(F142:T142,Data!$D$5:$R$5)</f>
        <v>8.5</v>
      </c>
      <c r="X142" s="3">
        <f t="shared" ca="1" si="201"/>
        <v>0.11190053285968028</v>
      </c>
      <c r="Y142" s="3">
        <f t="shared" ca="1" si="202"/>
        <v>7.8341013824884786E-2</v>
      </c>
      <c r="Z142">
        <f t="shared" ca="1" si="203"/>
        <v>2500</v>
      </c>
      <c r="AA142">
        <f ca="1">250+SUMPRODUCT(F142:T142,Data!$D$6:$R$6)</f>
        <v>750</v>
      </c>
      <c r="AB142" s="2">
        <f t="shared" ca="1" si="204"/>
        <v>195825.93250444048</v>
      </c>
      <c r="AC142" s="2">
        <f t="shared" ca="1" si="205"/>
        <v>219354.83870967742</v>
      </c>
      <c r="AD142" s="2">
        <f t="shared" ca="1" si="206"/>
        <v>415180.77121411788</v>
      </c>
      <c r="AE142" t="str">
        <f t="shared" ca="1" si="209"/>
        <v>No</v>
      </c>
    </row>
    <row r="143" spans="2:31" x14ac:dyDescent="0.35">
      <c r="C143" t="str">
        <f t="shared" si="207"/>
        <v>Memory</v>
      </c>
      <c r="D143">
        <v>7</v>
      </c>
      <c r="F143">
        <f ca="1">F134</f>
        <v>1</v>
      </c>
      <c r="G143">
        <f t="shared" ref="G143:M143" ca="1" si="217">G134</f>
        <v>0</v>
      </c>
      <c r="H143">
        <f t="shared" ca="1" si="217"/>
        <v>0</v>
      </c>
      <c r="I143">
        <f t="shared" ca="1" si="217"/>
        <v>0</v>
      </c>
      <c r="J143">
        <f t="shared" ca="1" si="217"/>
        <v>1</v>
      </c>
      <c r="K143">
        <f t="shared" ca="1" si="217"/>
        <v>0</v>
      </c>
      <c r="L143">
        <f t="shared" ca="1" si="217"/>
        <v>0</v>
      </c>
      <c r="M143">
        <f t="shared" ca="1" si="217"/>
        <v>1</v>
      </c>
      <c r="N143">
        <f ca="1">IF(AND(N134=1,N142=0),0,0)</f>
        <v>0</v>
      </c>
      <c r="O143">
        <f ca="1">IF(OR(AND(O134=1,O142=0),AND(O134=0,O142=1)),0,1)</f>
        <v>1</v>
      </c>
      <c r="P143">
        <f ca="1">IF(AND(N143=0,O143=0),1,0)</f>
        <v>0</v>
      </c>
      <c r="Q143">
        <f ca="1">Q134</f>
        <v>0</v>
      </c>
      <c r="R143">
        <f t="shared" ref="R143:T143" ca="1" si="218">R134</f>
        <v>0</v>
      </c>
      <c r="S143">
        <f t="shared" ca="1" si="218"/>
        <v>0</v>
      </c>
      <c r="T143">
        <f t="shared" ca="1" si="218"/>
        <v>1</v>
      </c>
      <c r="U143">
        <f t="shared" ca="1" si="200"/>
        <v>17041</v>
      </c>
      <c r="V143">
        <f ca="1">SUMPRODUCT(F143:T143,Data!$D$4:$R$4)</f>
        <v>8.3000000000000007</v>
      </c>
      <c r="W143">
        <f ca="1">SUMPRODUCT(F143:T143,Data!$D$5:$R$5)</f>
        <v>10.5</v>
      </c>
      <c r="X143" s="3">
        <f t="shared" ca="1" si="201"/>
        <v>0.14236706689536879</v>
      </c>
      <c r="Y143" s="3">
        <f t="shared" ca="1" si="202"/>
        <v>9.5022624434389136E-2</v>
      </c>
      <c r="Z143">
        <f t="shared" ca="1" si="203"/>
        <v>2500</v>
      </c>
      <c r="AA143">
        <f ca="1">250+SUMPRODUCT(F143:T143,Data!$D$6:$R$6)</f>
        <v>790</v>
      </c>
      <c r="AB143" s="2">
        <f t="shared" ca="1" si="204"/>
        <v>243447.68439108063</v>
      </c>
      <c r="AC143" s="2">
        <f t="shared" ca="1" si="205"/>
        <v>259981.90045248865</v>
      </c>
      <c r="AD143" s="2">
        <f t="shared" ca="1" si="206"/>
        <v>503429.58484356932</v>
      </c>
      <c r="AE143" t="str">
        <f t="shared" ca="1" si="209"/>
        <v>No</v>
      </c>
    </row>
    <row r="144" spans="2:31" x14ac:dyDescent="0.35">
      <c r="C144" t="str">
        <f t="shared" si="207"/>
        <v>Price</v>
      </c>
      <c r="D144">
        <v>8</v>
      </c>
      <c r="F144">
        <f ca="1">F134</f>
        <v>1</v>
      </c>
      <c r="G144">
        <f t="shared" ref="G144:P144" ca="1" si="219">G134</f>
        <v>0</v>
      </c>
      <c r="H144">
        <f t="shared" ca="1" si="219"/>
        <v>0</v>
      </c>
      <c r="I144">
        <f t="shared" ca="1" si="219"/>
        <v>0</v>
      </c>
      <c r="J144">
        <f t="shared" ca="1" si="219"/>
        <v>1</v>
      </c>
      <c r="K144">
        <f t="shared" ca="1" si="219"/>
        <v>0</v>
      </c>
      <c r="L144">
        <f t="shared" ca="1" si="219"/>
        <v>0</v>
      </c>
      <c r="M144">
        <f t="shared" ca="1" si="219"/>
        <v>1</v>
      </c>
      <c r="N144">
        <f t="shared" ca="1" si="219"/>
        <v>0</v>
      </c>
      <c r="O144">
        <f t="shared" ca="1" si="219"/>
        <v>0</v>
      </c>
      <c r="P144">
        <f t="shared" ca="1" si="219"/>
        <v>1</v>
      </c>
      <c r="Q144">
        <f ca="1">IF(Q134,0,1)</f>
        <v>1</v>
      </c>
      <c r="R144">
        <f ca="1">IF(Q144=1,0,1)</f>
        <v>0</v>
      </c>
      <c r="S144">
        <f ca="1">IF(AND(OR(Q144=0,R144=1),OR(R144=0,R144=1)),0,0)</f>
        <v>0</v>
      </c>
      <c r="T144">
        <f ca="1">IF(S144,0,0)</f>
        <v>0</v>
      </c>
      <c r="U144">
        <f t="shared" ca="1" si="200"/>
        <v>3217</v>
      </c>
      <c r="V144">
        <f ca="1">SUMPRODUCT(F144:T144,Data!$D$4:$R$4)</f>
        <v>14.8</v>
      </c>
      <c r="W144">
        <f ca="1">SUMPRODUCT(F144:T144,Data!$D$5:$R$5)</f>
        <v>16</v>
      </c>
      <c r="X144" s="3">
        <f t="shared" ca="1" si="201"/>
        <v>0.22839506172839508</v>
      </c>
      <c r="Y144" s="3">
        <f t="shared" ca="1" si="202"/>
        <v>0.13793103448275862</v>
      </c>
      <c r="Z144">
        <f t="shared" ca="1" si="203"/>
        <v>1000</v>
      </c>
      <c r="AA144">
        <f ca="1">250+SUMPRODUCT(F144:T144,Data!$D$6:$R$6)</f>
        <v>830</v>
      </c>
      <c r="AB144" s="2">
        <f t="shared" ca="1" si="204"/>
        <v>38827.160493827163</v>
      </c>
      <c r="AC144" s="2">
        <f t="shared" ca="1" si="205"/>
        <v>37517.241379310341</v>
      </c>
      <c r="AD144" s="2">
        <f t="shared" ca="1" si="206"/>
        <v>76344.401873137511</v>
      </c>
      <c r="AE144" t="str">
        <f t="shared" ca="1" si="209"/>
        <v>No</v>
      </c>
    </row>
    <row r="145" spans="2:31" x14ac:dyDescent="0.35">
      <c r="C145" t="str">
        <f t="shared" si="207"/>
        <v>Price</v>
      </c>
      <c r="D145">
        <v>9</v>
      </c>
      <c r="F145">
        <f ca="1">F134</f>
        <v>1</v>
      </c>
      <c r="G145">
        <f t="shared" ref="G145:P145" ca="1" si="220">G134</f>
        <v>0</v>
      </c>
      <c r="H145">
        <f t="shared" ca="1" si="220"/>
        <v>0</v>
      </c>
      <c r="I145">
        <f t="shared" ca="1" si="220"/>
        <v>0</v>
      </c>
      <c r="J145">
        <f t="shared" ca="1" si="220"/>
        <v>1</v>
      </c>
      <c r="K145">
        <f t="shared" ca="1" si="220"/>
        <v>0</v>
      </c>
      <c r="L145">
        <f t="shared" ca="1" si="220"/>
        <v>0</v>
      </c>
      <c r="M145">
        <f t="shared" ca="1" si="220"/>
        <v>1</v>
      </c>
      <c r="N145">
        <f t="shared" ca="1" si="220"/>
        <v>0</v>
      </c>
      <c r="O145">
        <f t="shared" ca="1" si="220"/>
        <v>0</v>
      </c>
      <c r="P145">
        <f t="shared" ca="1" si="220"/>
        <v>1</v>
      </c>
      <c r="Q145">
        <f ca="1">IF(AND(Q134=1,Q144=0),0,0)</f>
        <v>0</v>
      </c>
      <c r="R145">
        <f ca="1">IF(AND(R134=1,R144=0),0,0)</f>
        <v>0</v>
      </c>
      <c r="S145">
        <f ca="1">IF(AND(AND(OR(Q134=0,Q134=1),OR(R134=0,R134=1)),AND(OR(Q144=0,Q144=1),OR(R144=0,R144=1)),S134=1),0,1)</f>
        <v>1</v>
      </c>
      <c r="T145">
        <f ca="1">IF(AND(Q145=0,R145=0,S145=0),1,0)</f>
        <v>0</v>
      </c>
      <c r="U145">
        <f t="shared" ca="1" si="200"/>
        <v>9361</v>
      </c>
      <c r="V145">
        <f ca="1">SUMPRODUCT(F145:T145,Data!$D$4:$R$4)</f>
        <v>11.8</v>
      </c>
      <c r="W145">
        <f ca="1">SUMPRODUCT(F145:T145,Data!$D$5:$R$5)</f>
        <v>12</v>
      </c>
      <c r="X145" s="3">
        <f t="shared" ca="1" si="201"/>
        <v>0.19093851132686085</v>
      </c>
      <c r="Y145" s="3">
        <f t="shared" ca="1" si="202"/>
        <v>0.10714285714285714</v>
      </c>
      <c r="Z145">
        <f t="shared" ca="1" si="203"/>
        <v>2000</v>
      </c>
      <c r="AA145">
        <f ca="1">250+SUMPRODUCT(F145:T145,Data!$D$6:$R$6)</f>
        <v>830</v>
      </c>
      <c r="AB145" s="2">
        <f t="shared" ca="1" si="204"/>
        <v>223398.0582524272</v>
      </c>
      <c r="AC145" s="2">
        <f t="shared" ca="1" si="205"/>
        <v>200571.42857142855</v>
      </c>
      <c r="AD145" s="2">
        <f t="shared" ca="1" si="206"/>
        <v>423969.48682385578</v>
      </c>
      <c r="AE145" t="str">
        <f t="shared" ca="1" si="209"/>
        <v>No</v>
      </c>
    </row>
    <row r="146" spans="2:31" x14ac:dyDescent="0.35">
      <c r="C146" t="str">
        <f t="shared" si="207"/>
        <v>Price</v>
      </c>
      <c r="D146">
        <v>10</v>
      </c>
      <c r="F146">
        <f ca="1">F134</f>
        <v>1</v>
      </c>
      <c r="G146">
        <f t="shared" ref="G146:P146" ca="1" si="221">G134</f>
        <v>0</v>
      </c>
      <c r="H146">
        <f t="shared" ca="1" si="221"/>
        <v>0</v>
      </c>
      <c r="I146">
        <f t="shared" ca="1" si="221"/>
        <v>0</v>
      </c>
      <c r="J146">
        <f t="shared" ca="1" si="221"/>
        <v>1</v>
      </c>
      <c r="K146">
        <f t="shared" ca="1" si="221"/>
        <v>0</v>
      </c>
      <c r="L146">
        <f t="shared" ca="1" si="221"/>
        <v>0</v>
      </c>
      <c r="M146">
        <f t="shared" ca="1" si="221"/>
        <v>1</v>
      </c>
      <c r="N146">
        <f t="shared" ca="1" si="221"/>
        <v>0</v>
      </c>
      <c r="O146">
        <f t="shared" ca="1" si="221"/>
        <v>0</v>
      </c>
      <c r="P146">
        <f t="shared" ca="1" si="221"/>
        <v>1</v>
      </c>
      <c r="Q146">
        <f ca="1">IF(OR(Q134=1,Q144=1,Q145=1),0,1)</f>
        <v>0</v>
      </c>
      <c r="R146">
        <f ca="1">IF(OR(R134=1,R144=1,R145=1),0,1)</f>
        <v>1</v>
      </c>
      <c r="S146">
        <f ca="1">IF(OR(S134=1,S144=1,S145=1),0,1)</f>
        <v>0</v>
      </c>
      <c r="T146">
        <f ca="1">IF(OR(T134=1,T144=1,T145=1),0,1)</f>
        <v>0</v>
      </c>
      <c r="U146">
        <f t="shared" ca="1" si="200"/>
        <v>5265</v>
      </c>
      <c r="V146">
        <f ca="1">SUMPRODUCT(F146:T146,Data!$D$4:$R$4)</f>
        <v>12.8</v>
      </c>
      <c r="W146">
        <f ca="1">SUMPRODUCT(F146:T146,Data!$D$5:$R$5)</f>
        <v>14</v>
      </c>
      <c r="X146" s="3">
        <f t="shared" ca="1" si="201"/>
        <v>0.20382165605095542</v>
      </c>
      <c r="Y146" s="3">
        <f t="shared" ca="1" si="202"/>
        <v>0.12280701754385964</v>
      </c>
      <c r="Z146">
        <f t="shared" ca="1" si="203"/>
        <v>1500</v>
      </c>
      <c r="AA146">
        <f ca="1">250+SUMPRODUCT(F146:T146,Data!$D$6:$R$6)</f>
        <v>830</v>
      </c>
      <c r="AB146" s="2">
        <f t="shared" ca="1" si="204"/>
        <v>136560.50955414015</v>
      </c>
      <c r="AC146" s="2">
        <f t="shared" ca="1" si="205"/>
        <v>131649.12280701753</v>
      </c>
      <c r="AD146" s="2">
        <f t="shared" ca="1" si="206"/>
        <v>268209.63236115768</v>
      </c>
      <c r="AE146" t="str">
        <f t="shared" ca="1" si="209"/>
        <v>No</v>
      </c>
    </row>
    <row r="147" spans="2:31" x14ac:dyDescent="0.35">
      <c r="B147" s="4" t="s">
        <v>73</v>
      </c>
      <c r="AD147" s="43">
        <f ca="1">MAX(AD137:AD146)</f>
        <v>583085.04398826975</v>
      </c>
    </row>
    <row r="148" spans="2:31" x14ac:dyDescent="0.35">
      <c r="B148" s="4" t="s">
        <v>95</v>
      </c>
      <c r="F148">
        <f ca="1">AI17</f>
        <v>1</v>
      </c>
      <c r="G148">
        <f t="shared" ref="G148:T148" ca="1" si="222">AJ17</f>
        <v>0</v>
      </c>
      <c r="H148">
        <f t="shared" ca="1" si="222"/>
        <v>0</v>
      </c>
      <c r="I148">
        <f t="shared" ca="1" si="222"/>
        <v>0</v>
      </c>
      <c r="J148">
        <f t="shared" ca="1" si="222"/>
        <v>1</v>
      </c>
      <c r="K148">
        <f t="shared" ca="1" si="222"/>
        <v>0</v>
      </c>
      <c r="L148">
        <f t="shared" ca="1" si="222"/>
        <v>1</v>
      </c>
      <c r="M148">
        <f t="shared" ca="1" si="222"/>
        <v>0</v>
      </c>
      <c r="N148">
        <f t="shared" ca="1" si="222"/>
        <v>0</v>
      </c>
      <c r="O148">
        <f t="shared" ca="1" si="222"/>
        <v>0</v>
      </c>
      <c r="P148">
        <f t="shared" ca="1" si="222"/>
        <v>1</v>
      </c>
      <c r="Q148">
        <f t="shared" ca="1" si="222"/>
        <v>0</v>
      </c>
      <c r="R148">
        <f t="shared" ca="1" si="222"/>
        <v>0</v>
      </c>
      <c r="S148">
        <f t="shared" ca="1" si="222"/>
        <v>0</v>
      </c>
      <c r="T148">
        <f t="shared" ca="1" si="222"/>
        <v>1</v>
      </c>
      <c r="U148">
        <f t="shared" ref="U148" ca="1" si="223">SUMPRODUCT($F$1:$T$1,F148:T148)</f>
        <v>17489</v>
      </c>
    </row>
    <row r="149" spans="2:31" x14ac:dyDescent="0.35"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</row>
    <row r="150" spans="2:31" x14ac:dyDescent="0.35">
      <c r="B150" s="4" t="s">
        <v>128</v>
      </c>
      <c r="E150" s="45">
        <f ca="1">AY17</f>
        <v>96</v>
      </c>
      <c r="F150">
        <f ca="1">VLOOKUP($E150,'Brute Force Search'!$B$6:$R$221,F$3,0)</f>
        <v>1</v>
      </c>
      <c r="G150">
        <f ca="1">VLOOKUP($E150,'Brute Force Search'!$B$6:$R$221,G$3,0)</f>
        <v>0</v>
      </c>
      <c r="H150">
        <f ca="1">VLOOKUP($E150,'Brute Force Search'!$B$6:$R$221,H$3,0)</f>
        <v>0</v>
      </c>
      <c r="I150">
        <f ca="1">VLOOKUP($E150,'Brute Force Search'!$B$6:$R$221,I$3,0)</f>
        <v>0</v>
      </c>
      <c r="J150">
        <f ca="1">VLOOKUP($E150,'Brute Force Search'!$B$6:$R$221,J$3,0)</f>
        <v>1</v>
      </c>
      <c r="K150">
        <f ca="1">VLOOKUP($E150,'Brute Force Search'!$B$6:$R$221,K$3,0)</f>
        <v>0</v>
      </c>
      <c r="L150">
        <f ca="1">VLOOKUP($E150,'Brute Force Search'!$B$6:$R$221,L$3,0)</f>
        <v>1</v>
      </c>
      <c r="M150">
        <f ca="1">VLOOKUP($E150,'Brute Force Search'!$B$6:$R$221,M$3,0)</f>
        <v>0</v>
      </c>
      <c r="N150">
        <f ca="1">VLOOKUP($E150,'Brute Force Search'!$B$6:$R$221,N$3,0)</f>
        <v>0</v>
      </c>
      <c r="O150">
        <f ca="1">VLOOKUP($E150,'Brute Force Search'!$B$6:$R$221,O$3,0)</f>
        <v>0</v>
      </c>
      <c r="P150">
        <f ca="1">VLOOKUP($E150,'Brute Force Search'!$B$6:$R$221,P$3,0)</f>
        <v>1</v>
      </c>
      <c r="Q150">
        <f ca="1">VLOOKUP($E150,'Brute Force Search'!$B$6:$R$221,Q$3,0)</f>
        <v>0</v>
      </c>
      <c r="R150">
        <f ca="1">VLOOKUP($E150,'Brute Force Search'!$B$6:$R$221,R$3,0)</f>
        <v>0</v>
      </c>
      <c r="S150">
        <f ca="1">VLOOKUP($E150,'Brute Force Search'!$B$6:$R$221,S$3,0)</f>
        <v>0</v>
      </c>
      <c r="T150">
        <f ca="1">VLOOKUP($E150,'Brute Force Search'!$B$6:$R$221,T$3,0)</f>
        <v>1</v>
      </c>
      <c r="U150">
        <f ca="1">SUMPRODUCT($F$1:$T$1,F150:T150)</f>
        <v>17489</v>
      </c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</row>
    <row r="151" spans="2:31" x14ac:dyDescent="0.35"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</row>
    <row r="152" spans="2:31" x14ac:dyDescent="0.35">
      <c r="B152" s="4" t="s">
        <v>96</v>
      </c>
    </row>
    <row r="153" spans="2:31" x14ac:dyDescent="0.35">
      <c r="C153" t="str">
        <f>C121</f>
        <v>Detachable</v>
      </c>
      <c r="D153">
        <v>1</v>
      </c>
      <c r="F153">
        <f ca="1">IF(F150,0,1)</f>
        <v>0</v>
      </c>
      <c r="G153">
        <f ca="1">1-F153</f>
        <v>1</v>
      </c>
      <c r="H153">
        <f ca="1">H150</f>
        <v>0</v>
      </c>
      <c r="I153">
        <f t="shared" ref="I153:T153" ca="1" si="224">I150</f>
        <v>0</v>
      </c>
      <c r="J153">
        <f t="shared" ca="1" si="224"/>
        <v>1</v>
      </c>
      <c r="K153">
        <f t="shared" ca="1" si="224"/>
        <v>0</v>
      </c>
      <c r="L153">
        <f t="shared" ca="1" si="224"/>
        <v>1</v>
      </c>
      <c r="M153">
        <f t="shared" ca="1" si="224"/>
        <v>0</v>
      </c>
      <c r="N153">
        <f t="shared" ca="1" si="224"/>
        <v>0</v>
      </c>
      <c r="O153">
        <f t="shared" ca="1" si="224"/>
        <v>0</v>
      </c>
      <c r="P153">
        <f t="shared" ca="1" si="224"/>
        <v>1</v>
      </c>
      <c r="Q153">
        <f t="shared" ca="1" si="224"/>
        <v>0</v>
      </c>
      <c r="R153">
        <f t="shared" ca="1" si="224"/>
        <v>0</v>
      </c>
      <c r="S153">
        <f t="shared" ca="1" si="224"/>
        <v>0</v>
      </c>
      <c r="T153">
        <f t="shared" ca="1" si="224"/>
        <v>1</v>
      </c>
      <c r="U153">
        <f t="shared" ref="U153:U162" ca="1" si="225">SUMPRODUCT($F$1:$T$1,F153:T153)</f>
        <v>17490</v>
      </c>
      <c r="V153">
        <f ca="1">SUMPRODUCT(F153:T153,Data!$D$4:$R$4)</f>
        <v>11</v>
      </c>
      <c r="W153">
        <f ca="1">SUMPRODUCT(F153:T153,Data!$D$5:$R$5)</f>
        <v>7</v>
      </c>
      <c r="X153" s="3">
        <f t="shared" ref="X153:X162" ca="1" si="226">V153/(50+V153)</f>
        <v>0.18032786885245902</v>
      </c>
      <c r="Y153" s="3">
        <f t="shared" ref="Y153:Y162" ca="1" si="227">W153/(100+W153)</f>
        <v>6.5420560747663545E-2</v>
      </c>
      <c r="Z153">
        <f t="shared" ref="Z153:Z162" ca="1" si="228">IF(Q153=1,$Q$5,IF(R153=1,$R$5,IF(S153=1,$S$5,IF(T153=1,$T$5))))</f>
        <v>2500</v>
      </c>
      <c r="AA153">
        <f ca="1">250+SUMPRODUCT(F153:T153,Data!$D$6:$R$6)</f>
        <v>580</v>
      </c>
      <c r="AB153" s="2">
        <f t="shared" ref="AB153:AB162" ca="1" si="229">($Z153-$AA153)*X153*1000</f>
        <v>346229.50819672132</v>
      </c>
      <c r="AC153" s="2">
        <f t="shared" ref="AC153:AC162" ca="1" si="230">($Z153-$AA153)*Y153*1600</f>
        <v>200971.96261682242</v>
      </c>
      <c r="AD153" s="2">
        <f t="shared" ref="AD153:AD162" ca="1" si="231">SUM(AB153:AC153)</f>
        <v>547201.47081354377</v>
      </c>
      <c r="AE153">
        <f ca="1">IFERROR(VLOOKUP(U153,AX$9:AX$17,1,0),"No")</f>
        <v>17490</v>
      </c>
    </row>
    <row r="154" spans="2:31" x14ac:dyDescent="0.35">
      <c r="C154" t="str">
        <f t="shared" ref="C154:C162" si="232">C122</f>
        <v>Processor</v>
      </c>
      <c r="D154">
        <v>2</v>
      </c>
      <c r="F154">
        <f ca="1">F150</f>
        <v>1</v>
      </c>
      <c r="G154">
        <f ca="1">G150</f>
        <v>0</v>
      </c>
      <c r="H154">
        <f ca="1">IF(H150,0,1)</f>
        <v>1</v>
      </c>
      <c r="I154">
        <f ca="1">IF(H154=1,0,1)</f>
        <v>0</v>
      </c>
      <c r="J154">
        <f ca="1">IF(AND(OR(H154=1,H154=0),OR(H154=1,I154=0)),0,0)</f>
        <v>0</v>
      </c>
      <c r="K154">
        <f ca="1">K150</f>
        <v>0</v>
      </c>
      <c r="L154">
        <f t="shared" ref="L154:T154" ca="1" si="233">L150</f>
        <v>1</v>
      </c>
      <c r="M154">
        <f t="shared" ca="1" si="233"/>
        <v>0</v>
      </c>
      <c r="N154">
        <f t="shared" ca="1" si="233"/>
        <v>0</v>
      </c>
      <c r="O154">
        <f t="shared" ca="1" si="233"/>
        <v>0</v>
      </c>
      <c r="P154">
        <f t="shared" ca="1" si="233"/>
        <v>1</v>
      </c>
      <c r="Q154">
        <f t="shared" ca="1" si="233"/>
        <v>0</v>
      </c>
      <c r="R154">
        <f t="shared" ca="1" si="233"/>
        <v>0</v>
      </c>
      <c r="S154">
        <f t="shared" ca="1" si="233"/>
        <v>0</v>
      </c>
      <c r="T154">
        <f t="shared" ca="1" si="233"/>
        <v>1</v>
      </c>
      <c r="U154">
        <f t="shared" ca="1" si="225"/>
        <v>17477</v>
      </c>
      <c r="V154">
        <f ca="1">SUMPRODUCT(F154:T154,Data!$D$4:$R$4)</f>
        <v>7.5</v>
      </c>
      <c r="W154">
        <f ca="1">SUMPRODUCT(F154:T154,Data!$D$5:$R$5)</f>
        <v>7</v>
      </c>
      <c r="X154" s="3">
        <f t="shared" ca="1" si="226"/>
        <v>0.13043478260869565</v>
      </c>
      <c r="Y154" s="3">
        <f t="shared" ca="1" si="227"/>
        <v>6.5420560747663545E-2</v>
      </c>
      <c r="Z154">
        <f t="shared" ca="1" si="228"/>
        <v>2500</v>
      </c>
      <c r="AA154">
        <f ca="1">250+SUMPRODUCT(F154:T154,Data!$D$6:$R$6)</f>
        <v>580</v>
      </c>
      <c r="AB154" s="2">
        <f t="shared" ca="1" si="229"/>
        <v>250434.78260869565</v>
      </c>
      <c r="AC154" s="2">
        <f t="shared" ca="1" si="230"/>
        <v>200971.96261682242</v>
      </c>
      <c r="AD154" s="2">
        <f t="shared" ca="1" si="231"/>
        <v>451406.74522551807</v>
      </c>
      <c r="AE154" t="str">
        <f t="shared" ref="AE154:AE162" ca="1" si="234">IFERROR(VLOOKUP(U154,AX$9:AX$17,1,0),"No")</f>
        <v>No</v>
      </c>
    </row>
    <row r="155" spans="2:31" x14ac:dyDescent="0.35">
      <c r="C155" t="str">
        <f t="shared" si="232"/>
        <v>Processor</v>
      </c>
      <c r="D155">
        <v>3</v>
      </c>
      <c r="F155">
        <f ca="1">F150</f>
        <v>1</v>
      </c>
      <c r="G155">
        <f ca="1">G150</f>
        <v>0</v>
      </c>
      <c r="H155">
        <f ca="1">IF(AND(H150=1,H154=0),0,0)</f>
        <v>0</v>
      </c>
      <c r="I155">
        <f ca="1">IF(OR(AND(I150=1,I154=0),AND(I150=0,I154=1)),0,1)</f>
        <v>1</v>
      </c>
      <c r="J155">
        <f ca="1">IF(AND(H155=0,I155=0),1,0)</f>
        <v>0</v>
      </c>
      <c r="K155">
        <f ca="1">K150</f>
        <v>0</v>
      </c>
      <c r="L155">
        <f t="shared" ref="L155:T155" ca="1" si="235">L150</f>
        <v>1</v>
      </c>
      <c r="M155">
        <f t="shared" ca="1" si="235"/>
        <v>0</v>
      </c>
      <c r="N155">
        <f t="shared" ca="1" si="235"/>
        <v>0</v>
      </c>
      <c r="O155">
        <f t="shared" ca="1" si="235"/>
        <v>0</v>
      </c>
      <c r="P155">
        <f t="shared" ca="1" si="235"/>
        <v>1</v>
      </c>
      <c r="Q155">
        <f t="shared" ca="1" si="235"/>
        <v>0</v>
      </c>
      <c r="R155">
        <f t="shared" ca="1" si="235"/>
        <v>0</v>
      </c>
      <c r="S155">
        <f t="shared" ca="1" si="235"/>
        <v>0</v>
      </c>
      <c r="T155">
        <f t="shared" ca="1" si="235"/>
        <v>1</v>
      </c>
      <c r="U155">
        <f t="shared" ca="1" si="225"/>
        <v>17481</v>
      </c>
      <c r="V155">
        <f ca="1">SUMPRODUCT(F155:T155,Data!$D$4:$R$4)</f>
        <v>9.5</v>
      </c>
      <c r="W155">
        <f ca="1">SUMPRODUCT(F155:T155,Data!$D$5:$R$5)</f>
        <v>9.4</v>
      </c>
      <c r="X155" s="3">
        <f t="shared" ca="1" si="226"/>
        <v>0.15966386554621848</v>
      </c>
      <c r="Y155" s="3">
        <f t="shared" ca="1" si="227"/>
        <v>8.5923217550274225E-2</v>
      </c>
      <c r="Z155">
        <f t="shared" ca="1" si="228"/>
        <v>2500</v>
      </c>
      <c r="AA155">
        <f ca="1">250+SUMPRODUCT(F155:T155,Data!$D$6:$R$6)</f>
        <v>680</v>
      </c>
      <c r="AB155" s="2">
        <f t="shared" ca="1" si="229"/>
        <v>290588.23529411765</v>
      </c>
      <c r="AC155" s="2">
        <f t="shared" ca="1" si="230"/>
        <v>250208.40950639854</v>
      </c>
      <c r="AD155" s="2">
        <f t="shared" ca="1" si="231"/>
        <v>540796.64480051619</v>
      </c>
      <c r="AE155" t="str">
        <f t="shared" ca="1" si="234"/>
        <v>No</v>
      </c>
    </row>
    <row r="156" spans="2:31" x14ac:dyDescent="0.35">
      <c r="C156" t="str">
        <f t="shared" si="232"/>
        <v>Display Size</v>
      </c>
      <c r="D156">
        <v>4</v>
      </c>
      <c r="F156">
        <f ca="1">F150</f>
        <v>1</v>
      </c>
      <c r="G156">
        <f ca="1">G150</f>
        <v>0</v>
      </c>
      <c r="H156">
        <f ca="1">H150</f>
        <v>0</v>
      </c>
      <c r="I156">
        <f t="shared" ref="I156:J156" ca="1" si="236">I150</f>
        <v>0</v>
      </c>
      <c r="J156">
        <f t="shared" ca="1" si="236"/>
        <v>1</v>
      </c>
      <c r="K156">
        <f ca="1">IF(K150,0,1)</f>
        <v>1</v>
      </c>
      <c r="L156">
        <f ca="1">IF(K156=1,0,1)</f>
        <v>0</v>
      </c>
      <c r="M156">
        <f ca="1">IF(AND(OR(K156=1,K156=0),OR(L156=1,L156=0)),0,0)</f>
        <v>0</v>
      </c>
      <c r="N156">
        <f ca="1">N150</f>
        <v>0</v>
      </c>
      <c r="O156">
        <f t="shared" ref="O156:T156" ca="1" si="237">O150</f>
        <v>0</v>
      </c>
      <c r="P156">
        <f t="shared" ca="1" si="237"/>
        <v>1</v>
      </c>
      <c r="Q156">
        <f t="shared" ca="1" si="237"/>
        <v>0</v>
      </c>
      <c r="R156">
        <f t="shared" ca="1" si="237"/>
        <v>0</v>
      </c>
      <c r="S156">
        <f t="shared" ca="1" si="237"/>
        <v>0</v>
      </c>
      <c r="T156">
        <f t="shared" ca="1" si="237"/>
        <v>1</v>
      </c>
      <c r="U156">
        <f t="shared" ca="1" si="225"/>
        <v>17457</v>
      </c>
      <c r="V156">
        <f ca="1">SUMPRODUCT(F156:T156,Data!$D$4:$R$4)</f>
        <v>10</v>
      </c>
      <c r="W156">
        <f ca="1">SUMPRODUCT(F156:T156,Data!$D$5:$R$5)</f>
        <v>8.5</v>
      </c>
      <c r="X156" s="3">
        <f t="shared" ca="1" si="226"/>
        <v>0.16666666666666666</v>
      </c>
      <c r="Y156" s="3">
        <f t="shared" ca="1" si="227"/>
        <v>7.8341013824884786E-2</v>
      </c>
      <c r="Z156">
        <f t="shared" ca="1" si="228"/>
        <v>2500</v>
      </c>
      <c r="AA156">
        <f ca="1">250+SUMPRODUCT(F156:T156,Data!$D$6:$R$6)</f>
        <v>730</v>
      </c>
      <c r="AB156" s="2">
        <f t="shared" ca="1" si="229"/>
        <v>295000</v>
      </c>
      <c r="AC156" s="2">
        <f t="shared" ca="1" si="230"/>
        <v>221861.7511520737</v>
      </c>
      <c r="AD156" s="2">
        <f t="shared" ca="1" si="231"/>
        <v>516861.75115207373</v>
      </c>
      <c r="AE156" t="str">
        <f t="shared" ca="1" si="234"/>
        <v>No</v>
      </c>
    </row>
    <row r="157" spans="2:31" x14ac:dyDescent="0.35">
      <c r="C157" t="str">
        <f t="shared" si="232"/>
        <v>Display Size</v>
      </c>
      <c r="D157">
        <v>5</v>
      </c>
      <c r="F157">
        <f ca="1">F150</f>
        <v>1</v>
      </c>
      <c r="G157">
        <f ca="1">G150</f>
        <v>0</v>
      </c>
      <c r="H157">
        <f t="shared" ref="H157:J157" ca="1" si="238">H150</f>
        <v>0</v>
      </c>
      <c r="I157">
        <f t="shared" ca="1" si="238"/>
        <v>0</v>
      </c>
      <c r="J157">
        <f t="shared" ca="1" si="238"/>
        <v>1</v>
      </c>
      <c r="K157">
        <f ca="1">IF(AND(K150=1,K156=0),0,0)</f>
        <v>0</v>
      </c>
      <c r="L157">
        <f ca="1">IF(OR(AND(L150=1,L156=0),AND(L150=0,L156=1)),0,1)</f>
        <v>0</v>
      </c>
      <c r="M157">
        <f ca="1">IF(AND(K157=0,L157=0),1,0)</f>
        <v>1</v>
      </c>
      <c r="N157">
        <f ca="1">N150</f>
        <v>0</v>
      </c>
      <c r="O157">
        <f t="shared" ref="O157:T157" ca="1" si="239">O150</f>
        <v>0</v>
      </c>
      <c r="P157">
        <f t="shared" ca="1" si="239"/>
        <v>1</v>
      </c>
      <c r="Q157">
        <f t="shared" ca="1" si="239"/>
        <v>0</v>
      </c>
      <c r="R157">
        <f t="shared" ca="1" si="239"/>
        <v>0</v>
      </c>
      <c r="S157">
        <f t="shared" ca="1" si="239"/>
        <v>0</v>
      </c>
      <c r="T157">
        <f t="shared" ca="1" si="239"/>
        <v>1</v>
      </c>
      <c r="U157">
        <f t="shared" ca="1" si="225"/>
        <v>17553</v>
      </c>
      <c r="V157">
        <f ca="1">SUMPRODUCT(F157:T157,Data!$D$4:$R$4)</f>
        <v>10.8</v>
      </c>
      <c r="W157">
        <f ca="1">SUMPRODUCT(F157:T157,Data!$D$5:$R$5)</f>
        <v>11</v>
      </c>
      <c r="X157" s="3">
        <f t="shared" ca="1" si="226"/>
        <v>0.17763157894736845</v>
      </c>
      <c r="Y157" s="3">
        <f t="shared" ca="1" si="227"/>
        <v>9.90990990990991E-2</v>
      </c>
      <c r="Z157">
        <f t="shared" ca="1" si="228"/>
        <v>2500</v>
      </c>
      <c r="AA157">
        <f ca="1">250+SUMPRODUCT(F157:T157,Data!$D$6:$R$6)</f>
        <v>830</v>
      </c>
      <c r="AB157" s="2">
        <f t="shared" ca="1" si="229"/>
        <v>296644.73684210534</v>
      </c>
      <c r="AC157" s="2">
        <f t="shared" ca="1" si="230"/>
        <v>264792.79279279278</v>
      </c>
      <c r="AD157" s="2">
        <f t="shared" ca="1" si="231"/>
        <v>561437.52963489806</v>
      </c>
      <c r="AE157">
        <f t="shared" ca="1" si="234"/>
        <v>17553</v>
      </c>
    </row>
    <row r="158" spans="2:31" x14ac:dyDescent="0.35">
      <c r="C158" t="str">
        <f t="shared" si="232"/>
        <v>Memory</v>
      </c>
      <c r="D158">
        <v>6</v>
      </c>
      <c r="F158">
        <f ca="1">F150</f>
        <v>1</v>
      </c>
      <c r="G158">
        <f t="shared" ref="G158:M158" ca="1" si="240">G150</f>
        <v>0</v>
      </c>
      <c r="H158">
        <f t="shared" ca="1" si="240"/>
        <v>0</v>
      </c>
      <c r="I158">
        <f t="shared" ca="1" si="240"/>
        <v>0</v>
      </c>
      <c r="J158">
        <f t="shared" ca="1" si="240"/>
        <v>1</v>
      </c>
      <c r="K158">
        <f t="shared" ca="1" si="240"/>
        <v>0</v>
      </c>
      <c r="L158">
        <f t="shared" ca="1" si="240"/>
        <v>1</v>
      </c>
      <c r="M158">
        <f t="shared" ca="1" si="240"/>
        <v>0</v>
      </c>
      <c r="N158">
        <f ca="1">IF(N150,0,1)</f>
        <v>1</v>
      </c>
      <c r="O158">
        <f ca="1">IF(N158=1,0,1)</f>
        <v>0</v>
      </c>
      <c r="P158">
        <f ca="1">IF(AND(OR(N158=1,O158=0),OR(N158=1,O158=0)),0,0)</f>
        <v>0</v>
      </c>
      <c r="Q158">
        <f ca="1">Q150</f>
        <v>0</v>
      </c>
      <c r="R158">
        <f t="shared" ref="R158:T158" ca="1" si="241">R150</f>
        <v>0</v>
      </c>
      <c r="S158">
        <f t="shared" ca="1" si="241"/>
        <v>0</v>
      </c>
      <c r="T158">
        <f t="shared" ca="1" si="241"/>
        <v>1</v>
      </c>
      <c r="U158">
        <f t="shared" ca="1" si="225"/>
        <v>16721</v>
      </c>
      <c r="V158">
        <f ca="1">SUMPRODUCT(F158:T158,Data!$D$4:$R$4)</f>
        <v>7.5</v>
      </c>
      <c r="W158">
        <f ca="1">SUMPRODUCT(F158:T158,Data!$D$5:$R$5)</f>
        <v>7.5</v>
      </c>
      <c r="X158" s="3">
        <f t="shared" ca="1" si="226"/>
        <v>0.13043478260869565</v>
      </c>
      <c r="Y158" s="3">
        <f t="shared" ca="1" si="227"/>
        <v>6.9767441860465115E-2</v>
      </c>
      <c r="Z158">
        <f t="shared" ca="1" si="228"/>
        <v>2500</v>
      </c>
      <c r="AA158">
        <f ca="1">250+SUMPRODUCT(F158:T158,Data!$D$6:$R$6)</f>
        <v>700</v>
      </c>
      <c r="AB158" s="2">
        <f t="shared" ca="1" si="229"/>
        <v>234782.60869565216</v>
      </c>
      <c r="AC158" s="2">
        <f t="shared" ca="1" si="230"/>
        <v>200930.23255813954</v>
      </c>
      <c r="AD158" s="2">
        <f t="shared" ca="1" si="231"/>
        <v>435712.8412537917</v>
      </c>
      <c r="AE158" t="str">
        <f t="shared" ca="1" si="234"/>
        <v>No</v>
      </c>
    </row>
    <row r="159" spans="2:31" x14ac:dyDescent="0.35">
      <c r="C159" t="str">
        <f t="shared" si="232"/>
        <v>Memory</v>
      </c>
      <c r="D159">
        <v>7</v>
      </c>
      <c r="F159">
        <f ca="1">F150</f>
        <v>1</v>
      </c>
      <c r="G159">
        <f t="shared" ref="G159:M159" ca="1" si="242">G150</f>
        <v>0</v>
      </c>
      <c r="H159">
        <f t="shared" ca="1" si="242"/>
        <v>0</v>
      </c>
      <c r="I159">
        <f t="shared" ca="1" si="242"/>
        <v>0</v>
      </c>
      <c r="J159">
        <f t="shared" ca="1" si="242"/>
        <v>1</v>
      </c>
      <c r="K159">
        <f t="shared" ca="1" si="242"/>
        <v>0</v>
      </c>
      <c r="L159">
        <f t="shared" ca="1" si="242"/>
        <v>1</v>
      </c>
      <c r="M159">
        <f t="shared" ca="1" si="242"/>
        <v>0</v>
      </c>
      <c r="N159">
        <f ca="1">IF(AND(N150=1,N158=0),0,0)</f>
        <v>0</v>
      </c>
      <c r="O159">
        <f ca="1">IF(OR(AND(O150=1,O158=0),AND(O150=0,O158=1)),0,1)</f>
        <v>1</v>
      </c>
      <c r="P159">
        <f ca="1">IF(AND(N159=0,O159=0),1,0)</f>
        <v>0</v>
      </c>
      <c r="Q159">
        <f ca="1">Q150</f>
        <v>0</v>
      </c>
      <c r="R159">
        <f t="shared" ref="R159:T159" ca="1" si="243">R150</f>
        <v>0</v>
      </c>
      <c r="S159">
        <f t="shared" ca="1" si="243"/>
        <v>0</v>
      </c>
      <c r="T159">
        <f t="shared" ca="1" si="243"/>
        <v>1</v>
      </c>
      <c r="U159">
        <f t="shared" ca="1" si="225"/>
        <v>16977</v>
      </c>
      <c r="V159">
        <f ca="1">SUMPRODUCT(F159:T159,Data!$D$4:$R$4)</f>
        <v>9.5</v>
      </c>
      <c r="W159">
        <f ca="1">SUMPRODUCT(F159:T159,Data!$D$5:$R$5)</f>
        <v>9.5</v>
      </c>
      <c r="X159" s="3">
        <f t="shared" ca="1" si="226"/>
        <v>0.15966386554621848</v>
      </c>
      <c r="Y159" s="3">
        <f t="shared" ca="1" si="227"/>
        <v>8.6757990867579904E-2</v>
      </c>
      <c r="Z159">
        <f t="shared" ca="1" si="228"/>
        <v>2500</v>
      </c>
      <c r="AA159">
        <f ca="1">250+SUMPRODUCT(F159:T159,Data!$D$6:$R$6)</f>
        <v>740</v>
      </c>
      <c r="AB159" s="2">
        <f t="shared" ca="1" si="229"/>
        <v>281008.40336134448</v>
      </c>
      <c r="AC159" s="2">
        <f t="shared" ca="1" si="230"/>
        <v>244310.50228310502</v>
      </c>
      <c r="AD159" s="2">
        <f t="shared" ca="1" si="231"/>
        <v>525318.90564444952</v>
      </c>
      <c r="AE159" t="str">
        <f t="shared" ca="1" si="234"/>
        <v>No</v>
      </c>
    </row>
    <row r="160" spans="2:31" x14ac:dyDescent="0.35">
      <c r="C160" t="str">
        <f t="shared" si="232"/>
        <v>Price</v>
      </c>
      <c r="D160">
        <v>8</v>
      </c>
      <c r="F160">
        <f ca="1">F150</f>
        <v>1</v>
      </c>
      <c r="G160">
        <f t="shared" ref="G160:P160" ca="1" si="244">G150</f>
        <v>0</v>
      </c>
      <c r="H160">
        <f t="shared" ca="1" si="244"/>
        <v>0</v>
      </c>
      <c r="I160">
        <f t="shared" ca="1" si="244"/>
        <v>0</v>
      </c>
      <c r="J160">
        <f t="shared" ca="1" si="244"/>
        <v>1</v>
      </c>
      <c r="K160">
        <f t="shared" ca="1" si="244"/>
        <v>0</v>
      </c>
      <c r="L160">
        <f t="shared" ca="1" si="244"/>
        <v>1</v>
      </c>
      <c r="M160">
        <f t="shared" ca="1" si="244"/>
        <v>0</v>
      </c>
      <c r="N160">
        <f t="shared" ca="1" si="244"/>
        <v>0</v>
      </c>
      <c r="O160">
        <f t="shared" ca="1" si="244"/>
        <v>0</v>
      </c>
      <c r="P160">
        <f t="shared" ca="1" si="244"/>
        <v>1</v>
      </c>
      <c r="Q160">
        <f ca="1">IF(Q150,0,1)</f>
        <v>1</v>
      </c>
      <c r="R160">
        <f ca="1">IF(Q160=1,0,1)</f>
        <v>0</v>
      </c>
      <c r="S160">
        <f ca="1">IF(AND(OR(Q160=0,R160=1),OR(R160=0,R160=1)),0,0)</f>
        <v>0</v>
      </c>
      <c r="T160">
        <f ca="1">IF(S160,0,0)</f>
        <v>0</v>
      </c>
      <c r="U160">
        <f t="shared" ca="1" si="225"/>
        <v>3153</v>
      </c>
      <c r="V160">
        <f ca="1">SUMPRODUCT(F160:T160,Data!$D$4:$R$4)</f>
        <v>16</v>
      </c>
      <c r="W160">
        <f ca="1">SUMPRODUCT(F160:T160,Data!$D$5:$R$5)</f>
        <v>15</v>
      </c>
      <c r="X160" s="3">
        <f t="shared" ca="1" si="226"/>
        <v>0.24242424242424243</v>
      </c>
      <c r="Y160" s="3">
        <f t="shared" ca="1" si="227"/>
        <v>0.13043478260869565</v>
      </c>
      <c r="Z160">
        <f t="shared" ca="1" si="228"/>
        <v>1000</v>
      </c>
      <c r="AA160">
        <f ca="1">250+SUMPRODUCT(F160:T160,Data!$D$6:$R$6)</f>
        <v>780</v>
      </c>
      <c r="AB160" s="2">
        <f t="shared" ca="1" si="229"/>
        <v>53333.333333333336</v>
      </c>
      <c r="AC160" s="2">
        <f t="shared" ca="1" si="230"/>
        <v>45913.043478260872</v>
      </c>
      <c r="AD160" s="2">
        <f t="shared" ca="1" si="231"/>
        <v>99246.376811594208</v>
      </c>
      <c r="AE160" t="str">
        <f t="shared" ca="1" si="234"/>
        <v>No</v>
      </c>
    </row>
    <row r="161" spans="2:31" x14ac:dyDescent="0.35">
      <c r="C161" t="str">
        <f t="shared" si="232"/>
        <v>Price</v>
      </c>
      <c r="D161">
        <v>9</v>
      </c>
      <c r="F161">
        <f ca="1">F150</f>
        <v>1</v>
      </c>
      <c r="G161">
        <f t="shared" ref="G161:P161" ca="1" si="245">G150</f>
        <v>0</v>
      </c>
      <c r="H161">
        <f t="shared" ca="1" si="245"/>
        <v>0</v>
      </c>
      <c r="I161">
        <f t="shared" ca="1" si="245"/>
        <v>0</v>
      </c>
      <c r="J161">
        <f t="shared" ca="1" si="245"/>
        <v>1</v>
      </c>
      <c r="K161">
        <f t="shared" ca="1" si="245"/>
        <v>0</v>
      </c>
      <c r="L161">
        <f t="shared" ca="1" si="245"/>
        <v>1</v>
      </c>
      <c r="M161">
        <f t="shared" ca="1" si="245"/>
        <v>0</v>
      </c>
      <c r="N161">
        <f t="shared" ca="1" si="245"/>
        <v>0</v>
      </c>
      <c r="O161">
        <f t="shared" ca="1" si="245"/>
        <v>0</v>
      </c>
      <c r="P161">
        <f t="shared" ca="1" si="245"/>
        <v>1</v>
      </c>
      <c r="Q161">
        <f ca="1">IF(AND(Q150=1,Q160=0),0,0)</f>
        <v>0</v>
      </c>
      <c r="R161">
        <f ca="1">IF(AND(R150=1,R160=0),0,0)</f>
        <v>0</v>
      </c>
      <c r="S161">
        <f ca="1">IF(AND(AND(OR(Q150=0,Q150=1),OR(R150=0,R150=1)),AND(OR(Q160=0,Q160=1),OR(R160=0,R160=1)),S150=1),0,1)</f>
        <v>1</v>
      </c>
      <c r="T161">
        <f ca="1">IF(AND(Q161=0,R161=0,S161=0),1,0)</f>
        <v>0</v>
      </c>
      <c r="U161">
        <f t="shared" ca="1" si="225"/>
        <v>9297</v>
      </c>
      <c r="V161">
        <f ca="1">SUMPRODUCT(F161:T161,Data!$D$4:$R$4)</f>
        <v>13</v>
      </c>
      <c r="W161">
        <f ca="1">SUMPRODUCT(F161:T161,Data!$D$5:$R$5)</f>
        <v>11</v>
      </c>
      <c r="X161" s="3">
        <f t="shared" ca="1" si="226"/>
        <v>0.20634920634920634</v>
      </c>
      <c r="Y161" s="3">
        <f t="shared" ca="1" si="227"/>
        <v>9.90990990990991E-2</v>
      </c>
      <c r="Z161">
        <f t="shared" ca="1" si="228"/>
        <v>2000</v>
      </c>
      <c r="AA161">
        <f ca="1">250+SUMPRODUCT(F161:T161,Data!$D$6:$R$6)</f>
        <v>780</v>
      </c>
      <c r="AB161" s="2">
        <f t="shared" ca="1" si="229"/>
        <v>251746.03174603172</v>
      </c>
      <c r="AC161" s="2">
        <f t="shared" ca="1" si="230"/>
        <v>193441.44144144145</v>
      </c>
      <c r="AD161" s="2">
        <f t="shared" ca="1" si="231"/>
        <v>445187.47318747314</v>
      </c>
      <c r="AE161" t="str">
        <f t="shared" ca="1" si="234"/>
        <v>No</v>
      </c>
    </row>
    <row r="162" spans="2:31" x14ac:dyDescent="0.35">
      <c r="C162" t="str">
        <f t="shared" si="232"/>
        <v>Price</v>
      </c>
      <c r="D162">
        <v>10</v>
      </c>
      <c r="F162">
        <f ca="1">F150</f>
        <v>1</v>
      </c>
      <c r="G162">
        <f t="shared" ref="G162:P162" ca="1" si="246">G150</f>
        <v>0</v>
      </c>
      <c r="H162">
        <f t="shared" ca="1" si="246"/>
        <v>0</v>
      </c>
      <c r="I162">
        <f t="shared" ca="1" si="246"/>
        <v>0</v>
      </c>
      <c r="J162">
        <f t="shared" ca="1" si="246"/>
        <v>1</v>
      </c>
      <c r="K162">
        <f t="shared" ca="1" si="246"/>
        <v>0</v>
      </c>
      <c r="L162">
        <f t="shared" ca="1" si="246"/>
        <v>1</v>
      </c>
      <c r="M162">
        <f t="shared" ca="1" si="246"/>
        <v>0</v>
      </c>
      <c r="N162">
        <f t="shared" ca="1" si="246"/>
        <v>0</v>
      </c>
      <c r="O162">
        <f t="shared" ca="1" si="246"/>
        <v>0</v>
      </c>
      <c r="P162">
        <f t="shared" ca="1" si="246"/>
        <v>1</v>
      </c>
      <c r="Q162">
        <f ca="1">IF(OR(Q150=1,Q160=1,Q161=1),0,1)</f>
        <v>0</v>
      </c>
      <c r="R162">
        <f ca="1">IF(OR(R150=1,R160=1,R161=1),0,1)</f>
        <v>1</v>
      </c>
      <c r="S162">
        <f ca="1">IF(OR(S150=1,S160=1,S161=1),0,1)</f>
        <v>0</v>
      </c>
      <c r="T162">
        <f ca="1">IF(OR(T150=1,T160=1,T161=1),0,1)</f>
        <v>0</v>
      </c>
      <c r="U162">
        <f t="shared" ca="1" si="225"/>
        <v>5201</v>
      </c>
      <c r="V162">
        <f ca="1">SUMPRODUCT(F162:T162,Data!$D$4:$R$4)</f>
        <v>14</v>
      </c>
      <c r="W162">
        <f ca="1">SUMPRODUCT(F162:T162,Data!$D$5:$R$5)</f>
        <v>13</v>
      </c>
      <c r="X162" s="3">
        <f t="shared" ca="1" si="226"/>
        <v>0.21875</v>
      </c>
      <c r="Y162" s="3">
        <f t="shared" ca="1" si="227"/>
        <v>0.11504424778761062</v>
      </c>
      <c r="Z162">
        <f t="shared" ca="1" si="228"/>
        <v>1500</v>
      </c>
      <c r="AA162">
        <f ca="1">250+SUMPRODUCT(F162:T162,Data!$D$6:$R$6)</f>
        <v>780</v>
      </c>
      <c r="AB162" s="2">
        <f t="shared" ca="1" si="229"/>
        <v>157500</v>
      </c>
      <c r="AC162" s="2">
        <f t="shared" ca="1" si="230"/>
        <v>132530.97345132745</v>
      </c>
      <c r="AD162" s="2">
        <f t="shared" ca="1" si="231"/>
        <v>290030.97345132742</v>
      </c>
      <c r="AE162" t="str">
        <f t="shared" ca="1" si="234"/>
        <v>No</v>
      </c>
    </row>
    <row r="163" spans="2:31" x14ac:dyDescent="0.35">
      <c r="B163" s="4" t="s">
        <v>73</v>
      </c>
      <c r="AD163" s="43">
        <f ca="1">MAX(AD153:AD162)</f>
        <v>561437.52963489806</v>
      </c>
    </row>
    <row r="164" spans="2:31" x14ac:dyDescent="0.35">
      <c r="B164" s="4" t="s">
        <v>97</v>
      </c>
      <c r="F164">
        <f ca="1">AI18</f>
        <v>1</v>
      </c>
      <c r="G164">
        <f t="shared" ref="G164:T164" ca="1" si="247">AJ18</f>
        <v>0</v>
      </c>
      <c r="H164">
        <f t="shared" ca="1" si="247"/>
        <v>0</v>
      </c>
      <c r="I164">
        <f t="shared" ca="1" si="247"/>
        <v>0</v>
      </c>
      <c r="J164">
        <f t="shared" ca="1" si="247"/>
        <v>1</v>
      </c>
      <c r="K164">
        <f t="shared" ca="1" si="247"/>
        <v>0</v>
      </c>
      <c r="L164">
        <f t="shared" ca="1" si="247"/>
        <v>0</v>
      </c>
      <c r="M164">
        <f t="shared" ca="1" si="247"/>
        <v>1</v>
      </c>
      <c r="N164">
        <f t="shared" ca="1" si="247"/>
        <v>0</v>
      </c>
      <c r="O164">
        <f t="shared" ca="1" si="247"/>
        <v>0</v>
      </c>
      <c r="P164">
        <f t="shared" ca="1" si="247"/>
        <v>1</v>
      </c>
      <c r="Q164">
        <f t="shared" ca="1" si="247"/>
        <v>0</v>
      </c>
      <c r="R164">
        <f t="shared" ca="1" si="247"/>
        <v>0</v>
      </c>
      <c r="S164">
        <f t="shared" ca="1" si="247"/>
        <v>0</v>
      </c>
      <c r="T164">
        <f t="shared" ca="1" si="247"/>
        <v>1</v>
      </c>
      <c r="U164">
        <f t="shared" ref="U164" ca="1" si="248">SUMPRODUCT($F$1:$T$1,F164:T164)</f>
        <v>17553</v>
      </c>
    </row>
    <row r="165" spans="2:31" x14ac:dyDescent="0.35"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</row>
    <row r="166" spans="2:31" x14ac:dyDescent="0.35">
      <c r="Q166" t="s">
        <v>124</v>
      </c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</row>
    <row r="167" spans="2:31" ht="15" thickBot="1" x14ac:dyDescent="0.4">
      <c r="B167" s="61" t="s">
        <v>123</v>
      </c>
      <c r="F167" s="41">
        <f ca="1">AD19</f>
        <v>487910.28854186746</v>
      </c>
      <c r="G167" s="41">
        <f ca="1">AD35</f>
        <v>547201.47081354377</v>
      </c>
      <c r="H167" s="41">
        <f ca="1">AD51</f>
        <v>583085.04398826975</v>
      </c>
      <c r="I167" s="41">
        <f ca="1">AD67</f>
        <v>561437.52963489806</v>
      </c>
      <c r="J167" s="41">
        <f ca="1">AD83</f>
        <v>583085.04398826975</v>
      </c>
      <c r="K167" s="41">
        <f ca="1">AD99</f>
        <v>561437.52963489806</v>
      </c>
      <c r="L167" s="41">
        <f ca="1">AD115</f>
        <v>583085.04398826975</v>
      </c>
      <c r="M167" s="41">
        <f ca="1">AD131</f>
        <v>561437.52963489806</v>
      </c>
      <c r="N167" s="41">
        <f ca="1">AD147</f>
        <v>583085.04398826975</v>
      </c>
      <c r="O167" s="41">
        <f ca="1">AD163</f>
        <v>561437.52963489806</v>
      </c>
      <c r="Q167" t="b">
        <f ca="1">AVERAGE(F167:O167)=AD168</f>
        <v>1</v>
      </c>
    </row>
    <row r="168" spans="2:31" ht="15" thickBot="1" x14ac:dyDescent="0.4">
      <c r="B168" s="61" t="s">
        <v>105</v>
      </c>
      <c r="AD168" s="62">
        <f ca="1">AVERAGE(AD19,AD35,AD51,AD67,AD83,AD99,AD115,AD131,AD147,AD163)</f>
        <v>561320.20538480824</v>
      </c>
    </row>
    <row r="169" spans="2:31" ht="15" thickBot="1" x14ac:dyDescent="0.4">
      <c r="B169" s="61" t="s">
        <v>106</v>
      </c>
      <c r="AD169" s="62">
        <f ca="1">MAX(AD19,AD35,AD51,AD67,AD83,AD99,AD115,AD131,AD147,AD163)</f>
        <v>583085.04398826975</v>
      </c>
    </row>
    <row r="173" spans="2:31" x14ac:dyDescent="0.35">
      <c r="AE173" s="60"/>
    </row>
  </sheetData>
  <sheetProtection formatColumns="0" formatRows="0" insertColumns="0" insertRows="0" selectLockedCells="1" selectUnlockedCells="1"/>
  <mergeCells count="13">
    <mergeCell ref="AT4:AW4"/>
    <mergeCell ref="X4:Y4"/>
    <mergeCell ref="AB4:AC4"/>
    <mergeCell ref="AI4:AJ4"/>
    <mergeCell ref="AK4:AM4"/>
    <mergeCell ref="AN4:AP4"/>
    <mergeCell ref="AQ4:AS4"/>
    <mergeCell ref="V4:W4"/>
    <mergeCell ref="F4:G4"/>
    <mergeCell ref="H4:J4"/>
    <mergeCell ref="K4:M4"/>
    <mergeCell ref="N4:P4"/>
    <mergeCell ref="Q4:T4"/>
  </mergeCells>
  <conditionalFormatting sqref="U6:U18">
    <cfRule type="duplicateValues" dxfId="155" priority="53"/>
  </conditionalFormatting>
  <conditionalFormatting sqref="U20:U21 U23:U34">
    <cfRule type="duplicateValues" dxfId="154" priority="52"/>
  </conditionalFormatting>
  <conditionalFormatting sqref="U36">
    <cfRule type="duplicateValues" dxfId="153" priority="51"/>
  </conditionalFormatting>
  <conditionalFormatting sqref="U41:U50">
    <cfRule type="duplicateValues" dxfId="152" priority="50"/>
  </conditionalFormatting>
  <conditionalFormatting sqref="U57:U66">
    <cfRule type="duplicateValues" dxfId="151" priority="49"/>
  </conditionalFormatting>
  <conditionalFormatting sqref="U52">
    <cfRule type="duplicateValues" dxfId="150" priority="48"/>
  </conditionalFormatting>
  <conditionalFormatting sqref="U37 U39">
    <cfRule type="duplicateValues" dxfId="149" priority="47"/>
  </conditionalFormatting>
  <conditionalFormatting sqref="U53 U55">
    <cfRule type="duplicateValues" dxfId="148" priority="46"/>
  </conditionalFormatting>
  <conditionalFormatting sqref="U68">
    <cfRule type="duplicateValues" dxfId="147" priority="45"/>
  </conditionalFormatting>
  <conditionalFormatting sqref="U69 U71">
    <cfRule type="duplicateValues" dxfId="146" priority="44"/>
  </conditionalFormatting>
  <conditionalFormatting sqref="U73:U82">
    <cfRule type="duplicateValues" dxfId="145" priority="43"/>
  </conditionalFormatting>
  <conditionalFormatting sqref="U84">
    <cfRule type="duplicateValues" dxfId="144" priority="42"/>
  </conditionalFormatting>
  <conditionalFormatting sqref="U85">
    <cfRule type="duplicateValues" dxfId="143" priority="41"/>
  </conditionalFormatting>
  <conditionalFormatting sqref="U22">
    <cfRule type="duplicateValues" dxfId="142" priority="40"/>
  </conditionalFormatting>
  <conditionalFormatting sqref="U38">
    <cfRule type="duplicateValues" dxfId="141" priority="39"/>
  </conditionalFormatting>
  <conditionalFormatting sqref="U54">
    <cfRule type="duplicateValues" dxfId="140" priority="38"/>
  </conditionalFormatting>
  <conditionalFormatting sqref="U70">
    <cfRule type="duplicateValues" dxfId="139" priority="37"/>
  </conditionalFormatting>
  <conditionalFormatting sqref="AD9:AD18">
    <cfRule type="top10" dxfId="138" priority="36" rank="1"/>
  </conditionalFormatting>
  <conditionalFormatting sqref="AD25:AD34">
    <cfRule type="top10" dxfId="137" priority="35" rank="1"/>
  </conditionalFormatting>
  <conditionalFormatting sqref="AD41:AD50">
    <cfRule type="top10" dxfId="136" priority="34" rank="1"/>
  </conditionalFormatting>
  <conditionalFormatting sqref="AD57:AD66">
    <cfRule type="top10" dxfId="135" priority="33" rank="1"/>
  </conditionalFormatting>
  <conditionalFormatting sqref="AD73:AD82">
    <cfRule type="top10" dxfId="134" priority="32" rank="1"/>
  </conditionalFormatting>
  <conditionalFormatting sqref="U87">
    <cfRule type="duplicateValues" dxfId="133" priority="31"/>
  </conditionalFormatting>
  <conditionalFormatting sqref="U89:U98">
    <cfRule type="duplicateValues" dxfId="132" priority="30"/>
  </conditionalFormatting>
  <conditionalFormatting sqref="U100">
    <cfRule type="duplicateValues" dxfId="131" priority="29"/>
  </conditionalFormatting>
  <conditionalFormatting sqref="U101">
    <cfRule type="duplicateValues" dxfId="130" priority="28"/>
  </conditionalFormatting>
  <conditionalFormatting sqref="U86">
    <cfRule type="duplicateValues" dxfId="129" priority="27"/>
  </conditionalFormatting>
  <conditionalFormatting sqref="AD89:AD98">
    <cfRule type="top10" dxfId="128" priority="26" rank="1"/>
  </conditionalFormatting>
  <conditionalFormatting sqref="U103">
    <cfRule type="duplicateValues" dxfId="127" priority="25"/>
  </conditionalFormatting>
  <conditionalFormatting sqref="U105:U114">
    <cfRule type="duplicateValues" dxfId="126" priority="24"/>
  </conditionalFormatting>
  <conditionalFormatting sqref="U116">
    <cfRule type="duplicateValues" dxfId="125" priority="23"/>
  </conditionalFormatting>
  <conditionalFormatting sqref="U117">
    <cfRule type="duplicateValues" dxfId="124" priority="22"/>
  </conditionalFormatting>
  <conditionalFormatting sqref="U102">
    <cfRule type="duplicateValues" dxfId="123" priority="21"/>
  </conditionalFormatting>
  <conditionalFormatting sqref="AD105:AD114">
    <cfRule type="top10" dxfId="122" priority="20" rank="1"/>
  </conditionalFormatting>
  <conditionalFormatting sqref="U119">
    <cfRule type="duplicateValues" dxfId="121" priority="19"/>
  </conditionalFormatting>
  <conditionalFormatting sqref="U121:U130">
    <cfRule type="duplicateValues" dxfId="120" priority="18"/>
  </conditionalFormatting>
  <conditionalFormatting sqref="U132">
    <cfRule type="duplicateValues" dxfId="119" priority="17"/>
  </conditionalFormatting>
  <conditionalFormatting sqref="U133">
    <cfRule type="duplicateValues" dxfId="118" priority="16"/>
  </conditionalFormatting>
  <conditionalFormatting sqref="U118">
    <cfRule type="duplicateValues" dxfId="117" priority="15"/>
  </conditionalFormatting>
  <conditionalFormatting sqref="AD121:AD130">
    <cfRule type="top10" dxfId="116" priority="14" rank="1"/>
  </conditionalFormatting>
  <conditionalFormatting sqref="U135">
    <cfRule type="duplicateValues" dxfId="115" priority="13"/>
  </conditionalFormatting>
  <conditionalFormatting sqref="U137:U146">
    <cfRule type="duplicateValues" dxfId="114" priority="12"/>
  </conditionalFormatting>
  <conditionalFormatting sqref="U148">
    <cfRule type="duplicateValues" dxfId="113" priority="11"/>
  </conditionalFormatting>
  <conditionalFormatting sqref="U149">
    <cfRule type="duplicateValues" dxfId="112" priority="10"/>
  </conditionalFormatting>
  <conditionalFormatting sqref="U134">
    <cfRule type="duplicateValues" dxfId="111" priority="9"/>
  </conditionalFormatting>
  <conditionalFormatting sqref="AD137:AD146">
    <cfRule type="top10" dxfId="110" priority="8" rank="1"/>
  </conditionalFormatting>
  <conditionalFormatting sqref="U151">
    <cfRule type="duplicateValues" dxfId="109" priority="7"/>
  </conditionalFormatting>
  <conditionalFormatting sqref="U153:U162">
    <cfRule type="duplicateValues" dxfId="108" priority="6"/>
  </conditionalFormatting>
  <conditionalFormatting sqref="U164">
    <cfRule type="duplicateValues" dxfId="107" priority="5"/>
  </conditionalFormatting>
  <conditionalFormatting sqref="U165:U166">
    <cfRule type="duplicateValues" dxfId="106" priority="4"/>
  </conditionalFormatting>
  <conditionalFormatting sqref="U150">
    <cfRule type="duplicateValues" dxfId="105" priority="3"/>
  </conditionalFormatting>
  <conditionalFormatting sqref="AD153:AD162">
    <cfRule type="top10" dxfId="104" priority="2" rank="1"/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15782A44-D75B-48A5-B6F7-D617F0F3C64F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Symbols" iconId="0"/>
              <x14:cfIcon iconSet="3Symbols" iconId="1"/>
              <x14:cfIcon iconSet="3Symbols" iconId="1"/>
            </x14:iconSet>
          </x14:cfRule>
          <xm:sqref>AE89:AE98 AE105:AE114 AE121:AE130 AE137:AE146 AE153:AE162 AE73:AE82 AE57:AE66 AE41:AE50 AE25:AE34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6F1AF-A562-48EA-8935-CD52B331F84B}">
  <dimension ref="B1:AY173"/>
  <sheetViews>
    <sheetView showGridLines="0" zoomScale="85" zoomScaleNormal="85" workbookViewId="0">
      <pane xSplit="4" ySplit="5" topLeftCell="E128" activePane="bottomRight" state="frozen"/>
      <selection pane="topRight" activeCell="E1" sqref="E1"/>
      <selection pane="bottomLeft" activeCell="A6" sqref="A6"/>
      <selection pane="bottomRight" activeCell="B169" sqref="B169"/>
    </sheetView>
  </sheetViews>
  <sheetFormatPr defaultRowHeight="14.5" x14ac:dyDescent="0.35"/>
  <cols>
    <col min="1" max="1" width="2.1796875" customWidth="1"/>
    <col min="2" max="2" width="3.36328125" customWidth="1"/>
    <col min="3" max="3" width="14.26953125" bestFit="1" customWidth="1"/>
    <col min="4" max="4" width="2.7265625" customWidth="1"/>
    <col min="6" max="7" width="4.7265625" customWidth="1"/>
    <col min="8" max="10" width="4.81640625" customWidth="1"/>
    <col min="11" max="13" width="4.6328125" customWidth="1"/>
    <col min="14" max="16" width="4.81640625" customWidth="1"/>
    <col min="17" max="20" width="5.7265625" customWidth="1"/>
    <col min="21" max="21" width="7.453125" bestFit="1" customWidth="1"/>
    <col min="22" max="25" width="9.54296875" bestFit="1" customWidth="1"/>
    <col min="28" max="30" width="10.08984375" bestFit="1" customWidth="1"/>
    <col min="31" max="31" width="9.54296875" bestFit="1" customWidth="1"/>
    <col min="32" max="32" width="5.26953125" customWidth="1"/>
    <col min="33" max="33" width="4.36328125" customWidth="1"/>
    <col min="34" max="34" width="8.36328125" bestFit="1" customWidth="1"/>
  </cols>
  <sheetData>
    <row r="1" spans="2:51" x14ac:dyDescent="0.35">
      <c r="F1" s="48">
        <f>2^F2</f>
        <v>1</v>
      </c>
      <c r="G1" s="48">
        <f t="shared" ref="G1:T1" si="0">2^G2</f>
        <v>2</v>
      </c>
      <c r="H1" s="48">
        <f t="shared" si="0"/>
        <v>4</v>
      </c>
      <c r="I1" s="48">
        <f t="shared" si="0"/>
        <v>8</v>
      </c>
      <c r="J1" s="48">
        <f t="shared" si="0"/>
        <v>16</v>
      </c>
      <c r="K1" s="48">
        <f t="shared" si="0"/>
        <v>32</v>
      </c>
      <c r="L1" s="48">
        <f t="shared" si="0"/>
        <v>64</v>
      </c>
      <c r="M1" s="48">
        <f t="shared" si="0"/>
        <v>128</v>
      </c>
      <c r="N1" s="48">
        <f t="shared" si="0"/>
        <v>256</v>
      </c>
      <c r="O1" s="48">
        <f t="shared" si="0"/>
        <v>512</v>
      </c>
      <c r="P1" s="48">
        <f t="shared" si="0"/>
        <v>1024</v>
      </c>
      <c r="Q1" s="48">
        <f t="shared" si="0"/>
        <v>2048</v>
      </c>
      <c r="R1" s="48">
        <f t="shared" si="0"/>
        <v>4096</v>
      </c>
      <c r="S1" s="48">
        <f t="shared" si="0"/>
        <v>8192</v>
      </c>
      <c r="T1" s="48">
        <f t="shared" si="0"/>
        <v>16384</v>
      </c>
    </row>
    <row r="2" spans="2:51" x14ac:dyDescent="0.35">
      <c r="F2" s="48">
        <v>0</v>
      </c>
      <c r="G2" s="48">
        <f>F2+1</f>
        <v>1</v>
      </c>
      <c r="H2" s="48">
        <f t="shared" ref="H2:T3" si="1">G2+1</f>
        <v>2</v>
      </c>
      <c r="I2" s="48">
        <f t="shared" si="1"/>
        <v>3</v>
      </c>
      <c r="J2" s="48">
        <f t="shared" si="1"/>
        <v>4</v>
      </c>
      <c r="K2" s="48">
        <f t="shared" si="1"/>
        <v>5</v>
      </c>
      <c r="L2" s="48">
        <f t="shared" si="1"/>
        <v>6</v>
      </c>
      <c r="M2" s="48">
        <f t="shared" si="1"/>
        <v>7</v>
      </c>
      <c r="N2" s="48">
        <f t="shared" si="1"/>
        <v>8</v>
      </c>
      <c r="O2" s="48">
        <f t="shared" si="1"/>
        <v>9</v>
      </c>
      <c r="P2" s="48">
        <f t="shared" si="1"/>
        <v>10</v>
      </c>
      <c r="Q2" s="48">
        <f t="shared" si="1"/>
        <v>11</v>
      </c>
      <c r="R2" s="48">
        <f t="shared" si="1"/>
        <v>12</v>
      </c>
      <c r="S2" s="48">
        <f t="shared" si="1"/>
        <v>13</v>
      </c>
      <c r="T2" s="48">
        <f t="shared" si="1"/>
        <v>14</v>
      </c>
    </row>
    <row r="3" spans="2:51" x14ac:dyDescent="0.35">
      <c r="D3" s="48" t="s">
        <v>64</v>
      </c>
      <c r="F3" s="48">
        <v>3</v>
      </c>
      <c r="G3" s="48">
        <f>F3+1</f>
        <v>4</v>
      </c>
      <c r="H3" s="48">
        <f t="shared" si="1"/>
        <v>5</v>
      </c>
      <c r="I3" s="48">
        <f t="shared" si="1"/>
        <v>6</v>
      </c>
      <c r="J3" s="48">
        <f t="shared" si="1"/>
        <v>7</v>
      </c>
      <c r="K3" s="48">
        <f t="shared" si="1"/>
        <v>8</v>
      </c>
      <c r="L3" s="48">
        <f t="shared" si="1"/>
        <v>9</v>
      </c>
      <c r="M3" s="48">
        <f t="shared" si="1"/>
        <v>10</v>
      </c>
      <c r="N3" s="48">
        <f t="shared" si="1"/>
        <v>11</v>
      </c>
      <c r="O3" s="48">
        <f t="shared" si="1"/>
        <v>12</v>
      </c>
      <c r="P3" s="48">
        <f t="shared" si="1"/>
        <v>13</v>
      </c>
      <c r="Q3" s="48">
        <f t="shared" si="1"/>
        <v>14</v>
      </c>
      <c r="R3" s="48">
        <f t="shared" si="1"/>
        <v>15</v>
      </c>
      <c r="S3" s="48">
        <f t="shared" si="1"/>
        <v>16</v>
      </c>
      <c r="T3" s="48">
        <f t="shared" si="1"/>
        <v>17</v>
      </c>
      <c r="AI3" s="54" t="s">
        <v>67</v>
      </c>
    </row>
    <row r="4" spans="2:51" x14ac:dyDescent="0.35">
      <c r="E4" s="54" t="s">
        <v>24</v>
      </c>
      <c r="F4" s="106" t="s">
        <v>1</v>
      </c>
      <c r="G4" s="106"/>
      <c r="H4" s="107" t="s">
        <v>2</v>
      </c>
      <c r="I4" s="108"/>
      <c r="J4" s="108"/>
      <c r="K4" s="106" t="s">
        <v>3</v>
      </c>
      <c r="L4" s="106"/>
      <c r="M4" s="106"/>
      <c r="N4" s="106" t="s">
        <v>4</v>
      </c>
      <c r="O4" s="106"/>
      <c r="P4" s="106"/>
      <c r="Q4" s="107" t="s">
        <v>5</v>
      </c>
      <c r="R4" s="108"/>
      <c r="S4" s="108"/>
      <c r="T4" s="110"/>
      <c r="U4" s="53" t="s">
        <v>24</v>
      </c>
      <c r="V4" s="120" t="s">
        <v>19</v>
      </c>
      <c r="W4" s="120"/>
      <c r="X4" s="120" t="s">
        <v>70</v>
      </c>
      <c r="Y4" s="120"/>
      <c r="Z4" s="53" t="s">
        <v>71</v>
      </c>
      <c r="AA4" s="53" t="s">
        <v>71</v>
      </c>
      <c r="AB4" s="120" t="s">
        <v>72</v>
      </c>
      <c r="AC4" s="120"/>
      <c r="AD4" s="53" t="s">
        <v>38</v>
      </c>
      <c r="AE4" s="53" t="s">
        <v>74</v>
      </c>
      <c r="AF4" s="40"/>
      <c r="AG4" s="40"/>
      <c r="AI4" s="106" t="s">
        <v>1</v>
      </c>
      <c r="AJ4" s="106"/>
      <c r="AK4" s="107" t="s">
        <v>2</v>
      </c>
      <c r="AL4" s="108"/>
      <c r="AM4" s="108"/>
      <c r="AN4" s="106" t="s">
        <v>3</v>
      </c>
      <c r="AO4" s="106"/>
      <c r="AP4" s="106"/>
      <c r="AQ4" s="106" t="s">
        <v>4</v>
      </c>
      <c r="AR4" s="106"/>
      <c r="AS4" s="106"/>
      <c r="AT4" s="107" t="s">
        <v>5</v>
      </c>
      <c r="AU4" s="108"/>
      <c r="AV4" s="108"/>
      <c r="AW4" s="110"/>
      <c r="AX4" s="53" t="s">
        <v>24</v>
      </c>
      <c r="AY4" s="53" t="s">
        <v>24</v>
      </c>
    </row>
    <row r="5" spans="2:51" ht="15" thickBot="1" x14ac:dyDescent="0.4">
      <c r="C5" s="27" t="s">
        <v>76</v>
      </c>
      <c r="E5" s="27" t="s">
        <v>66</v>
      </c>
      <c r="F5" s="27" t="s">
        <v>7</v>
      </c>
      <c r="G5" s="27" t="s">
        <v>8</v>
      </c>
      <c r="H5" s="27" t="s">
        <v>9</v>
      </c>
      <c r="I5" s="27" t="s">
        <v>10</v>
      </c>
      <c r="J5" s="27" t="s">
        <v>11</v>
      </c>
      <c r="K5" s="27" t="s">
        <v>12</v>
      </c>
      <c r="L5" s="27" t="s">
        <v>13</v>
      </c>
      <c r="M5" s="27" t="s">
        <v>14</v>
      </c>
      <c r="N5" s="27">
        <v>16</v>
      </c>
      <c r="O5" s="27">
        <v>32</v>
      </c>
      <c r="P5" s="27">
        <v>64</v>
      </c>
      <c r="Q5" s="27">
        <v>1000</v>
      </c>
      <c r="R5" s="27">
        <v>1500</v>
      </c>
      <c r="S5" s="27">
        <v>2000</v>
      </c>
      <c r="T5" s="27">
        <v>2500</v>
      </c>
      <c r="U5" s="44" t="s">
        <v>65</v>
      </c>
      <c r="V5" s="27" t="s">
        <v>15</v>
      </c>
      <c r="W5" s="27" t="s">
        <v>16</v>
      </c>
      <c r="X5" s="27" t="s">
        <v>15</v>
      </c>
      <c r="Y5" s="27" t="s">
        <v>16</v>
      </c>
      <c r="Z5" s="44" t="s">
        <v>5</v>
      </c>
      <c r="AA5" s="44" t="s">
        <v>17</v>
      </c>
      <c r="AB5" s="27" t="s">
        <v>15</v>
      </c>
      <c r="AC5" s="27" t="s">
        <v>16</v>
      </c>
      <c r="AD5" s="44" t="s">
        <v>41</v>
      </c>
      <c r="AE5" s="44" t="s">
        <v>75</v>
      </c>
      <c r="AF5" s="40"/>
      <c r="AG5" s="40"/>
      <c r="AH5" s="27" t="s">
        <v>77</v>
      </c>
      <c r="AI5" s="27" t="s">
        <v>7</v>
      </c>
      <c r="AJ5" s="27" t="s">
        <v>8</v>
      </c>
      <c r="AK5" s="27" t="s">
        <v>9</v>
      </c>
      <c r="AL5" s="27" t="s">
        <v>10</v>
      </c>
      <c r="AM5" s="27" t="s">
        <v>11</v>
      </c>
      <c r="AN5" s="27" t="s">
        <v>12</v>
      </c>
      <c r="AO5" s="27" t="s">
        <v>13</v>
      </c>
      <c r="AP5" s="27" t="s">
        <v>14</v>
      </c>
      <c r="AQ5" s="27">
        <v>16</v>
      </c>
      <c r="AR5" s="27">
        <v>32</v>
      </c>
      <c r="AS5" s="27">
        <v>64</v>
      </c>
      <c r="AT5" s="27">
        <v>1000</v>
      </c>
      <c r="AU5" s="27">
        <v>1500</v>
      </c>
      <c r="AV5" s="27">
        <v>2000</v>
      </c>
      <c r="AW5" s="27">
        <v>2500</v>
      </c>
      <c r="AX5" s="44" t="s">
        <v>65</v>
      </c>
      <c r="AY5" s="44" t="s">
        <v>23</v>
      </c>
    </row>
    <row r="6" spans="2:51" ht="15" thickTop="1" x14ac:dyDescent="0.35">
      <c r="B6" s="4" t="s">
        <v>69</v>
      </c>
      <c r="E6" s="45">
        <f ca="1">RANDBETWEEN(1,216)</f>
        <v>66</v>
      </c>
      <c r="F6">
        <f ca="1">VLOOKUP($E6,'Brute Force Search'!$B$6:$R$221,F$3,0)</f>
        <v>1</v>
      </c>
      <c r="G6">
        <f ca="1">VLOOKUP($E6,'Brute Force Search'!$B$6:$R$221,G$3,0)</f>
        <v>0</v>
      </c>
      <c r="H6">
        <f ca="1">VLOOKUP($E6,'Brute Force Search'!$B$6:$R$221,H$3,0)</f>
        <v>0</v>
      </c>
      <c r="I6">
        <f ca="1">VLOOKUP($E6,'Brute Force Search'!$B$6:$R$221,I$3,0)</f>
        <v>1</v>
      </c>
      <c r="J6">
        <f ca="1">VLOOKUP($E6,'Brute Force Search'!$B$6:$R$221,J$3,0)</f>
        <v>0</v>
      </c>
      <c r="K6">
        <f ca="1">VLOOKUP($E6,'Brute Force Search'!$B$6:$R$221,K$3,0)</f>
        <v>0</v>
      </c>
      <c r="L6">
        <f ca="1">VLOOKUP($E6,'Brute Force Search'!$B$6:$R$221,L$3,0)</f>
        <v>0</v>
      </c>
      <c r="M6">
        <f ca="1">VLOOKUP($E6,'Brute Force Search'!$B$6:$R$221,M$3,0)</f>
        <v>1</v>
      </c>
      <c r="N6">
        <f ca="1">VLOOKUP($E6,'Brute Force Search'!$B$6:$R$221,N$3,0)</f>
        <v>0</v>
      </c>
      <c r="O6">
        <f ca="1">VLOOKUP($E6,'Brute Force Search'!$B$6:$R$221,O$3,0)</f>
        <v>1</v>
      </c>
      <c r="P6">
        <f ca="1">VLOOKUP($E6,'Brute Force Search'!$B$6:$R$221,P$3,0)</f>
        <v>0</v>
      </c>
      <c r="Q6">
        <f ca="1">VLOOKUP($E6,'Brute Force Search'!$B$6:$R$221,Q$3,0)</f>
        <v>0</v>
      </c>
      <c r="R6">
        <f ca="1">VLOOKUP($E6,'Brute Force Search'!$B$6:$R$221,R$3,0)</f>
        <v>1</v>
      </c>
      <c r="S6">
        <f ca="1">VLOOKUP($E6,'Brute Force Search'!$B$6:$R$221,S$3,0)</f>
        <v>0</v>
      </c>
      <c r="T6">
        <f ca="1">VLOOKUP($E6,'Brute Force Search'!$B$6:$R$221,T$3,0)</f>
        <v>0</v>
      </c>
      <c r="U6">
        <f ca="1">SUMPRODUCT($F$1:$T$1,F6:T6)</f>
        <v>4745</v>
      </c>
    </row>
    <row r="7" spans="2:51" ht="6" customHeight="1" x14ac:dyDescent="0.35"/>
    <row r="8" spans="2:51" x14ac:dyDescent="0.35">
      <c r="B8" s="4" t="s">
        <v>81</v>
      </c>
    </row>
    <row r="9" spans="2:51" x14ac:dyDescent="0.35">
      <c r="C9" t="s">
        <v>1</v>
      </c>
      <c r="D9">
        <v>1</v>
      </c>
      <c r="F9">
        <f ca="1">IF(F6,0,1)</f>
        <v>0</v>
      </c>
      <c r="G9">
        <f ca="1">1-F9</f>
        <v>1</v>
      </c>
      <c r="H9">
        <f ca="1">H6</f>
        <v>0</v>
      </c>
      <c r="I9">
        <f t="shared" ref="I9:T9" ca="1" si="2">I6</f>
        <v>1</v>
      </c>
      <c r="J9">
        <f t="shared" ca="1" si="2"/>
        <v>0</v>
      </c>
      <c r="K9">
        <f t="shared" ca="1" si="2"/>
        <v>0</v>
      </c>
      <c r="L9">
        <f t="shared" ca="1" si="2"/>
        <v>0</v>
      </c>
      <c r="M9">
        <f t="shared" ca="1" si="2"/>
        <v>1</v>
      </c>
      <c r="N9">
        <f t="shared" ca="1" si="2"/>
        <v>0</v>
      </c>
      <c r="O9">
        <f t="shared" ca="1" si="2"/>
        <v>1</v>
      </c>
      <c r="P9">
        <f t="shared" ca="1" si="2"/>
        <v>0</v>
      </c>
      <c r="Q9">
        <f t="shared" ca="1" si="2"/>
        <v>0</v>
      </c>
      <c r="R9">
        <f t="shared" ca="1" si="2"/>
        <v>1</v>
      </c>
      <c r="S9">
        <f t="shared" ca="1" si="2"/>
        <v>0</v>
      </c>
      <c r="T9">
        <f t="shared" ca="1" si="2"/>
        <v>0</v>
      </c>
      <c r="U9">
        <f t="shared" ref="U9:U18" ca="1" si="3">SUMPRODUCT($F$1:$T$1,F9:T9)</f>
        <v>4746</v>
      </c>
      <c r="V9">
        <f ca="1">SUMPRODUCT(F9:T9,Data!$D$4:$R$4)</f>
        <v>6.8</v>
      </c>
      <c r="W9">
        <f ca="1">SUMPRODUCT(F9:T9,Data!$D$5:$R$5)</f>
        <v>9.9</v>
      </c>
      <c r="X9" s="3">
        <f t="shared" ref="X9:X18" ca="1" si="4">V9/(50+V9)</f>
        <v>0.11971830985915494</v>
      </c>
      <c r="Y9" s="3">
        <f t="shared" ref="Y9:Y18" ca="1" si="5">W9/(100+W9)</f>
        <v>9.0081892629663332E-2</v>
      </c>
      <c r="Z9">
        <f ca="1">IF(Q9=1,$Q$5,IF(R9=1,$R$5,IF(S9=1,$S$5,IF(T9=1,$T$5))))</f>
        <v>1500</v>
      </c>
      <c r="AA9">
        <f ca="1">250+SUMPRODUCT(F9:T9,Data!$D$6:$R$6)</f>
        <v>490</v>
      </c>
      <c r="AB9" s="2">
        <f ca="1">($Z9-$AA9)*X9*1000</f>
        <v>120915.49295774648</v>
      </c>
      <c r="AC9" s="2">
        <f ca="1">($Z9-$AA9)*Y9*1600</f>
        <v>145572.33848953593</v>
      </c>
      <c r="AD9" s="2">
        <f ca="1">SUM(AB9:AC9)</f>
        <v>266487.8314472824</v>
      </c>
      <c r="AH9" s="24">
        <v>1</v>
      </c>
      <c r="AI9" s="23">
        <f t="array" aca="1" ref="AI9:AW9" ca="1">INDEX(F9:AD18,MATCH(MAX(AD9:AD18),AD9:AD18,0),)</f>
        <v>1</v>
      </c>
      <c r="AJ9" s="23">
        <f ca="1"/>
        <v>0</v>
      </c>
      <c r="AK9" s="23">
        <f ca="1"/>
        <v>0</v>
      </c>
      <c r="AL9" s="23">
        <f ca="1"/>
        <v>1</v>
      </c>
      <c r="AM9" s="23">
        <f ca="1"/>
        <v>0</v>
      </c>
      <c r="AN9" s="23">
        <f ca="1"/>
        <v>0</v>
      </c>
      <c r="AO9" s="23">
        <f ca="1"/>
        <v>0</v>
      </c>
      <c r="AP9" s="23">
        <f ca="1"/>
        <v>1</v>
      </c>
      <c r="AQ9" s="23">
        <f ca="1"/>
        <v>0</v>
      </c>
      <c r="AR9" s="23">
        <f ca="1"/>
        <v>1</v>
      </c>
      <c r="AS9" s="23">
        <f ca="1"/>
        <v>0</v>
      </c>
      <c r="AT9" s="23">
        <f ca="1"/>
        <v>0</v>
      </c>
      <c r="AU9" s="23">
        <f ca="1"/>
        <v>0</v>
      </c>
      <c r="AV9" s="23">
        <f ca="1"/>
        <v>0</v>
      </c>
      <c r="AW9" s="23">
        <f ca="1"/>
        <v>1</v>
      </c>
      <c r="AX9" s="23">
        <f ca="1">SUMPRODUCT($F$1:$T$1,AI9:AW9)</f>
        <v>17033</v>
      </c>
      <c r="AY9" s="23">
        <f ca="1">INDEX('Brute Force Search'!$B$6:$S$221,MATCH('Tabu Search_Run 4'!AX9,'Brute Force Search'!$S$6:$S$221,0),1)</f>
        <v>68</v>
      </c>
    </row>
    <row r="10" spans="2:51" x14ac:dyDescent="0.35">
      <c r="C10" t="s">
        <v>2</v>
      </c>
      <c r="D10">
        <v>2</v>
      </c>
      <c r="F10">
        <f ca="1">F6</f>
        <v>1</v>
      </c>
      <c r="G10">
        <f ca="1">G6</f>
        <v>0</v>
      </c>
      <c r="H10">
        <f ca="1">IF(H6,0,1)</f>
        <v>1</v>
      </c>
      <c r="I10">
        <f ca="1">IF(H10=1,0,1)</f>
        <v>0</v>
      </c>
      <c r="J10">
        <f ca="1">IF(AND(OR(H10=1,H10=0),OR(H10=1,I10=0)),0,0)</f>
        <v>0</v>
      </c>
      <c r="K10">
        <f ca="1">K6</f>
        <v>0</v>
      </c>
      <c r="L10">
        <f t="shared" ref="L10:T10" ca="1" si="6">L6</f>
        <v>0</v>
      </c>
      <c r="M10">
        <f t="shared" ca="1" si="6"/>
        <v>1</v>
      </c>
      <c r="N10">
        <f t="shared" ca="1" si="6"/>
        <v>0</v>
      </c>
      <c r="O10">
        <f t="shared" ca="1" si="6"/>
        <v>1</v>
      </c>
      <c r="P10">
        <f t="shared" ca="1" si="6"/>
        <v>0</v>
      </c>
      <c r="Q10">
        <f t="shared" ca="1" si="6"/>
        <v>0</v>
      </c>
      <c r="R10">
        <f t="shared" ca="1" si="6"/>
        <v>1</v>
      </c>
      <c r="S10">
        <f t="shared" ca="1" si="6"/>
        <v>0</v>
      </c>
      <c r="T10">
        <f t="shared" ca="1" si="6"/>
        <v>0</v>
      </c>
      <c r="U10">
        <f t="shared" ca="1" si="3"/>
        <v>4741</v>
      </c>
      <c r="V10">
        <f ca="1">SUMPRODUCT(F10:T10,Data!$D$4:$R$4)</f>
        <v>5.8</v>
      </c>
      <c r="W10">
        <f ca="1">SUMPRODUCT(F10:T10,Data!$D$5:$R$5)</f>
        <v>10.5</v>
      </c>
      <c r="X10" s="3">
        <f t="shared" ca="1" si="4"/>
        <v>0.1039426523297491</v>
      </c>
      <c r="Y10" s="3">
        <f t="shared" ca="1" si="5"/>
        <v>9.5022624434389136E-2</v>
      </c>
      <c r="Z10">
        <f t="shared" ref="Z10:Z18" ca="1" si="7">IF(Q10=1,$Q$5,IF(R10=1,$R$5,IF(S10=1,$S$5,IF(T10=1,$T$5))))</f>
        <v>1500</v>
      </c>
      <c r="AA10">
        <f ca="1">250+SUMPRODUCT(F10:T10,Data!$D$6:$R$6)</f>
        <v>590</v>
      </c>
      <c r="AB10" s="2">
        <f t="shared" ref="AB10:AB18" ca="1" si="8">($Z10-$AA10)*X10*1000</f>
        <v>94587.813620071684</v>
      </c>
      <c r="AC10" s="2">
        <f t="shared" ref="AC10:AC18" ca="1" si="9">($Z10-$AA10)*Y10*1600</f>
        <v>138352.94117647057</v>
      </c>
      <c r="AD10" s="2">
        <f t="shared" ref="AD10:AD18" ca="1" si="10">SUM(AB10:AC10)</f>
        <v>232940.75479654226</v>
      </c>
      <c r="AH10" s="24">
        <v>2</v>
      </c>
      <c r="AI10" s="23">
        <f t="array" aca="1" ref="AI10:AW10" ca="1">INDEX(F25:AD34,MATCH(MAX(AD25:AD34),AD25:AD34,0),)</f>
        <v>1</v>
      </c>
      <c r="AJ10" s="23">
        <f ca="1"/>
        <v>0</v>
      </c>
      <c r="AK10" s="23">
        <f ca="1"/>
        <v>0</v>
      </c>
      <c r="AL10" s="23">
        <f ca="1"/>
        <v>1</v>
      </c>
      <c r="AM10" s="23">
        <f ca="1"/>
        <v>0</v>
      </c>
      <c r="AN10" s="23">
        <f ca="1"/>
        <v>0</v>
      </c>
      <c r="AO10" s="23">
        <f ca="1"/>
        <v>0</v>
      </c>
      <c r="AP10" s="23">
        <f ca="1"/>
        <v>1</v>
      </c>
      <c r="AQ10" s="23">
        <f ca="1"/>
        <v>0</v>
      </c>
      <c r="AR10" s="23">
        <f ca="1"/>
        <v>0</v>
      </c>
      <c r="AS10" s="23">
        <f ca="1"/>
        <v>1</v>
      </c>
      <c r="AT10" s="23">
        <f ca="1"/>
        <v>0</v>
      </c>
      <c r="AU10" s="23">
        <f ca="1"/>
        <v>0</v>
      </c>
      <c r="AV10" s="23">
        <f ca="1"/>
        <v>0</v>
      </c>
      <c r="AW10" s="23">
        <f ca="1"/>
        <v>1</v>
      </c>
      <c r="AX10" s="23">
        <f ca="1">SUMPRODUCT($F$1:$T$1,AI10:AW10)</f>
        <v>17545</v>
      </c>
      <c r="AY10" s="23">
        <f ca="1">INDEX('Brute Force Search'!$B$6:$S$221,MATCH('Tabu Search_Run 4'!AX10,'Brute Force Search'!$S$6:$S$221,0),1)</f>
        <v>72</v>
      </c>
    </row>
    <row r="11" spans="2:51" x14ac:dyDescent="0.35">
      <c r="C11" t="s">
        <v>2</v>
      </c>
      <c r="D11">
        <v>3</v>
      </c>
      <c r="F11">
        <f ca="1">F6</f>
        <v>1</v>
      </c>
      <c r="G11">
        <f ca="1">G6</f>
        <v>0</v>
      </c>
      <c r="H11">
        <f ca="1">IF(AND(H6=1,H10=0),0,0)</f>
        <v>0</v>
      </c>
      <c r="I11">
        <f ca="1">IF(OR(AND(I6=1,I10=0),AND(I6=0,I10=1)),0,1)</f>
        <v>0</v>
      </c>
      <c r="J11">
        <f ca="1">IF(AND(H11=0,I11=0),1,0)</f>
        <v>1</v>
      </c>
      <c r="K11">
        <f ca="1">K6</f>
        <v>0</v>
      </c>
      <c r="L11">
        <f t="shared" ref="L11:T11" ca="1" si="11">L6</f>
        <v>0</v>
      </c>
      <c r="M11">
        <f t="shared" ca="1" si="11"/>
        <v>1</v>
      </c>
      <c r="N11">
        <f t="shared" ca="1" si="11"/>
        <v>0</v>
      </c>
      <c r="O11">
        <f t="shared" ca="1" si="11"/>
        <v>1</v>
      </c>
      <c r="P11">
        <f t="shared" ca="1" si="11"/>
        <v>0</v>
      </c>
      <c r="Q11">
        <f t="shared" ca="1" si="11"/>
        <v>0</v>
      </c>
      <c r="R11">
        <f t="shared" ca="1" si="11"/>
        <v>1</v>
      </c>
      <c r="S11">
        <f t="shared" ca="1" si="11"/>
        <v>0</v>
      </c>
      <c r="T11">
        <f t="shared" ca="1" si="11"/>
        <v>0</v>
      </c>
      <c r="U11">
        <f t="shared" ca="1" si="3"/>
        <v>4753</v>
      </c>
      <c r="V11">
        <f ca="1">SUMPRODUCT(F11:T11,Data!$D$4:$R$4)</f>
        <v>10.3</v>
      </c>
      <c r="W11">
        <f ca="1">SUMPRODUCT(F11:T11,Data!$D$5:$R$5)</f>
        <v>13.5</v>
      </c>
      <c r="X11" s="3">
        <f t="shared" ca="1" si="4"/>
        <v>0.17081260364842457</v>
      </c>
      <c r="Y11" s="3">
        <f t="shared" ca="1" si="5"/>
        <v>0.11894273127753303</v>
      </c>
      <c r="Z11">
        <f t="shared" ca="1" si="7"/>
        <v>1500</v>
      </c>
      <c r="AA11">
        <f ca="1">250+SUMPRODUCT(F11:T11,Data!$D$6:$R$6)</f>
        <v>790</v>
      </c>
      <c r="AB11" s="2">
        <f t="shared" ca="1" si="8"/>
        <v>121276.94859038145</v>
      </c>
      <c r="AC11" s="2">
        <f t="shared" ca="1" si="9"/>
        <v>135118.94273127752</v>
      </c>
      <c r="AD11" s="2">
        <f t="shared" ca="1" si="10"/>
        <v>256395.89132165897</v>
      </c>
      <c r="AH11" s="24">
        <v>3</v>
      </c>
      <c r="AI11" s="23">
        <f t="array" aca="1" ref="AI11:AW11" ca="1">INDEX(F41:AD50,MATCH(MAX(AD41:AD50),AD41:AD50,0),)</f>
        <v>1</v>
      </c>
      <c r="AJ11" s="23">
        <f ca="1"/>
        <v>0</v>
      </c>
      <c r="AK11" s="23">
        <f ca="1"/>
        <v>0</v>
      </c>
      <c r="AL11" s="23">
        <f ca="1"/>
        <v>0</v>
      </c>
      <c r="AM11" s="23">
        <f ca="1"/>
        <v>1</v>
      </c>
      <c r="AN11" s="23">
        <f ca="1"/>
        <v>0</v>
      </c>
      <c r="AO11" s="23">
        <f ca="1"/>
        <v>0</v>
      </c>
      <c r="AP11" s="23">
        <f ca="1"/>
        <v>1</v>
      </c>
      <c r="AQ11" s="23">
        <f ca="1"/>
        <v>0</v>
      </c>
      <c r="AR11" s="23">
        <f ca="1"/>
        <v>0</v>
      </c>
      <c r="AS11" s="23">
        <f ca="1"/>
        <v>1</v>
      </c>
      <c r="AT11" s="23">
        <f ca="1"/>
        <v>0</v>
      </c>
      <c r="AU11" s="23">
        <f ca="1"/>
        <v>0</v>
      </c>
      <c r="AV11" s="23">
        <f ca="1"/>
        <v>0</v>
      </c>
      <c r="AW11" s="23">
        <f ca="1"/>
        <v>1</v>
      </c>
      <c r="AX11" s="23">
        <f ca="1">SUMPRODUCT($F$1:$T$1,AI11:AW11)</f>
        <v>17553</v>
      </c>
      <c r="AY11" s="23">
        <f ca="1">INDEX('Brute Force Search'!$B$6:$S$221,MATCH('Tabu Search_Run 4'!AX11,'Brute Force Search'!$S$6:$S$221,0),1)</f>
        <v>108</v>
      </c>
    </row>
    <row r="12" spans="2:51" x14ac:dyDescent="0.35">
      <c r="C12" t="s">
        <v>3</v>
      </c>
      <c r="D12">
        <v>4</v>
      </c>
      <c r="F12">
        <f ca="1">F6</f>
        <v>1</v>
      </c>
      <c r="G12">
        <f ca="1">G6</f>
        <v>0</v>
      </c>
      <c r="H12">
        <f ca="1">H6</f>
        <v>0</v>
      </c>
      <c r="I12">
        <f t="shared" ref="I12:J12" ca="1" si="12">I6</f>
        <v>1</v>
      </c>
      <c r="J12">
        <f t="shared" ca="1" si="12"/>
        <v>0</v>
      </c>
      <c r="K12">
        <f ca="1">IF(K6,0,1)</f>
        <v>1</v>
      </c>
      <c r="L12">
        <f ca="1">IF(K12=1,0,1)</f>
        <v>0</v>
      </c>
      <c r="M12">
        <f ca="1">IF(AND(OR(K12=1,K12=0),OR(L12=1,L12=0)),0,0)</f>
        <v>0</v>
      </c>
      <c r="N12">
        <f ca="1">N6</f>
        <v>0</v>
      </c>
      <c r="O12">
        <f t="shared" ref="O12:T12" ca="1" si="13">O6</f>
        <v>1</v>
      </c>
      <c r="P12">
        <f t="shared" ca="1" si="13"/>
        <v>0</v>
      </c>
      <c r="Q12">
        <f t="shared" ca="1" si="13"/>
        <v>0</v>
      </c>
      <c r="R12">
        <f t="shared" ca="1" si="13"/>
        <v>1</v>
      </c>
      <c r="S12">
        <f t="shared" ca="1" si="13"/>
        <v>0</v>
      </c>
      <c r="T12">
        <f t="shared" ca="1" si="13"/>
        <v>0</v>
      </c>
      <c r="U12">
        <f t="shared" ca="1" si="3"/>
        <v>4649</v>
      </c>
      <c r="V12">
        <f ca="1">SUMPRODUCT(F12:T12,Data!$D$4:$R$4)</f>
        <v>7</v>
      </c>
      <c r="W12">
        <f ca="1">SUMPRODUCT(F12:T12,Data!$D$5:$R$5)</f>
        <v>10.4</v>
      </c>
      <c r="X12" s="3">
        <f t="shared" ca="1" si="4"/>
        <v>0.12280701754385964</v>
      </c>
      <c r="Y12" s="3">
        <f t="shared" ca="1" si="5"/>
        <v>9.420289855072464E-2</v>
      </c>
      <c r="Z12">
        <f t="shared" ca="1" si="7"/>
        <v>1500</v>
      </c>
      <c r="AA12">
        <f ca="1">250+SUMPRODUCT(F12:T12,Data!$D$6:$R$6)</f>
        <v>590</v>
      </c>
      <c r="AB12" s="2">
        <f t="shared" ca="1" si="8"/>
        <v>111754.38596491228</v>
      </c>
      <c r="AC12" s="2">
        <f t="shared" ca="1" si="9"/>
        <v>137159.42028985507</v>
      </c>
      <c r="AD12" s="2">
        <f t="shared" ca="1" si="10"/>
        <v>248913.80625476735</v>
      </c>
      <c r="AH12" s="24">
        <v>4</v>
      </c>
      <c r="AI12" s="23">
        <f t="array" aca="1" ref="AI12:AW12" ca="1">INDEX(F57:AD66,MATCH(MAX(AD57:AD66),AD57:AD66,0),)</f>
        <v>1</v>
      </c>
      <c r="AJ12" s="23">
        <f ca="1"/>
        <v>0</v>
      </c>
      <c r="AK12" s="23">
        <f ca="1"/>
        <v>0</v>
      </c>
      <c r="AL12" s="23">
        <f ca="1"/>
        <v>0</v>
      </c>
      <c r="AM12" s="23">
        <f ca="1"/>
        <v>1</v>
      </c>
      <c r="AN12" s="23">
        <f ca="1"/>
        <v>0</v>
      </c>
      <c r="AO12" s="23">
        <f ca="1"/>
        <v>1</v>
      </c>
      <c r="AP12" s="23">
        <f ca="1"/>
        <v>0</v>
      </c>
      <c r="AQ12" s="23">
        <f ca="1"/>
        <v>0</v>
      </c>
      <c r="AR12" s="23">
        <f ca="1"/>
        <v>0</v>
      </c>
      <c r="AS12" s="23">
        <f ca="1"/>
        <v>1</v>
      </c>
      <c r="AT12" s="23">
        <f ca="1"/>
        <v>0</v>
      </c>
      <c r="AU12" s="23">
        <f ca="1"/>
        <v>0</v>
      </c>
      <c r="AV12" s="23">
        <f ca="1"/>
        <v>0</v>
      </c>
      <c r="AW12" s="23">
        <f ca="1"/>
        <v>1</v>
      </c>
      <c r="AX12" s="23">
        <f t="shared" ref="AX12:AX18" ca="1" si="14">SUMPRODUCT($F$1:$T$1,AI12:AW12)</f>
        <v>17489</v>
      </c>
      <c r="AY12" s="23">
        <f ca="1">INDEX('Brute Force Search'!$B$6:$S$221,MATCH('Tabu Search_Run 4'!AX12,'Brute Force Search'!$S$6:$S$221,0),1)</f>
        <v>96</v>
      </c>
    </row>
    <row r="13" spans="2:51" x14ac:dyDescent="0.35">
      <c r="C13" t="s">
        <v>3</v>
      </c>
      <c r="D13">
        <v>5</v>
      </c>
      <c r="F13">
        <f ca="1">F6</f>
        <v>1</v>
      </c>
      <c r="G13">
        <f ca="1">G6</f>
        <v>0</v>
      </c>
      <c r="H13">
        <f t="shared" ref="H13:J13" ca="1" si="15">H6</f>
        <v>0</v>
      </c>
      <c r="I13">
        <f t="shared" ca="1" si="15"/>
        <v>1</v>
      </c>
      <c r="J13">
        <f t="shared" ca="1" si="15"/>
        <v>0</v>
      </c>
      <c r="K13">
        <f ca="1">IF(AND(K6=1,K12=0),0,0)</f>
        <v>0</v>
      </c>
      <c r="L13">
        <f ca="1">IF(OR(AND(L6=1,L12=0),AND(L6=0,L12=1)),0,1)</f>
        <v>1</v>
      </c>
      <c r="M13">
        <f ca="1">IF(AND(K13=0,L13=0),1,0)</f>
        <v>0</v>
      </c>
      <c r="N13">
        <f ca="1">N6</f>
        <v>0</v>
      </c>
      <c r="O13">
        <f t="shared" ref="O13:T13" ca="1" si="16">O6</f>
        <v>1</v>
      </c>
      <c r="P13">
        <f t="shared" ca="1" si="16"/>
        <v>0</v>
      </c>
      <c r="Q13">
        <f t="shared" ca="1" si="16"/>
        <v>0</v>
      </c>
      <c r="R13">
        <f t="shared" ca="1" si="16"/>
        <v>1</v>
      </c>
      <c r="S13">
        <f t="shared" ca="1" si="16"/>
        <v>0</v>
      </c>
      <c r="T13">
        <f t="shared" ca="1" si="16"/>
        <v>0</v>
      </c>
      <c r="U13">
        <f t="shared" ca="1" si="3"/>
        <v>4681</v>
      </c>
      <c r="V13">
        <f ca="1">SUMPRODUCT(F13:T13,Data!$D$4:$R$4)</f>
        <v>9</v>
      </c>
      <c r="W13">
        <f ca="1">SUMPRODUCT(F13:T13,Data!$D$5:$R$5)</f>
        <v>11.9</v>
      </c>
      <c r="X13" s="3">
        <f t="shared" ca="1" si="4"/>
        <v>0.15254237288135594</v>
      </c>
      <c r="Y13" s="3">
        <f t="shared" ca="1" si="5"/>
        <v>0.10634495084897229</v>
      </c>
      <c r="Z13">
        <f t="shared" ca="1" si="7"/>
        <v>1500</v>
      </c>
      <c r="AA13">
        <f ca="1">250+SUMPRODUCT(F13:T13,Data!$D$6:$R$6)</f>
        <v>640</v>
      </c>
      <c r="AB13" s="2">
        <f t="shared" ca="1" si="8"/>
        <v>131186.44067796611</v>
      </c>
      <c r="AC13" s="2">
        <f t="shared" ca="1" si="9"/>
        <v>146330.65236818587</v>
      </c>
      <c r="AD13" s="2">
        <f t="shared" ca="1" si="10"/>
        <v>277517.09304615197</v>
      </c>
      <c r="AH13" s="24">
        <v>5</v>
      </c>
      <c r="AI13" s="23">
        <f t="array" aca="1" ref="AI13:AW13" ca="1">INDEX(F73:AD82,MATCH(MAX(AD73:AD82),AD73:AD82,0),)</f>
        <v>1</v>
      </c>
      <c r="AJ13" s="23">
        <f ca="1"/>
        <v>0</v>
      </c>
      <c r="AK13" s="23">
        <f ca="1"/>
        <v>0</v>
      </c>
      <c r="AL13" s="23">
        <f ca="1"/>
        <v>0</v>
      </c>
      <c r="AM13" s="23">
        <f ca="1"/>
        <v>1</v>
      </c>
      <c r="AN13" s="23">
        <f ca="1"/>
        <v>0</v>
      </c>
      <c r="AO13" s="23">
        <f ca="1"/>
        <v>0</v>
      </c>
      <c r="AP13" s="23">
        <f ca="1"/>
        <v>1</v>
      </c>
      <c r="AQ13" s="23">
        <f ca="1"/>
        <v>0</v>
      </c>
      <c r="AR13" s="23">
        <f ca="1"/>
        <v>0</v>
      </c>
      <c r="AS13" s="23">
        <f ca="1"/>
        <v>1</v>
      </c>
      <c r="AT13" s="23">
        <f ca="1"/>
        <v>0</v>
      </c>
      <c r="AU13" s="23">
        <f ca="1"/>
        <v>0</v>
      </c>
      <c r="AV13" s="23">
        <f ca="1"/>
        <v>0</v>
      </c>
      <c r="AW13" s="23">
        <f ca="1"/>
        <v>1</v>
      </c>
      <c r="AX13" s="23">
        <f t="shared" ca="1" si="14"/>
        <v>17553</v>
      </c>
      <c r="AY13" s="23">
        <f ca="1">INDEX('Brute Force Search'!$B$6:$S$221,MATCH('Tabu Search_Run 4'!AX13,'Brute Force Search'!$S$6:$S$221,0),1)</f>
        <v>108</v>
      </c>
    </row>
    <row r="14" spans="2:51" x14ac:dyDescent="0.35">
      <c r="C14" t="s">
        <v>4</v>
      </c>
      <c r="D14">
        <v>6</v>
      </c>
      <c r="F14">
        <f ca="1">F6</f>
        <v>1</v>
      </c>
      <c r="G14">
        <f t="shared" ref="G14:M14" ca="1" si="17">G6</f>
        <v>0</v>
      </c>
      <c r="H14">
        <f t="shared" ca="1" si="17"/>
        <v>0</v>
      </c>
      <c r="I14">
        <f t="shared" ca="1" si="17"/>
        <v>1</v>
      </c>
      <c r="J14">
        <f t="shared" ca="1" si="17"/>
        <v>0</v>
      </c>
      <c r="K14">
        <f t="shared" ca="1" si="17"/>
        <v>0</v>
      </c>
      <c r="L14">
        <f t="shared" ca="1" si="17"/>
        <v>0</v>
      </c>
      <c r="M14">
        <f t="shared" ca="1" si="17"/>
        <v>1</v>
      </c>
      <c r="N14">
        <f ca="1">IF(N6,0,1)</f>
        <v>1</v>
      </c>
      <c r="O14">
        <f ca="1">IF(N14=1,0,1)</f>
        <v>0</v>
      </c>
      <c r="P14">
        <f ca="1">IF(AND(OR(N14=1,O14=0),OR(N14=1,O14=0)),0,0)</f>
        <v>0</v>
      </c>
      <c r="Q14">
        <f ca="1">Q6</f>
        <v>0</v>
      </c>
      <c r="R14">
        <f t="shared" ref="R14:T14" ca="1" si="18">R6</f>
        <v>1</v>
      </c>
      <c r="S14">
        <f t="shared" ca="1" si="18"/>
        <v>0</v>
      </c>
      <c r="T14">
        <f t="shared" ca="1" si="18"/>
        <v>0</v>
      </c>
      <c r="U14">
        <f t="shared" ca="1" si="3"/>
        <v>4489</v>
      </c>
      <c r="V14">
        <f ca="1">SUMPRODUCT(F14:T14,Data!$D$4:$R$4)</f>
        <v>5.8</v>
      </c>
      <c r="W14">
        <f ca="1">SUMPRODUCT(F14:T14,Data!$D$5:$R$5)</f>
        <v>10.9</v>
      </c>
      <c r="X14" s="3">
        <f t="shared" ca="1" si="4"/>
        <v>0.1039426523297491</v>
      </c>
      <c r="Y14" s="3">
        <f t="shared" ca="1" si="5"/>
        <v>9.8286744815148777E-2</v>
      </c>
      <c r="Z14">
        <f t="shared" ca="1" si="7"/>
        <v>1500</v>
      </c>
      <c r="AA14">
        <f ca="1">250+SUMPRODUCT(F14:T14,Data!$D$6:$R$6)</f>
        <v>650</v>
      </c>
      <c r="AB14" s="2">
        <f t="shared" ca="1" si="8"/>
        <v>88351.254480286734</v>
      </c>
      <c r="AC14" s="2">
        <f t="shared" ca="1" si="9"/>
        <v>133669.97294860234</v>
      </c>
      <c r="AD14" s="2">
        <f t="shared" ca="1" si="10"/>
        <v>222021.22742888908</v>
      </c>
      <c r="AH14" s="24">
        <v>6</v>
      </c>
      <c r="AI14" s="23">
        <f t="array" aca="1" ref="AI14:AW14" ca="1">INDEX(F89:AD98,MATCH(MAX(AD89:AD98),AD89:AD98,0),)</f>
        <v>1</v>
      </c>
      <c r="AJ14" s="23">
        <f ca="1"/>
        <v>0</v>
      </c>
      <c r="AK14" s="23">
        <f ca="1"/>
        <v>0</v>
      </c>
      <c r="AL14" s="23">
        <f ca="1"/>
        <v>0</v>
      </c>
      <c r="AM14" s="23">
        <f ca="1"/>
        <v>1</v>
      </c>
      <c r="AN14" s="23">
        <f ca="1"/>
        <v>0</v>
      </c>
      <c r="AO14" s="23">
        <f ca="1"/>
        <v>1</v>
      </c>
      <c r="AP14" s="23">
        <f ca="1"/>
        <v>0</v>
      </c>
      <c r="AQ14" s="23">
        <f ca="1"/>
        <v>0</v>
      </c>
      <c r="AR14" s="23">
        <f ca="1"/>
        <v>0</v>
      </c>
      <c r="AS14" s="23">
        <f ca="1"/>
        <v>1</v>
      </c>
      <c r="AT14" s="23">
        <f ca="1"/>
        <v>0</v>
      </c>
      <c r="AU14" s="23">
        <f ca="1"/>
        <v>0</v>
      </c>
      <c r="AV14" s="23">
        <f ca="1"/>
        <v>0</v>
      </c>
      <c r="AW14" s="23">
        <f ca="1"/>
        <v>1</v>
      </c>
      <c r="AX14" s="23">
        <f t="shared" ca="1" si="14"/>
        <v>17489</v>
      </c>
      <c r="AY14" s="23">
        <f ca="1">INDEX('Brute Force Search'!$B$6:$S$221,MATCH('Tabu Search_Run 4'!AX14,'Brute Force Search'!$S$6:$S$221,0),1)</f>
        <v>96</v>
      </c>
    </row>
    <row r="15" spans="2:51" x14ac:dyDescent="0.35">
      <c r="C15" t="s">
        <v>4</v>
      </c>
      <c r="D15">
        <v>7</v>
      </c>
      <c r="F15">
        <f ca="1">F6</f>
        <v>1</v>
      </c>
      <c r="G15">
        <f t="shared" ref="G15:M15" ca="1" si="19">G6</f>
        <v>0</v>
      </c>
      <c r="H15">
        <f t="shared" ca="1" si="19"/>
        <v>0</v>
      </c>
      <c r="I15">
        <f t="shared" ca="1" si="19"/>
        <v>1</v>
      </c>
      <c r="J15">
        <f t="shared" ca="1" si="19"/>
        <v>0</v>
      </c>
      <c r="K15">
        <f t="shared" ca="1" si="19"/>
        <v>0</v>
      </c>
      <c r="L15">
        <f t="shared" ca="1" si="19"/>
        <v>0</v>
      </c>
      <c r="M15">
        <f t="shared" ca="1" si="19"/>
        <v>1</v>
      </c>
      <c r="N15">
        <f ca="1">IF(AND(N6=1,N14=0),0,0)</f>
        <v>0</v>
      </c>
      <c r="O15">
        <f ca="1">IF(OR(AND(O6=1,O14=0),AND(O6=0,O14=1)),0,1)</f>
        <v>0</v>
      </c>
      <c r="P15">
        <f ca="1">IF(AND(N15=0,O15=0),1,0)</f>
        <v>1</v>
      </c>
      <c r="Q15">
        <f ca="1">Q6</f>
        <v>0</v>
      </c>
      <c r="R15">
        <f t="shared" ref="R15:T15" ca="1" si="20">R6</f>
        <v>1</v>
      </c>
      <c r="S15">
        <f t="shared" ca="1" si="20"/>
        <v>0</v>
      </c>
      <c r="T15">
        <f t="shared" ca="1" si="20"/>
        <v>0</v>
      </c>
      <c r="U15">
        <f t="shared" ca="1" si="3"/>
        <v>5257</v>
      </c>
      <c r="V15">
        <f ca="1">SUMPRODUCT(F15:T15,Data!$D$4:$R$4)</f>
        <v>10.3</v>
      </c>
      <c r="W15">
        <f ca="1">SUMPRODUCT(F15:T15,Data!$D$5:$R$5)</f>
        <v>13.4</v>
      </c>
      <c r="X15" s="3">
        <f t="shared" ca="1" si="4"/>
        <v>0.17081260364842457</v>
      </c>
      <c r="Y15" s="3">
        <f t="shared" ca="1" si="5"/>
        <v>0.11816578483245149</v>
      </c>
      <c r="Z15">
        <f t="shared" ca="1" si="7"/>
        <v>1500</v>
      </c>
      <c r="AA15">
        <f ca="1">250+SUMPRODUCT(F15:T15,Data!$D$6:$R$6)</f>
        <v>730</v>
      </c>
      <c r="AB15" s="2">
        <f t="shared" ca="1" si="8"/>
        <v>131525.70480928689</v>
      </c>
      <c r="AC15" s="2">
        <f t="shared" ca="1" si="9"/>
        <v>145580.24691358022</v>
      </c>
      <c r="AD15" s="2">
        <f t="shared" ca="1" si="10"/>
        <v>277105.95172286709</v>
      </c>
      <c r="AH15" s="24">
        <v>7</v>
      </c>
      <c r="AI15" s="23">
        <f t="array" aca="1" ref="AI15:AW15" ca="1">INDEX(F105:AD114,MATCH(MAX(AD105:AD114),AD105:AD114,0),)</f>
        <v>1</v>
      </c>
      <c r="AJ15" s="23">
        <f ca="1"/>
        <v>0</v>
      </c>
      <c r="AK15" s="23">
        <f ca="1"/>
        <v>0</v>
      </c>
      <c r="AL15" s="23">
        <f ca="1"/>
        <v>0</v>
      </c>
      <c r="AM15" s="23">
        <f ca="1"/>
        <v>1</v>
      </c>
      <c r="AN15" s="23">
        <f ca="1"/>
        <v>0</v>
      </c>
      <c r="AO15" s="23">
        <f ca="1"/>
        <v>0</v>
      </c>
      <c r="AP15" s="23">
        <f ca="1"/>
        <v>1</v>
      </c>
      <c r="AQ15" s="23">
        <f ca="1"/>
        <v>0</v>
      </c>
      <c r="AR15" s="23">
        <f ca="1"/>
        <v>0</v>
      </c>
      <c r="AS15" s="23">
        <f ca="1"/>
        <v>1</v>
      </c>
      <c r="AT15" s="23">
        <f ca="1"/>
        <v>0</v>
      </c>
      <c r="AU15" s="23">
        <f ca="1"/>
        <v>0</v>
      </c>
      <c r="AV15" s="23">
        <f ca="1"/>
        <v>0</v>
      </c>
      <c r="AW15" s="23">
        <f ca="1"/>
        <v>1</v>
      </c>
      <c r="AX15" s="23">
        <f t="shared" ca="1" si="14"/>
        <v>17553</v>
      </c>
      <c r="AY15" s="23">
        <f ca="1">INDEX('Brute Force Search'!$B$6:$S$221,MATCH('Tabu Search_Run 4'!AX15,'Brute Force Search'!$S$6:$S$221,0),1)</f>
        <v>108</v>
      </c>
    </row>
    <row r="16" spans="2:51" x14ac:dyDescent="0.35">
      <c r="C16" t="s">
        <v>5</v>
      </c>
      <c r="D16">
        <v>8</v>
      </c>
      <c r="F16">
        <f ca="1">F6</f>
        <v>1</v>
      </c>
      <c r="G16">
        <f t="shared" ref="G16:P16" ca="1" si="21">G6</f>
        <v>0</v>
      </c>
      <c r="H16">
        <f t="shared" ca="1" si="21"/>
        <v>0</v>
      </c>
      <c r="I16">
        <f t="shared" ca="1" si="21"/>
        <v>1</v>
      </c>
      <c r="J16">
        <f t="shared" ca="1" si="21"/>
        <v>0</v>
      </c>
      <c r="K16">
        <f t="shared" ca="1" si="21"/>
        <v>0</v>
      </c>
      <c r="L16">
        <f t="shared" ca="1" si="21"/>
        <v>0</v>
      </c>
      <c r="M16">
        <f t="shared" ca="1" si="21"/>
        <v>1</v>
      </c>
      <c r="N16">
        <f t="shared" ca="1" si="21"/>
        <v>0</v>
      </c>
      <c r="O16">
        <f t="shared" ca="1" si="21"/>
        <v>1</v>
      </c>
      <c r="P16">
        <f t="shared" ca="1" si="21"/>
        <v>0</v>
      </c>
      <c r="Q16">
        <f ca="1">IF(Q6,0,1)</f>
        <v>1</v>
      </c>
      <c r="R16">
        <f ca="1">IF(Q16=1,0,1)</f>
        <v>0</v>
      </c>
      <c r="S16">
        <f ca="1">IF(AND(OR(Q16=0,R16=1),OR(R16=0,R16=1)),0,0)</f>
        <v>0</v>
      </c>
      <c r="T16">
        <f ca="1">IF(S16,0,0)</f>
        <v>0</v>
      </c>
      <c r="U16">
        <f t="shared" ca="1" si="3"/>
        <v>2697</v>
      </c>
      <c r="V16">
        <f ca="1">SUMPRODUCT(F16:T16,Data!$D$4:$R$4)</f>
        <v>9.8000000000000007</v>
      </c>
      <c r="W16">
        <f ca="1">SUMPRODUCT(F16:T16,Data!$D$5:$R$5)</f>
        <v>14.9</v>
      </c>
      <c r="X16" s="3">
        <f t="shared" ca="1" si="4"/>
        <v>0.16387959866220739</v>
      </c>
      <c r="Y16" s="3">
        <f t="shared" ca="1" si="5"/>
        <v>0.12967798085291557</v>
      </c>
      <c r="Z16">
        <f t="shared" ca="1" si="7"/>
        <v>1000</v>
      </c>
      <c r="AA16">
        <f ca="1">250+SUMPRODUCT(F16:T16,Data!$D$6:$R$6)</f>
        <v>690</v>
      </c>
      <c r="AB16" s="2">
        <f t="shared" ca="1" si="8"/>
        <v>50802.675585284291</v>
      </c>
      <c r="AC16" s="2">
        <f t="shared" ca="1" si="9"/>
        <v>64320.278503046124</v>
      </c>
      <c r="AD16" s="2">
        <f t="shared" ca="1" si="10"/>
        <v>115122.95408833041</v>
      </c>
      <c r="AH16" s="24">
        <v>8</v>
      </c>
      <c r="AI16" s="23">
        <f t="array" aca="1" ref="AI16:AW16" ca="1">INDEX(F121:AD130,MATCH(MAX(AD121:AD130),AD121:AD130,0),)</f>
        <v>1</v>
      </c>
      <c r="AJ16" s="23">
        <f ca="1"/>
        <v>0</v>
      </c>
      <c r="AK16" s="23">
        <f ca="1"/>
        <v>0</v>
      </c>
      <c r="AL16" s="23">
        <f ca="1"/>
        <v>0</v>
      </c>
      <c r="AM16" s="23">
        <f ca="1"/>
        <v>1</v>
      </c>
      <c r="AN16" s="23">
        <f ca="1"/>
        <v>0</v>
      </c>
      <c r="AO16" s="23">
        <f ca="1"/>
        <v>1</v>
      </c>
      <c r="AP16" s="23">
        <f ca="1"/>
        <v>0</v>
      </c>
      <c r="AQ16" s="23">
        <f ca="1"/>
        <v>0</v>
      </c>
      <c r="AR16" s="23">
        <f ca="1"/>
        <v>0</v>
      </c>
      <c r="AS16" s="23">
        <f ca="1"/>
        <v>1</v>
      </c>
      <c r="AT16" s="23">
        <f ca="1"/>
        <v>0</v>
      </c>
      <c r="AU16" s="23">
        <f ca="1"/>
        <v>0</v>
      </c>
      <c r="AV16" s="23">
        <f ca="1"/>
        <v>0</v>
      </c>
      <c r="AW16" s="23">
        <f ca="1"/>
        <v>1</v>
      </c>
      <c r="AX16" s="23">
        <f t="shared" ca="1" si="14"/>
        <v>17489</v>
      </c>
      <c r="AY16" s="23">
        <f ca="1">INDEX('Brute Force Search'!$B$6:$S$221,MATCH('Tabu Search_Run 4'!AX16,'Brute Force Search'!$S$6:$S$221,0),1)</f>
        <v>96</v>
      </c>
    </row>
    <row r="17" spans="2:51" x14ac:dyDescent="0.35">
      <c r="C17" t="s">
        <v>5</v>
      </c>
      <c r="D17">
        <v>9</v>
      </c>
      <c r="F17">
        <f ca="1">F6</f>
        <v>1</v>
      </c>
      <c r="G17">
        <f t="shared" ref="G17:P17" ca="1" si="22">G6</f>
        <v>0</v>
      </c>
      <c r="H17">
        <f t="shared" ca="1" si="22"/>
        <v>0</v>
      </c>
      <c r="I17">
        <f t="shared" ca="1" si="22"/>
        <v>1</v>
      </c>
      <c r="J17">
        <f t="shared" ca="1" si="22"/>
        <v>0</v>
      </c>
      <c r="K17">
        <f t="shared" ca="1" si="22"/>
        <v>0</v>
      </c>
      <c r="L17">
        <f t="shared" ca="1" si="22"/>
        <v>0</v>
      </c>
      <c r="M17">
        <f t="shared" ca="1" si="22"/>
        <v>1</v>
      </c>
      <c r="N17">
        <f t="shared" ca="1" si="22"/>
        <v>0</v>
      </c>
      <c r="O17">
        <f t="shared" ca="1" si="22"/>
        <v>1</v>
      </c>
      <c r="P17">
        <f t="shared" ca="1" si="22"/>
        <v>0</v>
      </c>
      <c r="Q17">
        <f ca="1">IF(AND(Q6=1,Q16=0),0,0)</f>
        <v>0</v>
      </c>
      <c r="R17">
        <f ca="1">IF(AND(R6=1,R16=0),0,0)</f>
        <v>0</v>
      </c>
      <c r="S17">
        <f ca="1">IF(AND(AND(OR(Q6=0,Q6=1),OR(R6=0,R6=1)),AND(OR(Q16=0,Q16=1),OR(R16=0,R16=1)),S6=1),0,1)</f>
        <v>1</v>
      </c>
      <c r="T17">
        <f ca="1">IF(AND(Q17=0,R17=0,S17=0),1,0)</f>
        <v>0</v>
      </c>
      <c r="U17">
        <f t="shared" ca="1" si="3"/>
        <v>8841</v>
      </c>
      <c r="V17">
        <f ca="1">SUMPRODUCT(F17:T17,Data!$D$4:$R$4)</f>
        <v>6.8</v>
      </c>
      <c r="W17">
        <f ca="1">SUMPRODUCT(F17:T17,Data!$D$5:$R$5)</f>
        <v>10.9</v>
      </c>
      <c r="X17" s="3">
        <f t="shared" ca="1" si="4"/>
        <v>0.11971830985915494</v>
      </c>
      <c r="Y17" s="3">
        <f t="shared" ca="1" si="5"/>
        <v>9.8286744815148777E-2</v>
      </c>
      <c r="Z17">
        <f t="shared" ca="1" si="7"/>
        <v>2000</v>
      </c>
      <c r="AA17">
        <f ca="1">250+SUMPRODUCT(F17:T17,Data!$D$6:$R$6)</f>
        <v>690</v>
      </c>
      <c r="AB17" s="2">
        <f t="shared" ca="1" si="8"/>
        <v>156830.98591549296</v>
      </c>
      <c r="AC17" s="2">
        <f t="shared" ca="1" si="9"/>
        <v>206009.01713255185</v>
      </c>
      <c r="AD17" s="2">
        <f t="shared" ca="1" si="10"/>
        <v>362840.0030480448</v>
      </c>
      <c r="AH17" s="24">
        <v>9</v>
      </c>
      <c r="AI17" s="23">
        <f t="array" aca="1" ref="AI17:AW17" ca="1">INDEX(F137:AD146,MATCH(MAX(AD137:AD146),AD137:AD146,0),)</f>
        <v>1</v>
      </c>
      <c r="AJ17" s="23">
        <f ca="1"/>
        <v>0</v>
      </c>
      <c r="AK17" s="23">
        <f ca="1"/>
        <v>0</v>
      </c>
      <c r="AL17" s="23">
        <f ca="1"/>
        <v>0</v>
      </c>
      <c r="AM17" s="23">
        <f ca="1"/>
        <v>1</v>
      </c>
      <c r="AN17" s="23">
        <f ca="1"/>
        <v>0</v>
      </c>
      <c r="AO17" s="23">
        <f ca="1"/>
        <v>0</v>
      </c>
      <c r="AP17" s="23">
        <f ca="1"/>
        <v>1</v>
      </c>
      <c r="AQ17" s="23">
        <f ca="1"/>
        <v>0</v>
      </c>
      <c r="AR17" s="23">
        <f ca="1"/>
        <v>0</v>
      </c>
      <c r="AS17" s="23">
        <f ca="1"/>
        <v>1</v>
      </c>
      <c r="AT17" s="23">
        <f ca="1"/>
        <v>0</v>
      </c>
      <c r="AU17" s="23">
        <f ca="1"/>
        <v>0</v>
      </c>
      <c r="AV17" s="23">
        <f ca="1"/>
        <v>0</v>
      </c>
      <c r="AW17" s="23">
        <f ca="1"/>
        <v>1</v>
      </c>
      <c r="AX17" s="23">
        <f t="shared" ca="1" si="14"/>
        <v>17553</v>
      </c>
      <c r="AY17" s="23">
        <f ca="1">INDEX('Brute Force Search'!$B$6:$S$221,MATCH('Tabu Search_Run 4'!AX17,'Brute Force Search'!$S$6:$S$221,0),1)</f>
        <v>108</v>
      </c>
    </row>
    <row r="18" spans="2:51" x14ac:dyDescent="0.35">
      <c r="C18" t="s">
        <v>5</v>
      </c>
      <c r="D18">
        <v>10</v>
      </c>
      <c r="F18">
        <f ca="1">F6</f>
        <v>1</v>
      </c>
      <c r="G18">
        <f t="shared" ref="G18:P18" ca="1" si="23">G6</f>
        <v>0</v>
      </c>
      <c r="H18">
        <f t="shared" ca="1" si="23"/>
        <v>0</v>
      </c>
      <c r="I18">
        <f t="shared" ca="1" si="23"/>
        <v>1</v>
      </c>
      <c r="J18">
        <f t="shared" ca="1" si="23"/>
        <v>0</v>
      </c>
      <c r="K18">
        <f t="shared" ca="1" si="23"/>
        <v>0</v>
      </c>
      <c r="L18">
        <f t="shared" ca="1" si="23"/>
        <v>0</v>
      </c>
      <c r="M18">
        <f t="shared" ca="1" si="23"/>
        <v>1</v>
      </c>
      <c r="N18">
        <f t="shared" ca="1" si="23"/>
        <v>0</v>
      </c>
      <c r="O18">
        <f t="shared" ca="1" si="23"/>
        <v>1</v>
      </c>
      <c r="P18">
        <f t="shared" ca="1" si="23"/>
        <v>0</v>
      </c>
      <c r="Q18">
        <f ca="1">IF(OR(Q6=1,Q16=1,Q17=1),0,1)</f>
        <v>0</v>
      </c>
      <c r="R18">
        <f ca="1">IF(OR(R6=1,R16=1,R17=1),0,1)</f>
        <v>0</v>
      </c>
      <c r="S18">
        <f ca="1">IF(OR(S6=1,S16=1,S17=1),0,1)</f>
        <v>0</v>
      </c>
      <c r="T18">
        <f ca="1">IF(OR(T6=1,T16=1,T17=1),0,1)</f>
        <v>1</v>
      </c>
      <c r="U18">
        <f t="shared" ca="1" si="3"/>
        <v>17033</v>
      </c>
      <c r="V18">
        <f ca="1">SUMPRODUCT(F18:T18,Data!$D$4:$R$4)</f>
        <v>5.8</v>
      </c>
      <c r="W18">
        <f ca="1">SUMPRODUCT(F18:T18,Data!$D$5:$R$5)</f>
        <v>9.9</v>
      </c>
      <c r="X18" s="3">
        <f t="shared" ca="1" si="4"/>
        <v>0.1039426523297491</v>
      </c>
      <c r="Y18" s="3">
        <f t="shared" ca="1" si="5"/>
        <v>9.0081892629663332E-2</v>
      </c>
      <c r="Z18">
        <f t="shared" ca="1" si="7"/>
        <v>2500</v>
      </c>
      <c r="AA18">
        <f ca="1">250+SUMPRODUCT(F18:T18,Data!$D$6:$R$6)</f>
        <v>690</v>
      </c>
      <c r="AB18" s="2">
        <f t="shared" ca="1" si="8"/>
        <v>188136.20071684587</v>
      </c>
      <c r="AC18" s="2">
        <f t="shared" ca="1" si="9"/>
        <v>260877.16105550504</v>
      </c>
      <c r="AD18" s="2">
        <f t="shared" ca="1" si="10"/>
        <v>449013.36177235091</v>
      </c>
      <c r="AH18" s="24">
        <v>10</v>
      </c>
      <c r="AI18" s="23">
        <f t="array" aca="1" ref="AI18:AW18" ca="1">INDEX(F153:AD162,MATCH(MAX(AD153:AD162),AD153:AD162,0),)</f>
        <v>1</v>
      </c>
      <c r="AJ18" s="23">
        <f ca="1"/>
        <v>0</v>
      </c>
      <c r="AK18" s="23">
        <f ca="1"/>
        <v>0</v>
      </c>
      <c r="AL18" s="23">
        <f ca="1"/>
        <v>0</v>
      </c>
      <c r="AM18" s="23">
        <f ca="1"/>
        <v>1</v>
      </c>
      <c r="AN18" s="23">
        <f ca="1"/>
        <v>0</v>
      </c>
      <c r="AO18" s="23">
        <f ca="1"/>
        <v>1</v>
      </c>
      <c r="AP18" s="23">
        <f ca="1"/>
        <v>0</v>
      </c>
      <c r="AQ18" s="23">
        <f ca="1"/>
        <v>0</v>
      </c>
      <c r="AR18" s="23">
        <f ca="1"/>
        <v>0</v>
      </c>
      <c r="AS18" s="23">
        <f ca="1"/>
        <v>1</v>
      </c>
      <c r="AT18" s="23">
        <f ca="1"/>
        <v>0</v>
      </c>
      <c r="AU18" s="23">
        <f ca="1"/>
        <v>0</v>
      </c>
      <c r="AV18" s="23">
        <f ca="1"/>
        <v>0</v>
      </c>
      <c r="AW18" s="23">
        <f ca="1"/>
        <v>1</v>
      </c>
      <c r="AX18" s="23">
        <f t="shared" ca="1" si="14"/>
        <v>17489</v>
      </c>
      <c r="AY18" s="23">
        <f ca="1">INDEX('Brute Force Search'!$B$6:$S$221,MATCH('Tabu Search_Run 4'!AX18,'Brute Force Search'!$S$6:$S$221,0),1)</f>
        <v>96</v>
      </c>
    </row>
    <row r="19" spans="2:51" x14ac:dyDescent="0.35">
      <c r="B19" s="4" t="s">
        <v>73</v>
      </c>
      <c r="AD19" s="43">
        <f ca="1">MAX(AD9:AD18)</f>
        <v>449013.36177235091</v>
      </c>
      <c r="AI19" s="46"/>
    </row>
    <row r="20" spans="2:51" x14ac:dyDescent="0.35">
      <c r="B20" s="4" t="s">
        <v>82</v>
      </c>
      <c r="F20">
        <f t="shared" ref="F20:T20" ca="1" si="24">AI9</f>
        <v>1</v>
      </c>
      <c r="G20">
        <f t="shared" ca="1" si="24"/>
        <v>0</v>
      </c>
      <c r="H20">
        <f t="shared" ca="1" si="24"/>
        <v>0</v>
      </c>
      <c r="I20">
        <f t="shared" ca="1" si="24"/>
        <v>1</v>
      </c>
      <c r="J20">
        <f t="shared" ca="1" si="24"/>
        <v>0</v>
      </c>
      <c r="K20">
        <f t="shared" ca="1" si="24"/>
        <v>0</v>
      </c>
      <c r="L20">
        <f t="shared" ca="1" si="24"/>
        <v>0</v>
      </c>
      <c r="M20">
        <f t="shared" ca="1" si="24"/>
        <v>1</v>
      </c>
      <c r="N20">
        <f t="shared" ca="1" si="24"/>
        <v>0</v>
      </c>
      <c r="O20">
        <f t="shared" ca="1" si="24"/>
        <v>1</v>
      </c>
      <c r="P20">
        <f t="shared" ca="1" si="24"/>
        <v>0</v>
      </c>
      <c r="Q20">
        <f t="shared" ca="1" si="24"/>
        <v>0</v>
      </c>
      <c r="R20">
        <f t="shared" ca="1" si="24"/>
        <v>0</v>
      </c>
      <c r="S20">
        <f t="shared" ca="1" si="24"/>
        <v>0</v>
      </c>
      <c r="T20">
        <f t="shared" ca="1" si="24"/>
        <v>1</v>
      </c>
      <c r="U20">
        <f ca="1">SUMPRODUCT($F$1:$T$1,F20:T20)</f>
        <v>17033</v>
      </c>
    </row>
    <row r="21" spans="2:51" x14ac:dyDescent="0.35"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</row>
    <row r="22" spans="2:51" x14ac:dyDescent="0.35">
      <c r="B22" s="4" t="s">
        <v>128</v>
      </c>
      <c r="E22" s="45">
        <f ca="1">AY9</f>
        <v>68</v>
      </c>
      <c r="F22">
        <f ca="1">VLOOKUP($E22,'Brute Force Search'!$B$6:$R$221,F$3,0)</f>
        <v>1</v>
      </c>
      <c r="G22">
        <f ca="1">VLOOKUP($E22,'Brute Force Search'!$B$6:$R$221,G$3,0)</f>
        <v>0</v>
      </c>
      <c r="H22">
        <f ca="1">VLOOKUP($E22,'Brute Force Search'!$B$6:$R$221,H$3,0)</f>
        <v>0</v>
      </c>
      <c r="I22">
        <f ca="1">VLOOKUP($E22,'Brute Force Search'!$B$6:$R$221,I$3,0)</f>
        <v>1</v>
      </c>
      <c r="J22">
        <f ca="1">VLOOKUP($E22,'Brute Force Search'!$B$6:$R$221,J$3,0)</f>
        <v>0</v>
      </c>
      <c r="K22">
        <f ca="1">VLOOKUP($E22,'Brute Force Search'!$B$6:$R$221,K$3,0)</f>
        <v>0</v>
      </c>
      <c r="L22">
        <f ca="1">VLOOKUP($E22,'Brute Force Search'!$B$6:$R$221,L$3,0)</f>
        <v>0</v>
      </c>
      <c r="M22">
        <f ca="1">VLOOKUP($E22,'Brute Force Search'!$B$6:$R$221,M$3,0)</f>
        <v>1</v>
      </c>
      <c r="N22">
        <f ca="1">VLOOKUP($E22,'Brute Force Search'!$B$6:$R$221,N$3,0)</f>
        <v>0</v>
      </c>
      <c r="O22">
        <f ca="1">VLOOKUP($E22,'Brute Force Search'!$B$6:$R$221,O$3,0)</f>
        <v>1</v>
      </c>
      <c r="P22">
        <f ca="1">VLOOKUP($E22,'Brute Force Search'!$B$6:$R$221,P$3,0)</f>
        <v>0</v>
      </c>
      <c r="Q22">
        <f ca="1">VLOOKUP($E22,'Brute Force Search'!$B$6:$R$221,Q$3,0)</f>
        <v>0</v>
      </c>
      <c r="R22">
        <f ca="1">VLOOKUP($E22,'Brute Force Search'!$B$6:$R$221,R$3,0)</f>
        <v>0</v>
      </c>
      <c r="S22">
        <f ca="1">VLOOKUP($E22,'Brute Force Search'!$B$6:$R$221,S$3,0)</f>
        <v>0</v>
      </c>
      <c r="T22">
        <f ca="1">VLOOKUP($E22,'Brute Force Search'!$B$6:$R$221,T$3,0)</f>
        <v>1</v>
      </c>
      <c r="U22">
        <f ca="1">SUMPRODUCT($F$1:$T$1,F22:T22)</f>
        <v>17033</v>
      </c>
      <c r="V22" s="34"/>
      <c r="W22" s="34"/>
      <c r="X22" s="34"/>
      <c r="Y22" s="34"/>
      <c r="Z22" s="34"/>
      <c r="AA22" s="34"/>
      <c r="AB22" s="34"/>
      <c r="AC22" s="34"/>
      <c r="AD22" s="34"/>
      <c r="AE22" s="34"/>
    </row>
    <row r="23" spans="2:51" x14ac:dyDescent="0.35"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</row>
    <row r="24" spans="2:51" x14ac:dyDescent="0.35">
      <c r="B24" s="4" t="s">
        <v>80</v>
      </c>
      <c r="AE24" t="s">
        <v>68</v>
      </c>
    </row>
    <row r="25" spans="2:51" x14ac:dyDescent="0.35">
      <c r="C25" t="str">
        <f t="shared" ref="C25:C34" si="25">C9</f>
        <v>Detachable</v>
      </c>
      <c r="D25">
        <v>1</v>
      </c>
      <c r="F25">
        <f ca="1">IF(F22,0,1)</f>
        <v>0</v>
      </c>
      <c r="G25">
        <f ca="1">1-F25</f>
        <v>1</v>
      </c>
      <c r="H25">
        <f ca="1">H22</f>
        <v>0</v>
      </c>
      <c r="I25">
        <f t="shared" ref="I25:T25" ca="1" si="26">I22</f>
        <v>1</v>
      </c>
      <c r="J25">
        <f t="shared" ca="1" si="26"/>
        <v>0</v>
      </c>
      <c r="K25">
        <f t="shared" ca="1" si="26"/>
        <v>0</v>
      </c>
      <c r="L25">
        <f t="shared" ca="1" si="26"/>
        <v>0</v>
      </c>
      <c r="M25">
        <f t="shared" ca="1" si="26"/>
        <v>1</v>
      </c>
      <c r="N25">
        <f t="shared" ca="1" si="26"/>
        <v>0</v>
      </c>
      <c r="O25">
        <f t="shared" ca="1" si="26"/>
        <v>1</v>
      </c>
      <c r="P25">
        <f t="shared" ca="1" si="26"/>
        <v>0</v>
      </c>
      <c r="Q25">
        <f t="shared" ca="1" si="26"/>
        <v>0</v>
      </c>
      <c r="R25">
        <f t="shared" ca="1" si="26"/>
        <v>0</v>
      </c>
      <c r="S25">
        <f t="shared" ca="1" si="26"/>
        <v>0</v>
      </c>
      <c r="T25">
        <f t="shared" ca="1" si="26"/>
        <v>1</v>
      </c>
      <c r="U25">
        <f t="shared" ref="U25:U36" ca="1" si="27">SUMPRODUCT($F$1:$T$1,F25:T25)</f>
        <v>17034</v>
      </c>
      <c r="V25">
        <f ca="1">SUMPRODUCT(F25:T25,Data!$D$4:$R$4)</f>
        <v>4.8</v>
      </c>
      <c r="W25">
        <f ca="1">SUMPRODUCT(F25:T25,Data!$D$5:$R$5)</f>
        <v>6.9</v>
      </c>
      <c r="X25" s="3">
        <f t="shared" ref="X25:X34" ca="1" si="28">V25/(50+V25)</f>
        <v>8.7591240875912413E-2</v>
      </c>
      <c r="Y25" s="3">
        <f t="shared" ref="Y25:Y34" ca="1" si="29">W25/(100+W25)</f>
        <v>6.4546304957904588E-2</v>
      </c>
      <c r="Z25">
        <f ca="1">IF(Q25=1,$Q$5,IF(R25=1,$R$5,IF(S25=1,$S$5,IF(T25=1,$T$5))))</f>
        <v>2500</v>
      </c>
      <c r="AA25">
        <f ca="1">250+SUMPRODUCT(F25:T25,Data!$D$6:$R$6)</f>
        <v>490</v>
      </c>
      <c r="AB25" s="2">
        <f t="shared" ref="AB25:AB34" ca="1" si="30">($Z25-$AA25)*X25*1000</f>
        <v>176058.39416058396</v>
      </c>
      <c r="AC25" s="2">
        <f t="shared" ref="AC25:AC34" ca="1" si="31">($Z25-$AA25)*Y25*1600</f>
        <v>207580.91674462115</v>
      </c>
      <c r="AD25" s="2">
        <f t="shared" ref="AD25:AD34" ca="1" si="32">SUM(AB25:AC25)</f>
        <v>383639.31090520509</v>
      </c>
      <c r="AE25" t="str">
        <f ca="1">IFERROR(VLOOKUP(U25,AX$9,1,0),"No")</f>
        <v>No</v>
      </c>
    </row>
    <row r="26" spans="2:51" x14ac:dyDescent="0.35">
      <c r="C26" t="str">
        <f t="shared" si="25"/>
        <v>Processor</v>
      </c>
      <c r="D26">
        <v>2</v>
      </c>
      <c r="F26">
        <f ca="1">F22</f>
        <v>1</v>
      </c>
      <c r="G26">
        <f ca="1">G22</f>
        <v>0</v>
      </c>
      <c r="H26">
        <f ca="1">IF(H22,0,1)</f>
        <v>1</v>
      </c>
      <c r="I26">
        <f ca="1">IF(H26=1,0,1)</f>
        <v>0</v>
      </c>
      <c r="J26">
        <f ca="1">IF(AND(OR(H26=1,H26=0),OR(H26=1,I26=0)),0,0)</f>
        <v>0</v>
      </c>
      <c r="K26">
        <f ca="1">K22</f>
        <v>0</v>
      </c>
      <c r="L26">
        <f t="shared" ref="L26:T26" ca="1" si="33">L22</f>
        <v>0</v>
      </c>
      <c r="M26">
        <f t="shared" ca="1" si="33"/>
        <v>1</v>
      </c>
      <c r="N26">
        <f t="shared" ca="1" si="33"/>
        <v>0</v>
      </c>
      <c r="O26">
        <f t="shared" ca="1" si="33"/>
        <v>1</v>
      </c>
      <c r="P26">
        <f t="shared" ca="1" si="33"/>
        <v>0</v>
      </c>
      <c r="Q26">
        <f t="shared" ca="1" si="33"/>
        <v>0</v>
      </c>
      <c r="R26">
        <f t="shared" ca="1" si="33"/>
        <v>0</v>
      </c>
      <c r="S26">
        <f t="shared" ca="1" si="33"/>
        <v>0</v>
      </c>
      <c r="T26">
        <f t="shared" ca="1" si="33"/>
        <v>1</v>
      </c>
      <c r="U26">
        <f t="shared" ca="1" si="27"/>
        <v>17029</v>
      </c>
      <c r="V26">
        <f ca="1">SUMPRODUCT(F26:T26,Data!$D$4:$R$4)</f>
        <v>3.8</v>
      </c>
      <c r="W26">
        <f ca="1">SUMPRODUCT(F26:T26,Data!$D$5:$R$5)</f>
        <v>7.5</v>
      </c>
      <c r="X26" s="3">
        <f t="shared" ca="1" si="28"/>
        <v>7.0631970260223054E-2</v>
      </c>
      <c r="Y26" s="3">
        <f t="shared" ca="1" si="29"/>
        <v>6.9767441860465115E-2</v>
      </c>
      <c r="Z26">
        <f t="shared" ref="Z26:Z34" ca="1" si="34">IF(Q26=1,$Q$5,IF(R26=1,$R$5,IF(S26=1,$S$5,IF(T26=1,$T$5))))</f>
        <v>2500</v>
      </c>
      <c r="AA26">
        <f ca="1">250+SUMPRODUCT(F26:T26,Data!$D$6:$R$6)</f>
        <v>590</v>
      </c>
      <c r="AB26" s="2">
        <f t="shared" ca="1" si="30"/>
        <v>134907.06319702603</v>
      </c>
      <c r="AC26" s="2">
        <f t="shared" ca="1" si="31"/>
        <v>213209.3023255814</v>
      </c>
      <c r="AD26" s="2">
        <f t="shared" ca="1" si="32"/>
        <v>348116.36552260746</v>
      </c>
      <c r="AE26" t="str">
        <f t="shared" ref="AE26:AE34" ca="1" si="35">IFERROR(VLOOKUP(U26,AX$9,1,0),"No")</f>
        <v>No</v>
      </c>
      <c r="AK26" s="46"/>
    </row>
    <row r="27" spans="2:51" x14ac:dyDescent="0.35">
      <c r="C27" t="str">
        <f t="shared" si="25"/>
        <v>Processor</v>
      </c>
      <c r="D27">
        <v>3</v>
      </c>
      <c r="F27">
        <f ca="1">F22</f>
        <v>1</v>
      </c>
      <c r="G27">
        <f ca="1">G22</f>
        <v>0</v>
      </c>
      <c r="H27">
        <f ca="1">IF(AND(H22=1,H26=0),0,0)</f>
        <v>0</v>
      </c>
      <c r="I27">
        <f ca="1">IF(OR(AND(I22=1,I26=0),AND(I22=0,I26=1)),0,1)</f>
        <v>0</v>
      </c>
      <c r="J27">
        <f ca="1">IF(AND(H27=0,I27=0),1,0)</f>
        <v>1</v>
      </c>
      <c r="K27">
        <f ca="1">K22</f>
        <v>0</v>
      </c>
      <c r="L27">
        <f t="shared" ref="L27:T27" ca="1" si="36">L22</f>
        <v>0</v>
      </c>
      <c r="M27">
        <f t="shared" ca="1" si="36"/>
        <v>1</v>
      </c>
      <c r="N27">
        <f t="shared" ca="1" si="36"/>
        <v>0</v>
      </c>
      <c r="O27">
        <f t="shared" ca="1" si="36"/>
        <v>1</v>
      </c>
      <c r="P27">
        <f t="shared" ca="1" si="36"/>
        <v>0</v>
      </c>
      <c r="Q27">
        <f t="shared" ca="1" si="36"/>
        <v>0</v>
      </c>
      <c r="R27">
        <f t="shared" ca="1" si="36"/>
        <v>0</v>
      </c>
      <c r="S27">
        <f t="shared" ca="1" si="36"/>
        <v>0</v>
      </c>
      <c r="T27">
        <f t="shared" ca="1" si="36"/>
        <v>1</v>
      </c>
      <c r="U27">
        <f t="shared" ca="1" si="27"/>
        <v>17041</v>
      </c>
      <c r="V27">
        <f ca="1">SUMPRODUCT(F27:T27,Data!$D$4:$R$4)</f>
        <v>8.3000000000000007</v>
      </c>
      <c r="W27">
        <f ca="1">SUMPRODUCT(F27:T27,Data!$D$5:$R$5)</f>
        <v>10.5</v>
      </c>
      <c r="X27" s="3">
        <f t="shared" ca="1" si="28"/>
        <v>0.14236706689536879</v>
      </c>
      <c r="Y27" s="3">
        <f t="shared" ca="1" si="29"/>
        <v>9.5022624434389136E-2</v>
      </c>
      <c r="Z27">
        <f t="shared" ca="1" si="34"/>
        <v>2500</v>
      </c>
      <c r="AA27">
        <f ca="1">250+SUMPRODUCT(F27:T27,Data!$D$6:$R$6)</f>
        <v>790</v>
      </c>
      <c r="AB27" s="2">
        <f t="shared" ca="1" si="30"/>
        <v>243447.68439108063</v>
      </c>
      <c r="AC27" s="2">
        <f t="shared" ca="1" si="31"/>
        <v>259981.90045248865</v>
      </c>
      <c r="AD27" s="2">
        <f t="shared" ca="1" si="32"/>
        <v>503429.58484356932</v>
      </c>
      <c r="AE27" t="str">
        <f t="shared" ca="1" si="35"/>
        <v>No</v>
      </c>
    </row>
    <row r="28" spans="2:51" x14ac:dyDescent="0.35">
      <c r="C28" t="str">
        <f t="shared" si="25"/>
        <v>Display Size</v>
      </c>
      <c r="D28">
        <v>4</v>
      </c>
      <c r="F28">
        <f ca="1">F22</f>
        <v>1</v>
      </c>
      <c r="G28">
        <f ca="1">G22</f>
        <v>0</v>
      </c>
      <c r="H28">
        <f ca="1">H22</f>
        <v>0</v>
      </c>
      <c r="I28">
        <f t="shared" ref="I28:J28" ca="1" si="37">I22</f>
        <v>1</v>
      </c>
      <c r="J28">
        <f t="shared" ca="1" si="37"/>
        <v>0</v>
      </c>
      <c r="K28">
        <f ca="1">IF(K22,0,1)</f>
        <v>1</v>
      </c>
      <c r="L28">
        <f ca="1">IF(K28=1,0,1)</f>
        <v>0</v>
      </c>
      <c r="M28">
        <f ca="1">IF(AND(OR(K28=1,K28=0),OR(L28=1,L28=0)),0,0)</f>
        <v>0</v>
      </c>
      <c r="N28">
        <f ca="1">N22</f>
        <v>0</v>
      </c>
      <c r="O28">
        <f t="shared" ref="O28:T28" ca="1" si="38">O22</f>
        <v>1</v>
      </c>
      <c r="P28">
        <f t="shared" ca="1" si="38"/>
        <v>0</v>
      </c>
      <c r="Q28">
        <f t="shared" ca="1" si="38"/>
        <v>0</v>
      </c>
      <c r="R28">
        <f t="shared" ca="1" si="38"/>
        <v>0</v>
      </c>
      <c r="S28">
        <f t="shared" ca="1" si="38"/>
        <v>0</v>
      </c>
      <c r="T28">
        <f t="shared" ca="1" si="38"/>
        <v>1</v>
      </c>
      <c r="U28">
        <f t="shared" ca="1" si="27"/>
        <v>16937</v>
      </c>
      <c r="V28">
        <f ca="1">SUMPRODUCT(F28:T28,Data!$D$4:$R$4)</f>
        <v>5</v>
      </c>
      <c r="W28">
        <f ca="1">SUMPRODUCT(F28:T28,Data!$D$5:$R$5)</f>
        <v>7.4</v>
      </c>
      <c r="X28" s="3">
        <f t="shared" ca="1" si="28"/>
        <v>9.0909090909090912E-2</v>
      </c>
      <c r="Y28" s="3">
        <f t="shared" ca="1" si="29"/>
        <v>6.8901303538175043E-2</v>
      </c>
      <c r="Z28">
        <f t="shared" ca="1" si="34"/>
        <v>2500</v>
      </c>
      <c r="AA28">
        <f ca="1">250+SUMPRODUCT(F28:T28,Data!$D$6:$R$6)</f>
        <v>590</v>
      </c>
      <c r="AB28" s="2">
        <f t="shared" ca="1" si="30"/>
        <v>173636.36363636365</v>
      </c>
      <c r="AC28" s="2">
        <f t="shared" ca="1" si="31"/>
        <v>210562.3836126629</v>
      </c>
      <c r="AD28" s="2">
        <f t="shared" ca="1" si="32"/>
        <v>384198.74724902655</v>
      </c>
      <c r="AE28" t="str">
        <f t="shared" ca="1" si="35"/>
        <v>No</v>
      </c>
    </row>
    <row r="29" spans="2:51" x14ac:dyDescent="0.35">
      <c r="C29" t="str">
        <f t="shared" si="25"/>
        <v>Display Size</v>
      </c>
      <c r="D29">
        <v>5</v>
      </c>
      <c r="F29">
        <f ca="1">F22</f>
        <v>1</v>
      </c>
      <c r="G29">
        <f ca="1">G22</f>
        <v>0</v>
      </c>
      <c r="H29">
        <f t="shared" ref="H29:J29" ca="1" si="39">H22</f>
        <v>0</v>
      </c>
      <c r="I29">
        <f t="shared" ca="1" si="39"/>
        <v>1</v>
      </c>
      <c r="J29">
        <f t="shared" ca="1" si="39"/>
        <v>0</v>
      </c>
      <c r="K29">
        <f ca="1">IF(AND(K22=1,K28=0),0,0)</f>
        <v>0</v>
      </c>
      <c r="L29">
        <f ca="1">IF(OR(AND(L22=1,L28=0),AND(L22=0,L28=1)),0,1)</f>
        <v>1</v>
      </c>
      <c r="M29">
        <f ca="1">IF(AND(K29=0,L29=0),1,0)</f>
        <v>0</v>
      </c>
      <c r="N29">
        <f ca="1">N22</f>
        <v>0</v>
      </c>
      <c r="O29">
        <f t="shared" ref="O29:T29" ca="1" si="40">O22</f>
        <v>1</v>
      </c>
      <c r="P29">
        <f t="shared" ca="1" si="40"/>
        <v>0</v>
      </c>
      <c r="Q29">
        <f t="shared" ca="1" si="40"/>
        <v>0</v>
      </c>
      <c r="R29">
        <f t="shared" ca="1" si="40"/>
        <v>0</v>
      </c>
      <c r="S29">
        <f t="shared" ca="1" si="40"/>
        <v>0</v>
      </c>
      <c r="T29">
        <f t="shared" ca="1" si="40"/>
        <v>1</v>
      </c>
      <c r="U29">
        <f t="shared" ca="1" si="27"/>
        <v>16969</v>
      </c>
      <c r="V29">
        <f ca="1">SUMPRODUCT(F29:T29,Data!$D$4:$R$4)</f>
        <v>7</v>
      </c>
      <c r="W29">
        <f ca="1">SUMPRODUCT(F29:T29,Data!$D$5:$R$5)</f>
        <v>8.9</v>
      </c>
      <c r="X29" s="3">
        <f t="shared" ca="1" si="28"/>
        <v>0.12280701754385964</v>
      </c>
      <c r="Y29" s="3">
        <f t="shared" ca="1" si="29"/>
        <v>8.1726354453627179E-2</v>
      </c>
      <c r="Z29">
        <f t="shared" ca="1" si="34"/>
        <v>2500</v>
      </c>
      <c r="AA29">
        <f ca="1">250+SUMPRODUCT(F29:T29,Data!$D$6:$R$6)</f>
        <v>640</v>
      </c>
      <c r="AB29" s="2">
        <f t="shared" ca="1" si="30"/>
        <v>228421.05263157893</v>
      </c>
      <c r="AC29" s="2">
        <f t="shared" ca="1" si="31"/>
        <v>243217.63085399449</v>
      </c>
      <c r="AD29" s="2">
        <f t="shared" ca="1" si="32"/>
        <v>471638.68348557339</v>
      </c>
      <c r="AE29" t="str">
        <f t="shared" ca="1" si="35"/>
        <v>No</v>
      </c>
    </row>
    <row r="30" spans="2:51" x14ac:dyDescent="0.35">
      <c r="C30" t="str">
        <f t="shared" si="25"/>
        <v>Memory</v>
      </c>
      <c r="D30">
        <v>6</v>
      </c>
      <c r="F30">
        <f ca="1">F22</f>
        <v>1</v>
      </c>
      <c r="G30">
        <f t="shared" ref="G30:M30" ca="1" si="41">G22</f>
        <v>0</v>
      </c>
      <c r="H30">
        <f t="shared" ca="1" si="41"/>
        <v>0</v>
      </c>
      <c r="I30">
        <f t="shared" ca="1" si="41"/>
        <v>1</v>
      </c>
      <c r="J30">
        <f t="shared" ca="1" si="41"/>
        <v>0</v>
      </c>
      <c r="K30">
        <f t="shared" ca="1" si="41"/>
        <v>0</v>
      </c>
      <c r="L30">
        <f t="shared" ca="1" si="41"/>
        <v>0</v>
      </c>
      <c r="M30">
        <f t="shared" ca="1" si="41"/>
        <v>1</v>
      </c>
      <c r="N30">
        <f ca="1">IF(N22,0,1)</f>
        <v>1</v>
      </c>
      <c r="O30">
        <f ca="1">IF(N30=1,0,1)</f>
        <v>0</v>
      </c>
      <c r="P30">
        <f ca="1">IF(AND(OR(N30=1,O30=0),OR(N30=1,O30=0)),0,0)</f>
        <v>0</v>
      </c>
      <c r="Q30">
        <f ca="1">Q22</f>
        <v>0</v>
      </c>
      <c r="R30">
        <f t="shared" ref="R30:T30" ca="1" si="42">R22</f>
        <v>0</v>
      </c>
      <c r="S30">
        <f t="shared" ca="1" si="42"/>
        <v>0</v>
      </c>
      <c r="T30">
        <f t="shared" ca="1" si="42"/>
        <v>1</v>
      </c>
      <c r="U30">
        <f t="shared" ca="1" si="27"/>
        <v>16777</v>
      </c>
      <c r="V30">
        <f ca="1">SUMPRODUCT(F30:T30,Data!$D$4:$R$4)</f>
        <v>3.8</v>
      </c>
      <c r="W30">
        <f ca="1">SUMPRODUCT(F30:T30,Data!$D$5:$R$5)</f>
        <v>7.9</v>
      </c>
      <c r="X30" s="3">
        <f t="shared" ca="1" si="28"/>
        <v>7.0631970260223054E-2</v>
      </c>
      <c r="Y30" s="3">
        <f t="shared" ca="1" si="29"/>
        <v>7.3215940685820199E-2</v>
      </c>
      <c r="Z30">
        <f t="shared" ca="1" si="34"/>
        <v>2500</v>
      </c>
      <c r="AA30">
        <f ca="1">250+SUMPRODUCT(F30:T30,Data!$D$6:$R$6)</f>
        <v>650</v>
      </c>
      <c r="AB30" s="2">
        <f t="shared" ca="1" si="30"/>
        <v>130669.14498141264</v>
      </c>
      <c r="AC30" s="2">
        <f t="shared" ca="1" si="31"/>
        <v>216719.18443002779</v>
      </c>
      <c r="AD30" s="2">
        <f t="shared" ca="1" si="32"/>
        <v>347388.32941144041</v>
      </c>
      <c r="AE30" t="str">
        <f t="shared" ca="1" si="35"/>
        <v>No</v>
      </c>
    </row>
    <row r="31" spans="2:51" x14ac:dyDescent="0.35">
      <c r="C31" t="str">
        <f t="shared" si="25"/>
        <v>Memory</v>
      </c>
      <c r="D31">
        <v>7</v>
      </c>
      <c r="F31">
        <f ca="1">F22</f>
        <v>1</v>
      </c>
      <c r="G31">
        <f t="shared" ref="G31:M31" ca="1" si="43">G22</f>
        <v>0</v>
      </c>
      <c r="H31">
        <f t="shared" ca="1" si="43"/>
        <v>0</v>
      </c>
      <c r="I31">
        <f t="shared" ca="1" si="43"/>
        <v>1</v>
      </c>
      <c r="J31">
        <f t="shared" ca="1" si="43"/>
        <v>0</v>
      </c>
      <c r="K31">
        <f t="shared" ca="1" si="43"/>
        <v>0</v>
      </c>
      <c r="L31">
        <f t="shared" ca="1" si="43"/>
        <v>0</v>
      </c>
      <c r="M31">
        <f t="shared" ca="1" si="43"/>
        <v>1</v>
      </c>
      <c r="N31">
        <f ca="1">IF(AND(N22=1,N30=0),0,0)</f>
        <v>0</v>
      </c>
      <c r="O31">
        <f ca="1">IF(OR(AND(O22=1,O30=0),AND(O22=0,O30=1)),0,1)</f>
        <v>0</v>
      </c>
      <c r="P31">
        <f ca="1">IF(AND(N31=0,O31=0),1,0)</f>
        <v>1</v>
      </c>
      <c r="Q31">
        <f ca="1">Q22</f>
        <v>0</v>
      </c>
      <c r="R31">
        <f t="shared" ref="R31:T31" ca="1" si="44">R22</f>
        <v>0</v>
      </c>
      <c r="S31">
        <f t="shared" ca="1" si="44"/>
        <v>0</v>
      </c>
      <c r="T31">
        <f t="shared" ca="1" si="44"/>
        <v>1</v>
      </c>
      <c r="U31">
        <f t="shared" ca="1" si="27"/>
        <v>17545</v>
      </c>
      <c r="V31">
        <f ca="1">SUMPRODUCT(F31:T31,Data!$D$4:$R$4)</f>
        <v>8.3000000000000007</v>
      </c>
      <c r="W31">
        <f ca="1">SUMPRODUCT(F31:T31,Data!$D$5:$R$5)</f>
        <v>10.4</v>
      </c>
      <c r="X31" s="3">
        <f t="shared" ca="1" si="28"/>
        <v>0.14236706689536879</v>
      </c>
      <c r="Y31" s="3">
        <f t="shared" ca="1" si="29"/>
        <v>9.420289855072464E-2</v>
      </c>
      <c r="Z31">
        <f t="shared" ca="1" si="34"/>
        <v>2500</v>
      </c>
      <c r="AA31">
        <f ca="1">250+SUMPRODUCT(F31:T31,Data!$D$6:$R$6)</f>
        <v>730</v>
      </c>
      <c r="AB31" s="2">
        <f t="shared" ca="1" si="30"/>
        <v>251989.70840480278</v>
      </c>
      <c r="AC31" s="2">
        <f t="shared" ca="1" si="31"/>
        <v>266782.60869565222</v>
      </c>
      <c r="AD31" s="2">
        <f t="shared" ca="1" si="32"/>
        <v>518772.31710045499</v>
      </c>
      <c r="AE31" t="str">
        <f t="shared" ca="1" si="35"/>
        <v>No</v>
      </c>
    </row>
    <row r="32" spans="2:51" x14ac:dyDescent="0.35">
      <c r="C32" t="str">
        <f t="shared" si="25"/>
        <v>Price</v>
      </c>
      <c r="D32">
        <v>8</v>
      </c>
      <c r="F32">
        <f ca="1">F22</f>
        <v>1</v>
      </c>
      <c r="G32">
        <f t="shared" ref="G32:P32" ca="1" si="45">G22</f>
        <v>0</v>
      </c>
      <c r="H32">
        <f t="shared" ca="1" si="45"/>
        <v>0</v>
      </c>
      <c r="I32">
        <f t="shared" ca="1" si="45"/>
        <v>1</v>
      </c>
      <c r="J32">
        <f t="shared" ca="1" si="45"/>
        <v>0</v>
      </c>
      <c r="K32">
        <f t="shared" ca="1" si="45"/>
        <v>0</v>
      </c>
      <c r="L32">
        <f t="shared" ca="1" si="45"/>
        <v>0</v>
      </c>
      <c r="M32">
        <f t="shared" ca="1" si="45"/>
        <v>1</v>
      </c>
      <c r="N32">
        <f t="shared" ca="1" si="45"/>
        <v>0</v>
      </c>
      <c r="O32">
        <f t="shared" ca="1" si="45"/>
        <v>1</v>
      </c>
      <c r="P32">
        <f t="shared" ca="1" si="45"/>
        <v>0</v>
      </c>
      <c r="Q32">
        <f ca="1">IF(Q22,0,1)</f>
        <v>1</v>
      </c>
      <c r="R32">
        <f ca="1">IF(Q32=1,0,1)</f>
        <v>0</v>
      </c>
      <c r="S32">
        <f ca="1">IF(AND(OR(Q32=0,R32=1),OR(R32=0,R32=1)),0,0)</f>
        <v>0</v>
      </c>
      <c r="T32">
        <f ca="1">IF(S32,0,0)</f>
        <v>0</v>
      </c>
      <c r="U32">
        <f t="shared" ca="1" si="27"/>
        <v>2697</v>
      </c>
      <c r="V32">
        <f ca="1">SUMPRODUCT(F32:T32,Data!$D$4:$R$4)</f>
        <v>9.8000000000000007</v>
      </c>
      <c r="W32">
        <f ca="1">SUMPRODUCT(F32:T32,Data!$D$5:$R$5)</f>
        <v>14.9</v>
      </c>
      <c r="X32" s="3">
        <f t="shared" ca="1" si="28"/>
        <v>0.16387959866220739</v>
      </c>
      <c r="Y32" s="3">
        <f t="shared" ca="1" si="29"/>
        <v>0.12967798085291557</v>
      </c>
      <c r="Z32">
        <f t="shared" ca="1" si="34"/>
        <v>1000</v>
      </c>
      <c r="AA32">
        <f ca="1">250+SUMPRODUCT(F32:T32,Data!$D$6:$R$6)</f>
        <v>690</v>
      </c>
      <c r="AB32" s="2">
        <f t="shared" ca="1" si="30"/>
        <v>50802.675585284291</v>
      </c>
      <c r="AC32" s="2">
        <f t="shared" ca="1" si="31"/>
        <v>64320.278503046124</v>
      </c>
      <c r="AD32" s="2">
        <f t="shared" ca="1" si="32"/>
        <v>115122.95408833041</v>
      </c>
      <c r="AE32" t="str">
        <f t="shared" ca="1" si="35"/>
        <v>No</v>
      </c>
    </row>
    <row r="33" spans="2:31" x14ac:dyDescent="0.35">
      <c r="C33" t="str">
        <f t="shared" si="25"/>
        <v>Price</v>
      </c>
      <c r="D33">
        <v>9</v>
      </c>
      <c r="F33">
        <f ca="1">F22</f>
        <v>1</v>
      </c>
      <c r="G33">
        <f t="shared" ref="G33:P33" ca="1" si="46">G22</f>
        <v>0</v>
      </c>
      <c r="H33">
        <f t="shared" ca="1" si="46"/>
        <v>0</v>
      </c>
      <c r="I33">
        <f t="shared" ca="1" si="46"/>
        <v>1</v>
      </c>
      <c r="J33">
        <f t="shared" ca="1" si="46"/>
        <v>0</v>
      </c>
      <c r="K33">
        <f t="shared" ca="1" si="46"/>
        <v>0</v>
      </c>
      <c r="L33">
        <f t="shared" ca="1" si="46"/>
        <v>0</v>
      </c>
      <c r="M33">
        <f t="shared" ca="1" si="46"/>
        <v>1</v>
      </c>
      <c r="N33">
        <f t="shared" ca="1" si="46"/>
        <v>0</v>
      </c>
      <c r="O33">
        <f t="shared" ca="1" si="46"/>
        <v>1</v>
      </c>
      <c r="P33">
        <f t="shared" ca="1" si="46"/>
        <v>0</v>
      </c>
      <c r="Q33">
        <f ca="1">IF(AND(Q22=1,Q32=0),0,0)</f>
        <v>0</v>
      </c>
      <c r="R33">
        <f ca="1">IF(AND(R22=1,R32=0),0,0)</f>
        <v>0</v>
      </c>
      <c r="S33">
        <f ca="1">IF(AND(AND(OR(Q22=0,Q22=1),OR(R22=0,R22=1)),AND(OR(Q32=0,Q32=1),OR(R32=0,R32=1)),S22=1),0,1)</f>
        <v>1</v>
      </c>
      <c r="T33">
        <f ca="1">IF(AND(Q33=0,R33=0,S33=0),1,0)</f>
        <v>0</v>
      </c>
      <c r="U33">
        <f t="shared" ca="1" si="27"/>
        <v>8841</v>
      </c>
      <c r="V33">
        <f ca="1">SUMPRODUCT(F33:T33,Data!$D$4:$R$4)</f>
        <v>6.8</v>
      </c>
      <c r="W33">
        <f ca="1">SUMPRODUCT(F33:T33,Data!$D$5:$R$5)</f>
        <v>10.9</v>
      </c>
      <c r="X33" s="3">
        <f t="shared" ca="1" si="28"/>
        <v>0.11971830985915494</v>
      </c>
      <c r="Y33" s="3">
        <f t="shared" ca="1" si="29"/>
        <v>9.8286744815148777E-2</v>
      </c>
      <c r="Z33">
        <f t="shared" ca="1" si="34"/>
        <v>2000</v>
      </c>
      <c r="AA33">
        <f ca="1">250+SUMPRODUCT(F33:T33,Data!$D$6:$R$6)</f>
        <v>690</v>
      </c>
      <c r="AB33" s="2">
        <f t="shared" ca="1" si="30"/>
        <v>156830.98591549296</v>
      </c>
      <c r="AC33" s="2">
        <f t="shared" ca="1" si="31"/>
        <v>206009.01713255185</v>
      </c>
      <c r="AD33" s="2">
        <f t="shared" ca="1" si="32"/>
        <v>362840.0030480448</v>
      </c>
      <c r="AE33" t="str">
        <f t="shared" ca="1" si="35"/>
        <v>No</v>
      </c>
    </row>
    <row r="34" spans="2:31" x14ac:dyDescent="0.35">
      <c r="C34" t="str">
        <f t="shared" si="25"/>
        <v>Price</v>
      </c>
      <c r="D34">
        <v>10</v>
      </c>
      <c r="F34">
        <f ca="1">F22</f>
        <v>1</v>
      </c>
      <c r="G34">
        <f t="shared" ref="G34:P34" ca="1" si="47">G22</f>
        <v>0</v>
      </c>
      <c r="H34">
        <f t="shared" ca="1" si="47"/>
        <v>0</v>
      </c>
      <c r="I34">
        <f t="shared" ca="1" si="47"/>
        <v>1</v>
      </c>
      <c r="J34">
        <f t="shared" ca="1" si="47"/>
        <v>0</v>
      </c>
      <c r="K34">
        <f t="shared" ca="1" si="47"/>
        <v>0</v>
      </c>
      <c r="L34">
        <f t="shared" ca="1" si="47"/>
        <v>0</v>
      </c>
      <c r="M34">
        <f t="shared" ca="1" si="47"/>
        <v>1</v>
      </c>
      <c r="N34">
        <f t="shared" ca="1" si="47"/>
        <v>0</v>
      </c>
      <c r="O34">
        <f t="shared" ca="1" si="47"/>
        <v>1</v>
      </c>
      <c r="P34">
        <f t="shared" ca="1" si="47"/>
        <v>0</v>
      </c>
      <c r="Q34">
        <f ca="1">IF(OR(Q22=1,Q32=1,Q33=1),0,1)</f>
        <v>0</v>
      </c>
      <c r="R34">
        <f ca="1">IF(OR(R22=1,R32=1,R33=1),0,1)</f>
        <v>1</v>
      </c>
      <c r="S34">
        <f ca="1">IF(OR(S22=1,S32=1,S33=1),0,1)</f>
        <v>0</v>
      </c>
      <c r="T34">
        <f ca="1">IF(OR(T22=1,T32=1,T33=1),0,1)</f>
        <v>0</v>
      </c>
      <c r="U34">
        <f t="shared" ca="1" si="27"/>
        <v>4745</v>
      </c>
      <c r="V34">
        <f ca="1">SUMPRODUCT(F34:T34,Data!$D$4:$R$4)</f>
        <v>7.8</v>
      </c>
      <c r="W34">
        <f ca="1">SUMPRODUCT(F34:T34,Data!$D$5:$R$5)</f>
        <v>12.9</v>
      </c>
      <c r="X34" s="3">
        <f t="shared" ca="1" si="28"/>
        <v>0.13494809688581316</v>
      </c>
      <c r="Y34" s="3">
        <f t="shared" ca="1" si="29"/>
        <v>0.11426040744021257</v>
      </c>
      <c r="Z34">
        <f t="shared" ca="1" si="34"/>
        <v>1500</v>
      </c>
      <c r="AA34">
        <f ca="1">250+SUMPRODUCT(F34:T34,Data!$D$6:$R$6)</f>
        <v>690</v>
      </c>
      <c r="AB34" s="2">
        <f t="shared" ca="1" si="30"/>
        <v>109307.95847750867</v>
      </c>
      <c r="AC34" s="2">
        <f t="shared" ca="1" si="31"/>
        <v>148081.48804251547</v>
      </c>
      <c r="AD34" s="2">
        <f t="shared" ca="1" si="32"/>
        <v>257389.44652002415</v>
      </c>
      <c r="AE34" t="str">
        <f t="shared" ca="1" si="35"/>
        <v>No</v>
      </c>
    </row>
    <row r="35" spans="2:31" x14ac:dyDescent="0.35">
      <c r="B35" s="4" t="s">
        <v>73</v>
      </c>
      <c r="AD35" s="43">
        <f ca="1">MAX(AD25:AD34)</f>
        <v>518772.31710045499</v>
      </c>
    </row>
    <row r="36" spans="2:31" x14ac:dyDescent="0.35">
      <c r="B36" s="4" t="s">
        <v>83</v>
      </c>
      <c r="F36">
        <f t="shared" ref="F36:T36" ca="1" si="48">AI10</f>
        <v>1</v>
      </c>
      <c r="G36">
        <f t="shared" ca="1" si="48"/>
        <v>0</v>
      </c>
      <c r="H36">
        <f t="shared" ca="1" si="48"/>
        <v>0</v>
      </c>
      <c r="I36">
        <f t="shared" ca="1" si="48"/>
        <v>1</v>
      </c>
      <c r="J36">
        <f t="shared" ca="1" si="48"/>
        <v>0</v>
      </c>
      <c r="K36">
        <f t="shared" ca="1" si="48"/>
        <v>0</v>
      </c>
      <c r="L36">
        <f t="shared" ca="1" si="48"/>
        <v>0</v>
      </c>
      <c r="M36">
        <f t="shared" ca="1" si="48"/>
        <v>1</v>
      </c>
      <c r="N36">
        <f t="shared" ca="1" si="48"/>
        <v>0</v>
      </c>
      <c r="O36">
        <f t="shared" ca="1" si="48"/>
        <v>0</v>
      </c>
      <c r="P36">
        <f t="shared" ca="1" si="48"/>
        <v>1</v>
      </c>
      <c r="Q36">
        <f t="shared" ca="1" si="48"/>
        <v>0</v>
      </c>
      <c r="R36">
        <f t="shared" ca="1" si="48"/>
        <v>0</v>
      </c>
      <c r="S36">
        <f t="shared" ca="1" si="48"/>
        <v>0</v>
      </c>
      <c r="T36">
        <f t="shared" ca="1" si="48"/>
        <v>1</v>
      </c>
      <c r="U36">
        <f t="shared" ca="1" si="27"/>
        <v>17545</v>
      </c>
    </row>
    <row r="37" spans="2:31" x14ac:dyDescent="0.35"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</row>
    <row r="38" spans="2:31" x14ac:dyDescent="0.35">
      <c r="B38" s="4" t="s">
        <v>128</v>
      </c>
      <c r="E38" s="45">
        <f ca="1">AY10</f>
        <v>72</v>
      </c>
      <c r="F38">
        <f ca="1">VLOOKUP($E38,'Brute Force Search'!$B$6:$R$221,F$3,0)</f>
        <v>1</v>
      </c>
      <c r="G38">
        <f ca="1">VLOOKUP($E38,'Brute Force Search'!$B$6:$R$221,G$3,0)</f>
        <v>0</v>
      </c>
      <c r="H38">
        <f ca="1">VLOOKUP($E38,'Brute Force Search'!$B$6:$R$221,H$3,0)</f>
        <v>0</v>
      </c>
      <c r="I38">
        <f ca="1">VLOOKUP($E38,'Brute Force Search'!$B$6:$R$221,I$3,0)</f>
        <v>1</v>
      </c>
      <c r="J38">
        <f ca="1">VLOOKUP($E38,'Brute Force Search'!$B$6:$R$221,J$3,0)</f>
        <v>0</v>
      </c>
      <c r="K38">
        <f ca="1">VLOOKUP($E38,'Brute Force Search'!$B$6:$R$221,K$3,0)</f>
        <v>0</v>
      </c>
      <c r="L38">
        <f ca="1">VLOOKUP($E38,'Brute Force Search'!$B$6:$R$221,L$3,0)</f>
        <v>0</v>
      </c>
      <c r="M38">
        <f ca="1">VLOOKUP($E38,'Brute Force Search'!$B$6:$R$221,M$3,0)</f>
        <v>1</v>
      </c>
      <c r="N38">
        <f ca="1">VLOOKUP($E38,'Brute Force Search'!$B$6:$R$221,N$3,0)</f>
        <v>0</v>
      </c>
      <c r="O38">
        <f ca="1">VLOOKUP($E38,'Brute Force Search'!$B$6:$R$221,O$3,0)</f>
        <v>0</v>
      </c>
      <c r="P38">
        <f ca="1">VLOOKUP($E38,'Brute Force Search'!$B$6:$R$221,P$3,0)</f>
        <v>1</v>
      </c>
      <c r="Q38">
        <f ca="1">VLOOKUP($E38,'Brute Force Search'!$B$6:$R$221,Q$3,0)</f>
        <v>0</v>
      </c>
      <c r="R38">
        <f ca="1">VLOOKUP($E38,'Brute Force Search'!$B$6:$R$221,R$3,0)</f>
        <v>0</v>
      </c>
      <c r="S38">
        <f ca="1">VLOOKUP($E38,'Brute Force Search'!$B$6:$R$221,S$3,0)</f>
        <v>0</v>
      </c>
      <c r="T38">
        <f ca="1">VLOOKUP($E38,'Brute Force Search'!$B$6:$R$221,T$3,0)</f>
        <v>1</v>
      </c>
      <c r="U38">
        <f ca="1">SUMPRODUCT($F$1:$T$1,F38:T38)</f>
        <v>17545</v>
      </c>
      <c r="V38" s="34"/>
      <c r="W38" s="34"/>
      <c r="X38" s="34"/>
      <c r="Y38" s="34"/>
      <c r="Z38" s="34"/>
      <c r="AA38" s="34"/>
      <c r="AB38" s="34"/>
      <c r="AC38" s="34"/>
      <c r="AD38" s="34"/>
      <c r="AE38" s="34"/>
    </row>
    <row r="39" spans="2:31" x14ac:dyDescent="0.35"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</row>
    <row r="40" spans="2:31" x14ac:dyDescent="0.35">
      <c r="B40" s="4" t="s">
        <v>79</v>
      </c>
    </row>
    <row r="41" spans="2:31" x14ac:dyDescent="0.35">
      <c r="C41" t="str">
        <f>C9</f>
        <v>Detachable</v>
      </c>
      <c r="D41">
        <v>1</v>
      </c>
      <c r="F41">
        <f ca="1">IF(F38,0,1)</f>
        <v>0</v>
      </c>
      <c r="G41">
        <f ca="1">1-F41</f>
        <v>1</v>
      </c>
      <c r="H41">
        <f ca="1">H38</f>
        <v>0</v>
      </c>
      <c r="I41">
        <f t="shared" ref="I41:T41" ca="1" si="49">I38</f>
        <v>1</v>
      </c>
      <c r="J41">
        <f t="shared" ca="1" si="49"/>
        <v>0</v>
      </c>
      <c r="K41">
        <f t="shared" ca="1" si="49"/>
        <v>0</v>
      </c>
      <c r="L41">
        <f t="shared" ca="1" si="49"/>
        <v>0</v>
      </c>
      <c r="M41">
        <f t="shared" ca="1" si="49"/>
        <v>1</v>
      </c>
      <c r="N41">
        <f t="shared" ca="1" si="49"/>
        <v>0</v>
      </c>
      <c r="O41">
        <f t="shared" ca="1" si="49"/>
        <v>0</v>
      </c>
      <c r="P41">
        <f t="shared" ca="1" si="49"/>
        <v>1</v>
      </c>
      <c r="Q41">
        <f t="shared" ca="1" si="49"/>
        <v>0</v>
      </c>
      <c r="R41">
        <f t="shared" ca="1" si="49"/>
        <v>0</v>
      </c>
      <c r="S41">
        <f t="shared" ca="1" si="49"/>
        <v>0</v>
      </c>
      <c r="T41">
        <f t="shared" ca="1" si="49"/>
        <v>1</v>
      </c>
      <c r="U41">
        <f t="shared" ref="U41:U50" ca="1" si="50">SUMPRODUCT($F$1:$T$1,F41:T41)</f>
        <v>17546</v>
      </c>
      <c r="V41">
        <f ca="1">SUMPRODUCT(F41:T41,Data!$D$4:$R$4)</f>
        <v>7.3</v>
      </c>
      <c r="W41">
        <f ca="1">SUMPRODUCT(F41:T41,Data!$D$5:$R$5)</f>
        <v>7.4</v>
      </c>
      <c r="X41" s="3">
        <f t="shared" ref="X41:X50" ca="1" si="51">V41/(50+V41)</f>
        <v>0.12739965095986039</v>
      </c>
      <c r="Y41" s="3">
        <f t="shared" ref="Y41:Y50" ca="1" si="52">W41/(100+W41)</f>
        <v>6.8901303538175043E-2</v>
      </c>
      <c r="Z41">
        <f t="shared" ref="Z41:Z50" ca="1" si="53">IF(Q41=1,$Q$5,IF(R41=1,$R$5,IF(S41=1,$S$5,IF(T41=1,$T$5))))</f>
        <v>2500</v>
      </c>
      <c r="AA41">
        <f ca="1">250+SUMPRODUCT(F41:T41,Data!$D$6:$R$6)</f>
        <v>530</v>
      </c>
      <c r="AB41" s="2">
        <f t="shared" ref="AB41:AB50" ca="1" si="54">($Z41-$AA41)*X41*1000</f>
        <v>250977.31239092496</v>
      </c>
      <c r="AC41" s="2">
        <f t="shared" ref="AC41:AC50" ca="1" si="55">($Z41-$AA41)*Y41*1600</f>
        <v>217176.90875232776</v>
      </c>
      <c r="AD41" s="2">
        <f t="shared" ref="AD41:AD50" ca="1" si="56">SUM(AB41:AC41)</f>
        <v>468154.22114325268</v>
      </c>
      <c r="AE41" t="str">
        <f ca="1">IFERROR(VLOOKUP(U41,AX$9:AX$10,1,0),"No")</f>
        <v>No</v>
      </c>
    </row>
    <row r="42" spans="2:31" x14ac:dyDescent="0.35">
      <c r="C42" t="str">
        <f t="shared" ref="C42:C50" si="57">C10</f>
        <v>Processor</v>
      </c>
      <c r="D42">
        <v>2</v>
      </c>
      <c r="F42">
        <f ca="1">F38</f>
        <v>1</v>
      </c>
      <c r="G42">
        <f ca="1">G38</f>
        <v>0</v>
      </c>
      <c r="H42">
        <f ca="1">IF(H38,0,1)</f>
        <v>1</v>
      </c>
      <c r="I42">
        <f ca="1">IF(H42=1,0,1)</f>
        <v>0</v>
      </c>
      <c r="J42">
        <f ca="1">IF(AND(OR(H42=1,H42=0),OR(H42=1,I42=0)),0,0)</f>
        <v>0</v>
      </c>
      <c r="K42">
        <f ca="1">K38</f>
        <v>0</v>
      </c>
      <c r="L42">
        <f t="shared" ref="L42:T42" ca="1" si="58">L38</f>
        <v>0</v>
      </c>
      <c r="M42">
        <f t="shared" ca="1" si="58"/>
        <v>1</v>
      </c>
      <c r="N42">
        <f t="shared" ca="1" si="58"/>
        <v>0</v>
      </c>
      <c r="O42">
        <f t="shared" ca="1" si="58"/>
        <v>0</v>
      </c>
      <c r="P42">
        <f t="shared" ca="1" si="58"/>
        <v>1</v>
      </c>
      <c r="Q42">
        <f t="shared" ca="1" si="58"/>
        <v>0</v>
      </c>
      <c r="R42">
        <f t="shared" ca="1" si="58"/>
        <v>0</v>
      </c>
      <c r="S42">
        <f t="shared" ca="1" si="58"/>
        <v>0</v>
      </c>
      <c r="T42">
        <f t="shared" ca="1" si="58"/>
        <v>1</v>
      </c>
      <c r="U42">
        <f t="shared" ca="1" si="50"/>
        <v>17541</v>
      </c>
      <c r="V42">
        <f ca="1">SUMPRODUCT(F42:T42,Data!$D$4:$R$4)</f>
        <v>6.3</v>
      </c>
      <c r="W42">
        <f ca="1">SUMPRODUCT(F42:T42,Data!$D$5:$R$5)</f>
        <v>8</v>
      </c>
      <c r="X42" s="3">
        <f t="shared" ca="1" si="51"/>
        <v>0.11190053285968028</v>
      </c>
      <c r="Y42" s="3">
        <f t="shared" ca="1" si="52"/>
        <v>7.407407407407407E-2</v>
      </c>
      <c r="Z42">
        <f t="shared" ca="1" si="53"/>
        <v>2500</v>
      </c>
      <c r="AA42">
        <f ca="1">250+SUMPRODUCT(F42:T42,Data!$D$6:$R$6)</f>
        <v>630</v>
      </c>
      <c r="AB42" s="2">
        <f t="shared" ca="1" si="54"/>
        <v>209253.99644760214</v>
      </c>
      <c r="AC42" s="2">
        <f t="shared" ca="1" si="55"/>
        <v>221629.62962962961</v>
      </c>
      <c r="AD42" s="2">
        <f t="shared" ca="1" si="56"/>
        <v>430883.62607723172</v>
      </c>
      <c r="AE42" t="str">
        <f t="shared" ref="AE42:AE50" ca="1" si="59">IFERROR(VLOOKUP(U42,AX$9:AX$10,1,0),"No")</f>
        <v>No</v>
      </c>
    </row>
    <row r="43" spans="2:31" x14ac:dyDescent="0.35">
      <c r="C43" t="str">
        <f t="shared" si="57"/>
        <v>Processor</v>
      </c>
      <c r="D43">
        <v>3</v>
      </c>
      <c r="F43">
        <f ca="1">F38</f>
        <v>1</v>
      </c>
      <c r="G43">
        <f ca="1">G38</f>
        <v>0</v>
      </c>
      <c r="H43">
        <f ca="1">IF(AND(H38=1,H42=0),0,0)</f>
        <v>0</v>
      </c>
      <c r="I43">
        <f ca="1">IF(OR(AND(I38=1,I42=0),AND(I38=0,I42=1)),0,1)</f>
        <v>0</v>
      </c>
      <c r="J43">
        <f ca="1">IF(AND(H43=0,I43=0),1,0)</f>
        <v>1</v>
      </c>
      <c r="K43">
        <f ca="1">K38</f>
        <v>0</v>
      </c>
      <c r="L43">
        <f t="shared" ref="L43:T43" ca="1" si="60">L38</f>
        <v>0</v>
      </c>
      <c r="M43">
        <f t="shared" ca="1" si="60"/>
        <v>1</v>
      </c>
      <c r="N43">
        <f t="shared" ca="1" si="60"/>
        <v>0</v>
      </c>
      <c r="O43">
        <f t="shared" ca="1" si="60"/>
        <v>0</v>
      </c>
      <c r="P43">
        <f t="shared" ca="1" si="60"/>
        <v>1</v>
      </c>
      <c r="Q43">
        <f t="shared" ca="1" si="60"/>
        <v>0</v>
      </c>
      <c r="R43">
        <f t="shared" ca="1" si="60"/>
        <v>0</v>
      </c>
      <c r="S43">
        <f t="shared" ca="1" si="60"/>
        <v>0</v>
      </c>
      <c r="T43">
        <f t="shared" ca="1" si="60"/>
        <v>1</v>
      </c>
      <c r="U43">
        <f t="shared" ca="1" si="50"/>
        <v>17553</v>
      </c>
      <c r="V43">
        <f ca="1">SUMPRODUCT(F43:T43,Data!$D$4:$R$4)</f>
        <v>10.8</v>
      </c>
      <c r="W43">
        <f ca="1">SUMPRODUCT(F43:T43,Data!$D$5:$R$5)</f>
        <v>11</v>
      </c>
      <c r="X43" s="3">
        <f t="shared" ca="1" si="51"/>
        <v>0.17763157894736845</v>
      </c>
      <c r="Y43" s="3">
        <f t="shared" ca="1" si="52"/>
        <v>9.90990990990991E-2</v>
      </c>
      <c r="Z43">
        <f t="shared" ca="1" si="53"/>
        <v>2500</v>
      </c>
      <c r="AA43">
        <f ca="1">250+SUMPRODUCT(F43:T43,Data!$D$6:$R$6)</f>
        <v>830</v>
      </c>
      <c r="AB43" s="2">
        <f t="shared" ca="1" si="54"/>
        <v>296644.73684210534</v>
      </c>
      <c r="AC43" s="2">
        <f t="shared" ca="1" si="55"/>
        <v>264792.79279279278</v>
      </c>
      <c r="AD43" s="2">
        <f t="shared" ca="1" si="56"/>
        <v>561437.52963489806</v>
      </c>
      <c r="AE43" t="str">
        <f t="shared" ca="1" si="59"/>
        <v>No</v>
      </c>
    </row>
    <row r="44" spans="2:31" x14ac:dyDescent="0.35">
      <c r="C44" t="str">
        <f t="shared" si="57"/>
        <v>Display Size</v>
      </c>
      <c r="D44">
        <v>4</v>
      </c>
      <c r="F44">
        <f ca="1">F38</f>
        <v>1</v>
      </c>
      <c r="G44">
        <f ca="1">G38</f>
        <v>0</v>
      </c>
      <c r="H44">
        <f ca="1">H38</f>
        <v>0</v>
      </c>
      <c r="I44">
        <f t="shared" ref="I44:J44" ca="1" si="61">I38</f>
        <v>1</v>
      </c>
      <c r="J44">
        <f t="shared" ca="1" si="61"/>
        <v>0</v>
      </c>
      <c r="K44">
        <f ca="1">IF(K38,0,1)</f>
        <v>1</v>
      </c>
      <c r="L44">
        <f ca="1">IF(K44=1,0,1)</f>
        <v>0</v>
      </c>
      <c r="M44">
        <f ca="1">IF(AND(OR(K44=1,K44=0),OR(L44=1,L44=0)),0,0)</f>
        <v>0</v>
      </c>
      <c r="N44">
        <f ca="1">N38</f>
        <v>0</v>
      </c>
      <c r="O44">
        <f t="shared" ref="O44:T44" ca="1" si="62">O38</f>
        <v>0</v>
      </c>
      <c r="P44">
        <f t="shared" ca="1" si="62"/>
        <v>1</v>
      </c>
      <c r="Q44">
        <f t="shared" ca="1" si="62"/>
        <v>0</v>
      </c>
      <c r="R44">
        <f t="shared" ca="1" si="62"/>
        <v>0</v>
      </c>
      <c r="S44">
        <f t="shared" ca="1" si="62"/>
        <v>0</v>
      </c>
      <c r="T44">
        <f t="shared" ca="1" si="62"/>
        <v>1</v>
      </c>
      <c r="U44">
        <f t="shared" ca="1" si="50"/>
        <v>17449</v>
      </c>
      <c r="V44">
        <f ca="1">SUMPRODUCT(F44:T44,Data!$D$4:$R$4)</f>
        <v>7.5</v>
      </c>
      <c r="W44">
        <f ca="1">SUMPRODUCT(F44:T44,Data!$D$5:$R$5)</f>
        <v>7.9</v>
      </c>
      <c r="X44" s="3">
        <f t="shared" ca="1" si="51"/>
        <v>0.13043478260869565</v>
      </c>
      <c r="Y44" s="3">
        <f t="shared" ca="1" si="52"/>
        <v>7.3215940685820199E-2</v>
      </c>
      <c r="Z44">
        <f t="shared" ca="1" si="53"/>
        <v>2500</v>
      </c>
      <c r="AA44">
        <f ca="1">250+SUMPRODUCT(F44:T44,Data!$D$6:$R$6)</f>
        <v>630</v>
      </c>
      <c r="AB44" s="2">
        <f t="shared" ca="1" si="54"/>
        <v>243913.04347826086</v>
      </c>
      <c r="AC44" s="2">
        <f t="shared" ca="1" si="55"/>
        <v>219062.09453197403</v>
      </c>
      <c r="AD44" s="2">
        <f t="shared" ca="1" si="56"/>
        <v>462975.13801023492</v>
      </c>
      <c r="AE44" t="str">
        <f t="shared" ca="1" si="59"/>
        <v>No</v>
      </c>
    </row>
    <row r="45" spans="2:31" x14ac:dyDescent="0.35">
      <c r="C45" t="str">
        <f t="shared" si="57"/>
        <v>Display Size</v>
      </c>
      <c r="D45">
        <v>5</v>
      </c>
      <c r="F45">
        <f ca="1">F38</f>
        <v>1</v>
      </c>
      <c r="G45">
        <f ca="1">G38</f>
        <v>0</v>
      </c>
      <c r="H45">
        <f t="shared" ref="H45:J45" ca="1" si="63">H38</f>
        <v>0</v>
      </c>
      <c r="I45">
        <f t="shared" ca="1" si="63"/>
        <v>1</v>
      </c>
      <c r="J45">
        <f t="shared" ca="1" si="63"/>
        <v>0</v>
      </c>
      <c r="K45">
        <f ca="1">IF(AND(K38=1,K44=0),0,0)</f>
        <v>0</v>
      </c>
      <c r="L45">
        <f ca="1">IF(OR(AND(L38=1,L44=0),AND(L38=0,L44=1)),0,1)</f>
        <v>1</v>
      </c>
      <c r="M45">
        <f ca="1">IF(AND(K45=0,L45=0),1,0)</f>
        <v>0</v>
      </c>
      <c r="N45">
        <f ca="1">N38</f>
        <v>0</v>
      </c>
      <c r="O45">
        <f t="shared" ref="O45:T45" ca="1" si="64">O38</f>
        <v>0</v>
      </c>
      <c r="P45">
        <f t="shared" ca="1" si="64"/>
        <v>1</v>
      </c>
      <c r="Q45">
        <f t="shared" ca="1" si="64"/>
        <v>0</v>
      </c>
      <c r="R45">
        <f t="shared" ca="1" si="64"/>
        <v>0</v>
      </c>
      <c r="S45">
        <f t="shared" ca="1" si="64"/>
        <v>0</v>
      </c>
      <c r="T45">
        <f t="shared" ca="1" si="64"/>
        <v>1</v>
      </c>
      <c r="U45">
        <f t="shared" ca="1" si="50"/>
        <v>17481</v>
      </c>
      <c r="V45">
        <f ca="1">SUMPRODUCT(F45:T45,Data!$D$4:$R$4)</f>
        <v>9.5</v>
      </c>
      <c r="W45">
        <f ca="1">SUMPRODUCT(F45:T45,Data!$D$5:$R$5)</f>
        <v>9.4</v>
      </c>
      <c r="X45" s="3">
        <f t="shared" ca="1" si="51"/>
        <v>0.15966386554621848</v>
      </c>
      <c r="Y45" s="3">
        <f t="shared" ca="1" si="52"/>
        <v>8.5923217550274225E-2</v>
      </c>
      <c r="Z45">
        <f t="shared" ca="1" si="53"/>
        <v>2500</v>
      </c>
      <c r="AA45">
        <f ca="1">250+SUMPRODUCT(F45:T45,Data!$D$6:$R$6)</f>
        <v>680</v>
      </c>
      <c r="AB45" s="2">
        <f t="shared" ca="1" si="54"/>
        <v>290588.23529411765</v>
      </c>
      <c r="AC45" s="2">
        <f t="shared" ca="1" si="55"/>
        <v>250208.40950639854</v>
      </c>
      <c r="AD45" s="2">
        <f t="shared" ca="1" si="56"/>
        <v>540796.64480051619</v>
      </c>
      <c r="AE45" t="str">
        <f t="shared" ca="1" si="59"/>
        <v>No</v>
      </c>
    </row>
    <row r="46" spans="2:31" x14ac:dyDescent="0.35">
      <c r="C46" t="str">
        <f t="shared" si="57"/>
        <v>Memory</v>
      </c>
      <c r="D46">
        <v>6</v>
      </c>
      <c r="F46">
        <f ca="1">F38</f>
        <v>1</v>
      </c>
      <c r="G46">
        <f t="shared" ref="G46:M46" ca="1" si="65">G38</f>
        <v>0</v>
      </c>
      <c r="H46">
        <f t="shared" ca="1" si="65"/>
        <v>0</v>
      </c>
      <c r="I46">
        <f t="shared" ca="1" si="65"/>
        <v>1</v>
      </c>
      <c r="J46">
        <f t="shared" ca="1" si="65"/>
        <v>0</v>
      </c>
      <c r="K46">
        <f t="shared" ca="1" si="65"/>
        <v>0</v>
      </c>
      <c r="L46">
        <f t="shared" ca="1" si="65"/>
        <v>0</v>
      </c>
      <c r="M46">
        <f t="shared" ca="1" si="65"/>
        <v>1</v>
      </c>
      <c r="N46">
        <f ca="1">IF(N38,0,1)</f>
        <v>1</v>
      </c>
      <c r="O46">
        <f ca="1">IF(N46=1,0,1)</f>
        <v>0</v>
      </c>
      <c r="P46">
        <f ca="1">IF(AND(OR(N46=1,O46=0),OR(N46=1,O46=0)),0,0)</f>
        <v>0</v>
      </c>
      <c r="Q46">
        <f ca="1">Q38</f>
        <v>0</v>
      </c>
      <c r="R46">
        <f t="shared" ref="R46:T46" ca="1" si="66">R38</f>
        <v>0</v>
      </c>
      <c r="S46">
        <f t="shared" ca="1" si="66"/>
        <v>0</v>
      </c>
      <c r="T46">
        <f t="shared" ca="1" si="66"/>
        <v>1</v>
      </c>
      <c r="U46">
        <f t="shared" ca="1" si="50"/>
        <v>16777</v>
      </c>
      <c r="V46">
        <f ca="1">SUMPRODUCT(F46:T46,Data!$D$4:$R$4)</f>
        <v>3.8</v>
      </c>
      <c r="W46">
        <f ca="1">SUMPRODUCT(F46:T46,Data!$D$5:$R$5)</f>
        <v>7.9</v>
      </c>
      <c r="X46" s="3">
        <f t="shared" ca="1" si="51"/>
        <v>7.0631970260223054E-2</v>
      </c>
      <c r="Y46" s="3">
        <f t="shared" ca="1" si="52"/>
        <v>7.3215940685820199E-2</v>
      </c>
      <c r="Z46">
        <f t="shared" ca="1" si="53"/>
        <v>2500</v>
      </c>
      <c r="AA46">
        <f ca="1">250+SUMPRODUCT(F46:T46,Data!$D$6:$R$6)</f>
        <v>650</v>
      </c>
      <c r="AB46" s="2">
        <f t="shared" ca="1" si="54"/>
        <v>130669.14498141264</v>
      </c>
      <c r="AC46" s="2">
        <f t="shared" ca="1" si="55"/>
        <v>216719.18443002779</v>
      </c>
      <c r="AD46" s="2">
        <f t="shared" ca="1" si="56"/>
        <v>347388.32941144041</v>
      </c>
      <c r="AE46" t="str">
        <f t="shared" ca="1" si="59"/>
        <v>No</v>
      </c>
    </row>
    <row r="47" spans="2:31" x14ac:dyDescent="0.35">
      <c r="C47" t="str">
        <f t="shared" si="57"/>
        <v>Memory</v>
      </c>
      <c r="D47">
        <v>7</v>
      </c>
      <c r="F47">
        <f ca="1">F38</f>
        <v>1</v>
      </c>
      <c r="G47">
        <f t="shared" ref="G47:M47" ca="1" si="67">G38</f>
        <v>0</v>
      </c>
      <c r="H47">
        <f t="shared" ca="1" si="67"/>
        <v>0</v>
      </c>
      <c r="I47">
        <f t="shared" ca="1" si="67"/>
        <v>1</v>
      </c>
      <c r="J47">
        <f t="shared" ca="1" si="67"/>
        <v>0</v>
      </c>
      <c r="K47">
        <f t="shared" ca="1" si="67"/>
        <v>0</v>
      </c>
      <c r="L47">
        <f t="shared" ca="1" si="67"/>
        <v>0</v>
      </c>
      <c r="M47">
        <f t="shared" ca="1" si="67"/>
        <v>1</v>
      </c>
      <c r="N47">
        <f ca="1">IF(AND(N38=1,N46=0),0,0)</f>
        <v>0</v>
      </c>
      <c r="O47">
        <f ca="1">IF(OR(AND(O38=1,O46=0),AND(O38=0,O46=1)),0,1)</f>
        <v>1</v>
      </c>
      <c r="P47">
        <f ca="1">IF(AND(N47=0,O47=0),1,0)</f>
        <v>0</v>
      </c>
      <c r="Q47">
        <f ca="1">Q38</f>
        <v>0</v>
      </c>
      <c r="R47">
        <f t="shared" ref="R47:T47" ca="1" si="68">R38</f>
        <v>0</v>
      </c>
      <c r="S47">
        <f t="shared" ca="1" si="68"/>
        <v>0</v>
      </c>
      <c r="T47">
        <f t="shared" ca="1" si="68"/>
        <v>1</v>
      </c>
      <c r="U47">
        <f t="shared" ca="1" si="50"/>
        <v>17033</v>
      </c>
      <c r="V47">
        <f ca="1">SUMPRODUCT(F47:T47,Data!$D$4:$R$4)</f>
        <v>5.8</v>
      </c>
      <c r="W47">
        <f ca="1">SUMPRODUCT(F47:T47,Data!$D$5:$R$5)</f>
        <v>9.9</v>
      </c>
      <c r="X47" s="3">
        <f t="shared" ca="1" si="51"/>
        <v>0.1039426523297491</v>
      </c>
      <c r="Y47" s="3">
        <f t="shared" ca="1" si="52"/>
        <v>9.0081892629663332E-2</v>
      </c>
      <c r="Z47">
        <f t="shared" ca="1" si="53"/>
        <v>2500</v>
      </c>
      <c r="AA47">
        <f ca="1">250+SUMPRODUCT(F47:T47,Data!$D$6:$R$6)</f>
        <v>690</v>
      </c>
      <c r="AB47" s="2">
        <f t="shared" ca="1" si="54"/>
        <v>188136.20071684587</v>
      </c>
      <c r="AC47" s="2">
        <f t="shared" ca="1" si="55"/>
        <v>260877.16105550504</v>
      </c>
      <c r="AD47" s="2">
        <f t="shared" ca="1" si="56"/>
        <v>449013.36177235091</v>
      </c>
      <c r="AE47">
        <f t="shared" ca="1" si="59"/>
        <v>17033</v>
      </c>
    </row>
    <row r="48" spans="2:31" x14ac:dyDescent="0.35">
      <c r="C48" t="str">
        <f t="shared" si="57"/>
        <v>Price</v>
      </c>
      <c r="D48">
        <v>8</v>
      </c>
      <c r="F48">
        <f ca="1">F38</f>
        <v>1</v>
      </c>
      <c r="G48">
        <f t="shared" ref="G48:P48" ca="1" si="69">G38</f>
        <v>0</v>
      </c>
      <c r="H48">
        <f t="shared" ca="1" si="69"/>
        <v>0</v>
      </c>
      <c r="I48">
        <f t="shared" ca="1" si="69"/>
        <v>1</v>
      </c>
      <c r="J48">
        <f t="shared" ca="1" si="69"/>
        <v>0</v>
      </c>
      <c r="K48">
        <f t="shared" ca="1" si="69"/>
        <v>0</v>
      </c>
      <c r="L48">
        <f t="shared" ca="1" si="69"/>
        <v>0</v>
      </c>
      <c r="M48">
        <f t="shared" ca="1" si="69"/>
        <v>1</v>
      </c>
      <c r="N48">
        <f t="shared" ca="1" si="69"/>
        <v>0</v>
      </c>
      <c r="O48">
        <f t="shared" ca="1" si="69"/>
        <v>0</v>
      </c>
      <c r="P48">
        <f t="shared" ca="1" si="69"/>
        <v>1</v>
      </c>
      <c r="Q48">
        <f ca="1">IF(Q38,0,1)</f>
        <v>1</v>
      </c>
      <c r="R48">
        <f ca="1">IF(Q48=1,0,1)</f>
        <v>0</v>
      </c>
      <c r="S48">
        <f ca="1">IF(AND(OR(Q48=0,R48=1),OR(R48=0,R48=1)),0,0)</f>
        <v>0</v>
      </c>
      <c r="T48">
        <f ca="1">IF(S48,0,0)</f>
        <v>0</v>
      </c>
      <c r="U48">
        <f t="shared" ca="1" si="50"/>
        <v>3209</v>
      </c>
      <c r="V48">
        <f ca="1">SUMPRODUCT(F48:T48,Data!$D$4:$R$4)</f>
        <v>12.3</v>
      </c>
      <c r="W48">
        <f ca="1">SUMPRODUCT(F48:T48,Data!$D$5:$R$5)</f>
        <v>15.4</v>
      </c>
      <c r="X48" s="3">
        <f t="shared" ca="1" si="51"/>
        <v>0.19743178170144465</v>
      </c>
      <c r="Y48" s="3">
        <f t="shared" ca="1" si="52"/>
        <v>0.13344887348353551</v>
      </c>
      <c r="Z48">
        <f t="shared" ca="1" si="53"/>
        <v>1000</v>
      </c>
      <c r="AA48">
        <f ca="1">250+SUMPRODUCT(F48:T48,Data!$D$6:$R$6)</f>
        <v>730</v>
      </c>
      <c r="AB48" s="2">
        <f t="shared" ca="1" si="54"/>
        <v>53306.581059390053</v>
      </c>
      <c r="AC48" s="2">
        <f t="shared" ca="1" si="55"/>
        <v>57649.91334488734</v>
      </c>
      <c r="AD48" s="2">
        <f t="shared" ca="1" si="56"/>
        <v>110956.49440427739</v>
      </c>
      <c r="AE48" t="str">
        <f t="shared" ca="1" si="59"/>
        <v>No</v>
      </c>
    </row>
    <row r="49" spans="2:31" x14ac:dyDescent="0.35">
      <c r="C49" t="str">
        <f t="shared" si="57"/>
        <v>Price</v>
      </c>
      <c r="D49">
        <v>9</v>
      </c>
      <c r="F49">
        <f ca="1">F38</f>
        <v>1</v>
      </c>
      <c r="G49">
        <f t="shared" ref="G49:P49" ca="1" si="70">G38</f>
        <v>0</v>
      </c>
      <c r="H49">
        <f t="shared" ca="1" si="70"/>
        <v>0</v>
      </c>
      <c r="I49">
        <f t="shared" ca="1" si="70"/>
        <v>1</v>
      </c>
      <c r="J49">
        <f t="shared" ca="1" si="70"/>
        <v>0</v>
      </c>
      <c r="K49">
        <f t="shared" ca="1" si="70"/>
        <v>0</v>
      </c>
      <c r="L49">
        <f t="shared" ca="1" si="70"/>
        <v>0</v>
      </c>
      <c r="M49">
        <f t="shared" ca="1" si="70"/>
        <v>1</v>
      </c>
      <c r="N49">
        <f t="shared" ca="1" si="70"/>
        <v>0</v>
      </c>
      <c r="O49">
        <f t="shared" ca="1" si="70"/>
        <v>0</v>
      </c>
      <c r="P49">
        <f t="shared" ca="1" si="70"/>
        <v>1</v>
      </c>
      <c r="Q49">
        <f ca="1">IF(AND(Q38=1,Q48=0),0,0)</f>
        <v>0</v>
      </c>
      <c r="R49">
        <f ca="1">IF(AND(R38=1,R48=0),0,0)</f>
        <v>0</v>
      </c>
      <c r="S49">
        <f ca="1">IF(AND(AND(OR(Q38=0,Q38=1),OR(R38=0,R38=1)),AND(OR(Q48=0,Q48=1),OR(R48=0,R48=1)),S38=1),0,1)</f>
        <v>1</v>
      </c>
      <c r="T49">
        <f ca="1">IF(AND(Q49=0,R49=0,S49=0),1,0)</f>
        <v>0</v>
      </c>
      <c r="U49">
        <f t="shared" ca="1" si="50"/>
        <v>9353</v>
      </c>
      <c r="V49">
        <f ca="1">SUMPRODUCT(F49:T49,Data!$D$4:$R$4)</f>
        <v>9.3000000000000007</v>
      </c>
      <c r="W49">
        <f ca="1">SUMPRODUCT(F49:T49,Data!$D$5:$R$5)</f>
        <v>11.4</v>
      </c>
      <c r="X49" s="3">
        <f t="shared" ca="1" si="51"/>
        <v>0.15682967959527827</v>
      </c>
      <c r="Y49" s="3">
        <f t="shared" ca="1" si="52"/>
        <v>0.10233393177737882</v>
      </c>
      <c r="Z49">
        <f t="shared" ca="1" si="53"/>
        <v>2000</v>
      </c>
      <c r="AA49">
        <f ca="1">250+SUMPRODUCT(F49:T49,Data!$D$6:$R$6)</f>
        <v>730</v>
      </c>
      <c r="AB49" s="2">
        <f t="shared" ca="1" si="54"/>
        <v>199173.69308600339</v>
      </c>
      <c r="AC49" s="2">
        <f t="shared" ca="1" si="55"/>
        <v>207942.54937163377</v>
      </c>
      <c r="AD49" s="2">
        <f t="shared" ca="1" si="56"/>
        <v>407116.24245763716</v>
      </c>
      <c r="AE49" t="str">
        <f t="shared" ca="1" si="59"/>
        <v>No</v>
      </c>
    </row>
    <row r="50" spans="2:31" x14ac:dyDescent="0.35">
      <c r="C50" t="str">
        <f t="shared" si="57"/>
        <v>Price</v>
      </c>
      <c r="D50">
        <v>10</v>
      </c>
      <c r="F50">
        <f ca="1">F38</f>
        <v>1</v>
      </c>
      <c r="G50">
        <f t="shared" ref="G50:P50" ca="1" si="71">G38</f>
        <v>0</v>
      </c>
      <c r="H50">
        <f t="shared" ca="1" si="71"/>
        <v>0</v>
      </c>
      <c r="I50">
        <f t="shared" ca="1" si="71"/>
        <v>1</v>
      </c>
      <c r="J50">
        <f t="shared" ca="1" si="71"/>
        <v>0</v>
      </c>
      <c r="K50">
        <f t="shared" ca="1" si="71"/>
        <v>0</v>
      </c>
      <c r="L50">
        <f t="shared" ca="1" si="71"/>
        <v>0</v>
      </c>
      <c r="M50">
        <f t="shared" ca="1" si="71"/>
        <v>1</v>
      </c>
      <c r="N50">
        <f t="shared" ca="1" si="71"/>
        <v>0</v>
      </c>
      <c r="O50">
        <f t="shared" ca="1" si="71"/>
        <v>0</v>
      </c>
      <c r="P50">
        <f t="shared" ca="1" si="71"/>
        <v>1</v>
      </c>
      <c r="Q50">
        <f ca="1">IF(OR(Q38=1,Q48=1,Q49=1),0,1)</f>
        <v>0</v>
      </c>
      <c r="R50">
        <f ca="1">IF(OR(R38=1,R48=1,R49=1),0,1)</f>
        <v>1</v>
      </c>
      <c r="S50">
        <f ca="1">IF(OR(S38=1,S48=1,S49=1),0,1)</f>
        <v>0</v>
      </c>
      <c r="T50">
        <f ca="1">IF(OR(T38=1,T48=1,T49=1),0,1)</f>
        <v>0</v>
      </c>
      <c r="U50">
        <f t="shared" ca="1" si="50"/>
        <v>5257</v>
      </c>
      <c r="V50">
        <f ca="1">SUMPRODUCT(F50:T50,Data!$D$4:$R$4)</f>
        <v>10.3</v>
      </c>
      <c r="W50">
        <f ca="1">SUMPRODUCT(F50:T50,Data!$D$5:$R$5)</f>
        <v>13.4</v>
      </c>
      <c r="X50" s="3">
        <f t="shared" ca="1" si="51"/>
        <v>0.17081260364842457</v>
      </c>
      <c r="Y50" s="3">
        <f t="shared" ca="1" si="52"/>
        <v>0.11816578483245149</v>
      </c>
      <c r="Z50">
        <f t="shared" ca="1" si="53"/>
        <v>1500</v>
      </c>
      <c r="AA50">
        <f ca="1">250+SUMPRODUCT(F50:T50,Data!$D$6:$R$6)</f>
        <v>730</v>
      </c>
      <c r="AB50" s="2">
        <f t="shared" ca="1" si="54"/>
        <v>131525.70480928689</v>
      </c>
      <c r="AC50" s="2">
        <f t="shared" ca="1" si="55"/>
        <v>145580.24691358022</v>
      </c>
      <c r="AD50" s="2">
        <f t="shared" ca="1" si="56"/>
        <v>277105.95172286709</v>
      </c>
      <c r="AE50" t="str">
        <f t="shared" ca="1" si="59"/>
        <v>No</v>
      </c>
    </row>
    <row r="51" spans="2:31" x14ac:dyDescent="0.35">
      <c r="B51" s="4" t="s">
        <v>73</v>
      </c>
      <c r="AD51" s="43">
        <f ca="1">MAX(AD41:AD50)</f>
        <v>561437.52963489806</v>
      </c>
    </row>
    <row r="52" spans="2:31" x14ac:dyDescent="0.35">
      <c r="B52" s="4" t="s">
        <v>84</v>
      </c>
      <c r="F52">
        <f t="shared" ref="F52:T52" ca="1" si="72">AI11</f>
        <v>1</v>
      </c>
      <c r="G52">
        <f t="shared" ca="1" si="72"/>
        <v>0</v>
      </c>
      <c r="H52">
        <f t="shared" ca="1" si="72"/>
        <v>0</v>
      </c>
      <c r="I52">
        <f t="shared" ca="1" si="72"/>
        <v>0</v>
      </c>
      <c r="J52">
        <f t="shared" ca="1" si="72"/>
        <v>1</v>
      </c>
      <c r="K52">
        <f t="shared" ca="1" si="72"/>
        <v>0</v>
      </c>
      <c r="L52">
        <f t="shared" ca="1" si="72"/>
        <v>0</v>
      </c>
      <c r="M52">
        <f t="shared" ca="1" si="72"/>
        <v>1</v>
      </c>
      <c r="N52">
        <f t="shared" ca="1" si="72"/>
        <v>0</v>
      </c>
      <c r="O52">
        <f t="shared" ca="1" si="72"/>
        <v>0</v>
      </c>
      <c r="P52">
        <f t="shared" ca="1" si="72"/>
        <v>1</v>
      </c>
      <c r="Q52">
        <f t="shared" ca="1" si="72"/>
        <v>0</v>
      </c>
      <c r="R52">
        <f t="shared" ca="1" si="72"/>
        <v>0</v>
      </c>
      <c r="S52">
        <f t="shared" ca="1" si="72"/>
        <v>0</v>
      </c>
      <c r="T52">
        <f t="shared" ca="1" si="72"/>
        <v>1</v>
      </c>
      <c r="U52">
        <f t="shared" ref="U52" ca="1" si="73">SUMPRODUCT($F$1:$T$1,F52:T52)</f>
        <v>17553</v>
      </c>
    </row>
    <row r="53" spans="2:31" x14ac:dyDescent="0.35"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</row>
    <row r="54" spans="2:31" x14ac:dyDescent="0.35">
      <c r="B54" s="4" t="s">
        <v>128</v>
      </c>
      <c r="E54" s="45">
        <f ca="1">AY11</f>
        <v>108</v>
      </c>
      <c r="F54">
        <f ca="1">VLOOKUP($E54,'Brute Force Search'!$B$6:$R$221,F$3,0)</f>
        <v>1</v>
      </c>
      <c r="G54">
        <f ca="1">VLOOKUP($E54,'Brute Force Search'!$B$6:$R$221,G$3,0)</f>
        <v>0</v>
      </c>
      <c r="H54">
        <f ca="1">VLOOKUP($E54,'Brute Force Search'!$B$6:$R$221,H$3,0)</f>
        <v>0</v>
      </c>
      <c r="I54">
        <f ca="1">VLOOKUP($E54,'Brute Force Search'!$B$6:$R$221,I$3,0)</f>
        <v>0</v>
      </c>
      <c r="J54">
        <f ca="1">VLOOKUP($E54,'Brute Force Search'!$B$6:$R$221,J$3,0)</f>
        <v>1</v>
      </c>
      <c r="K54">
        <f ca="1">VLOOKUP($E54,'Brute Force Search'!$B$6:$R$221,K$3,0)</f>
        <v>0</v>
      </c>
      <c r="L54">
        <f ca="1">VLOOKUP($E54,'Brute Force Search'!$B$6:$R$221,L$3,0)</f>
        <v>0</v>
      </c>
      <c r="M54">
        <f ca="1">VLOOKUP($E54,'Brute Force Search'!$B$6:$R$221,M$3,0)</f>
        <v>1</v>
      </c>
      <c r="N54">
        <f ca="1">VLOOKUP($E54,'Brute Force Search'!$B$6:$R$221,N$3,0)</f>
        <v>0</v>
      </c>
      <c r="O54">
        <f ca="1">VLOOKUP($E54,'Brute Force Search'!$B$6:$R$221,O$3,0)</f>
        <v>0</v>
      </c>
      <c r="P54">
        <f ca="1">VLOOKUP($E54,'Brute Force Search'!$B$6:$R$221,P$3,0)</f>
        <v>1</v>
      </c>
      <c r="Q54">
        <f ca="1">VLOOKUP($E54,'Brute Force Search'!$B$6:$R$221,Q$3,0)</f>
        <v>0</v>
      </c>
      <c r="R54">
        <f ca="1">VLOOKUP($E54,'Brute Force Search'!$B$6:$R$221,R$3,0)</f>
        <v>0</v>
      </c>
      <c r="S54">
        <f ca="1">VLOOKUP($E54,'Brute Force Search'!$B$6:$R$221,S$3,0)</f>
        <v>0</v>
      </c>
      <c r="T54">
        <f ca="1">VLOOKUP($E54,'Brute Force Search'!$B$6:$R$221,T$3,0)</f>
        <v>1</v>
      </c>
      <c r="U54">
        <f ca="1">SUMPRODUCT($F$1:$T$1,F54:T54)</f>
        <v>17553</v>
      </c>
      <c r="V54" s="34"/>
      <c r="W54" s="34"/>
      <c r="X54" s="34"/>
      <c r="Y54" s="34"/>
      <c r="Z54" s="34"/>
      <c r="AA54" s="34"/>
      <c r="AB54" s="34"/>
      <c r="AC54" s="34"/>
      <c r="AD54" s="34"/>
      <c r="AE54" s="34"/>
    </row>
    <row r="55" spans="2:31" x14ac:dyDescent="0.35"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</row>
    <row r="56" spans="2:31" x14ac:dyDescent="0.35">
      <c r="B56" s="4" t="s">
        <v>78</v>
      </c>
    </row>
    <row r="57" spans="2:31" x14ac:dyDescent="0.35">
      <c r="C57" t="str">
        <f>C25</f>
        <v>Detachable</v>
      </c>
      <c r="D57">
        <v>1</v>
      </c>
      <c r="F57">
        <f ca="1">IF(F54,0,1)</f>
        <v>0</v>
      </c>
      <c r="G57">
        <f ca="1">1-F57</f>
        <v>1</v>
      </c>
      <c r="H57">
        <f ca="1">H54</f>
        <v>0</v>
      </c>
      <c r="I57">
        <f t="shared" ref="I57:T57" ca="1" si="74">I54</f>
        <v>0</v>
      </c>
      <c r="J57">
        <f t="shared" ca="1" si="74"/>
        <v>1</v>
      </c>
      <c r="K57">
        <f t="shared" ca="1" si="74"/>
        <v>0</v>
      </c>
      <c r="L57">
        <f t="shared" ca="1" si="74"/>
        <v>0</v>
      </c>
      <c r="M57">
        <f t="shared" ca="1" si="74"/>
        <v>1</v>
      </c>
      <c r="N57">
        <f t="shared" ca="1" si="74"/>
        <v>0</v>
      </c>
      <c r="O57">
        <f t="shared" ca="1" si="74"/>
        <v>0</v>
      </c>
      <c r="P57">
        <f t="shared" ca="1" si="74"/>
        <v>1</v>
      </c>
      <c r="Q57">
        <f t="shared" ca="1" si="74"/>
        <v>0</v>
      </c>
      <c r="R57">
        <f t="shared" ca="1" si="74"/>
        <v>0</v>
      </c>
      <c r="S57">
        <f t="shared" ca="1" si="74"/>
        <v>0</v>
      </c>
      <c r="T57">
        <f t="shared" ca="1" si="74"/>
        <v>1</v>
      </c>
      <c r="U57">
        <f t="shared" ref="U57:U66" ca="1" si="75">SUMPRODUCT($F$1:$T$1,F57:T57)</f>
        <v>17554</v>
      </c>
      <c r="V57">
        <f ca="1">SUMPRODUCT(F57:T57,Data!$D$4:$R$4)</f>
        <v>9.8000000000000007</v>
      </c>
      <c r="W57">
        <f ca="1">SUMPRODUCT(F57:T57,Data!$D$5:$R$5)</f>
        <v>8</v>
      </c>
      <c r="X57" s="3">
        <f t="shared" ref="X57:X66" ca="1" si="76">V57/(50+V57)</f>
        <v>0.16387959866220739</v>
      </c>
      <c r="Y57" s="3">
        <f t="shared" ref="Y57:Y66" ca="1" si="77">W57/(100+W57)</f>
        <v>7.407407407407407E-2</v>
      </c>
      <c r="Z57">
        <f t="shared" ref="Z57:Z66" ca="1" si="78">IF(Q57=1,$Q$5,IF(R57=1,$R$5,IF(S57=1,$S$5,IF(T57=1,$T$5))))</f>
        <v>2500</v>
      </c>
      <c r="AA57">
        <f ca="1">250+SUMPRODUCT(F57:T57,Data!$D$6:$R$6)</f>
        <v>630</v>
      </c>
      <c r="AB57" s="2">
        <f t="shared" ref="AB57:AB66" ca="1" si="79">($Z57-$AA57)*X57*1000</f>
        <v>306454.84949832782</v>
      </c>
      <c r="AC57" s="2">
        <f t="shared" ref="AC57:AC66" ca="1" si="80">($Z57-$AA57)*Y57*1600</f>
        <v>221629.62962962961</v>
      </c>
      <c r="AD57" s="2">
        <f t="shared" ref="AD57:AD66" ca="1" si="81">SUM(AB57:AC57)</f>
        <v>528084.47912795749</v>
      </c>
      <c r="AE57" t="str">
        <f ca="1">IFERROR(VLOOKUP(U57,AX$9:AX$11,1,0),"No")</f>
        <v>No</v>
      </c>
    </row>
    <row r="58" spans="2:31" x14ac:dyDescent="0.35">
      <c r="C58" t="str">
        <f t="shared" ref="C58:C66" si="82">C26</f>
        <v>Processor</v>
      </c>
      <c r="D58">
        <v>2</v>
      </c>
      <c r="F58">
        <f ca="1">F54</f>
        <v>1</v>
      </c>
      <c r="G58">
        <f ca="1">G54</f>
        <v>0</v>
      </c>
      <c r="H58">
        <f ca="1">IF(H54,0,1)</f>
        <v>1</v>
      </c>
      <c r="I58">
        <f ca="1">IF(H58=1,0,1)</f>
        <v>0</v>
      </c>
      <c r="J58">
        <f ca="1">IF(AND(OR(H58=1,H58=0),OR(H58=1,I58=0)),0,0)</f>
        <v>0</v>
      </c>
      <c r="K58">
        <f ca="1">K54</f>
        <v>0</v>
      </c>
      <c r="L58">
        <f t="shared" ref="L58:T58" ca="1" si="83">L54</f>
        <v>0</v>
      </c>
      <c r="M58">
        <f t="shared" ca="1" si="83"/>
        <v>1</v>
      </c>
      <c r="N58">
        <f t="shared" ca="1" si="83"/>
        <v>0</v>
      </c>
      <c r="O58">
        <f t="shared" ca="1" si="83"/>
        <v>0</v>
      </c>
      <c r="P58">
        <f t="shared" ca="1" si="83"/>
        <v>1</v>
      </c>
      <c r="Q58">
        <f t="shared" ca="1" si="83"/>
        <v>0</v>
      </c>
      <c r="R58">
        <f t="shared" ca="1" si="83"/>
        <v>0</v>
      </c>
      <c r="S58">
        <f t="shared" ca="1" si="83"/>
        <v>0</v>
      </c>
      <c r="T58">
        <f t="shared" ca="1" si="83"/>
        <v>1</v>
      </c>
      <c r="U58">
        <f t="shared" ca="1" si="75"/>
        <v>17541</v>
      </c>
      <c r="V58">
        <f ca="1">SUMPRODUCT(F58:T58,Data!$D$4:$R$4)</f>
        <v>6.3</v>
      </c>
      <c r="W58">
        <f ca="1">SUMPRODUCT(F58:T58,Data!$D$5:$R$5)</f>
        <v>8</v>
      </c>
      <c r="X58" s="3">
        <f t="shared" ca="1" si="76"/>
        <v>0.11190053285968028</v>
      </c>
      <c r="Y58" s="3">
        <f t="shared" ca="1" si="77"/>
        <v>7.407407407407407E-2</v>
      </c>
      <c r="Z58">
        <f t="shared" ca="1" si="78"/>
        <v>2500</v>
      </c>
      <c r="AA58">
        <f ca="1">250+SUMPRODUCT(F58:T58,Data!$D$6:$R$6)</f>
        <v>630</v>
      </c>
      <c r="AB58" s="2">
        <f t="shared" ca="1" si="79"/>
        <v>209253.99644760214</v>
      </c>
      <c r="AC58" s="2">
        <f t="shared" ca="1" si="80"/>
        <v>221629.62962962961</v>
      </c>
      <c r="AD58" s="2">
        <f t="shared" ca="1" si="81"/>
        <v>430883.62607723172</v>
      </c>
      <c r="AE58" t="str">
        <f t="shared" ref="AE58:AE66" ca="1" si="84">IFERROR(VLOOKUP(U58,AX$9:AX$11,1,0),"No")</f>
        <v>No</v>
      </c>
    </row>
    <row r="59" spans="2:31" x14ac:dyDescent="0.35">
      <c r="C59" t="str">
        <f t="shared" si="82"/>
        <v>Processor</v>
      </c>
      <c r="D59">
        <v>3</v>
      </c>
      <c r="F59">
        <f ca="1">F54</f>
        <v>1</v>
      </c>
      <c r="G59">
        <f ca="1">G54</f>
        <v>0</v>
      </c>
      <c r="H59">
        <f ca="1">IF(AND(H54=1,H58=0),0,0)</f>
        <v>0</v>
      </c>
      <c r="I59">
        <f ca="1">IF(OR(AND(I54=1,I58=0),AND(I54=0,I58=1)),0,1)</f>
        <v>1</v>
      </c>
      <c r="J59">
        <f ca="1">IF(AND(H59=0,I59=0),1,0)</f>
        <v>0</v>
      </c>
      <c r="K59">
        <f ca="1">K54</f>
        <v>0</v>
      </c>
      <c r="L59">
        <f t="shared" ref="L59:T59" ca="1" si="85">L54</f>
        <v>0</v>
      </c>
      <c r="M59">
        <f t="shared" ca="1" si="85"/>
        <v>1</v>
      </c>
      <c r="N59">
        <f t="shared" ca="1" si="85"/>
        <v>0</v>
      </c>
      <c r="O59">
        <f t="shared" ca="1" si="85"/>
        <v>0</v>
      </c>
      <c r="P59">
        <f t="shared" ca="1" si="85"/>
        <v>1</v>
      </c>
      <c r="Q59">
        <f t="shared" ca="1" si="85"/>
        <v>0</v>
      </c>
      <c r="R59">
        <f t="shared" ca="1" si="85"/>
        <v>0</v>
      </c>
      <c r="S59">
        <f t="shared" ca="1" si="85"/>
        <v>0</v>
      </c>
      <c r="T59">
        <f t="shared" ca="1" si="85"/>
        <v>1</v>
      </c>
      <c r="U59">
        <f t="shared" ca="1" si="75"/>
        <v>17545</v>
      </c>
      <c r="V59">
        <f ca="1">SUMPRODUCT(F59:T59,Data!$D$4:$R$4)</f>
        <v>8.3000000000000007</v>
      </c>
      <c r="W59">
        <f ca="1">SUMPRODUCT(F59:T59,Data!$D$5:$R$5)</f>
        <v>10.4</v>
      </c>
      <c r="X59" s="3">
        <f t="shared" ca="1" si="76"/>
        <v>0.14236706689536879</v>
      </c>
      <c r="Y59" s="3">
        <f t="shared" ca="1" si="77"/>
        <v>9.420289855072464E-2</v>
      </c>
      <c r="Z59">
        <f t="shared" ca="1" si="78"/>
        <v>2500</v>
      </c>
      <c r="AA59">
        <f ca="1">250+SUMPRODUCT(F59:T59,Data!$D$6:$R$6)</f>
        <v>730</v>
      </c>
      <c r="AB59" s="2">
        <f t="shared" ca="1" si="79"/>
        <v>251989.70840480278</v>
      </c>
      <c r="AC59" s="2">
        <f t="shared" ca="1" si="80"/>
        <v>266782.60869565222</v>
      </c>
      <c r="AD59" s="2">
        <f t="shared" ca="1" si="81"/>
        <v>518772.31710045499</v>
      </c>
      <c r="AE59">
        <f t="shared" ca="1" si="84"/>
        <v>17545</v>
      </c>
    </row>
    <row r="60" spans="2:31" x14ac:dyDescent="0.35">
      <c r="C60" t="str">
        <f t="shared" si="82"/>
        <v>Display Size</v>
      </c>
      <c r="D60">
        <v>4</v>
      </c>
      <c r="F60">
        <f ca="1">F54</f>
        <v>1</v>
      </c>
      <c r="G60">
        <f ca="1">G54</f>
        <v>0</v>
      </c>
      <c r="H60">
        <f ca="1">H54</f>
        <v>0</v>
      </c>
      <c r="I60">
        <f t="shared" ref="I60:J60" ca="1" si="86">I54</f>
        <v>0</v>
      </c>
      <c r="J60">
        <f t="shared" ca="1" si="86"/>
        <v>1</v>
      </c>
      <c r="K60">
        <f ca="1">IF(K54,0,1)</f>
        <v>1</v>
      </c>
      <c r="L60">
        <f ca="1">IF(K60=1,0,1)</f>
        <v>0</v>
      </c>
      <c r="M60">
        <f ca="1">IF(AND(OR(K60=1,K60=0),OR(L60=1,L60=0)),0,0)</f>
        <v>0</v>
      </c>
      <c r="N60">
        <f ca="1">N54</f>
        <v>0</v>
      </c>
      <c r="O60">
        <f t="shared" ref="O60:T60" ca="1" si="87">O54</f>
        <v>0</v>
      </c>
      <c r="P60">
        <f t="shared" ca="1" si="87"/>
        <v>1</v>
      </c>
      <c r="Q60">
        <f t="shared" ca="1" si="87"/>
        <v>0</v>
      </c>
      <c r="R60">
        <f t="shared" ca="1" si="87"/>
        <v>0</v>
      </c>
      <c r="S60">
        <f t="shared" ca="1" si="87"/>
        <v>0</v>
      </c>
      <c r="T60">
        <f t="shared" ca="1" si="87"/>
        <v>1</v>
      </c>
      <c r="U60">
        <f t="shared" ca="1" si="75"/>
        <v>17457</v>
      </c>
      <c r="V60">
        <f ca="1">SUMPRODUCT(F60:T60,Data!$D$4:$R$4)</f>
        <v>10</v>
      </c>
      <c r="W60">
        <f ca="1">SUMPRODUCT(F60:T60,Data!$D$5:$R$5)</f>
        <v>8.5</v>
      </c>
      <c r="X60" s="3">
        <f t="shared" ca="1" si="76"/>
        <v>0.16666666666666666</v>
      </c>
      <c r="Y60" s="3">
        <f t="shared" ca="1" si="77"/>
        <v>7.8341013824884786E-2</v>
      </c>
      <c r="Z60">
        <f t="shared" ca="1" si="78"/>
        <v>2500</v>
      </c>
      <c r="AA60">
        <f ca="1">250+SUMPRODUCT(F60:T60,Data!$D$6:$R$6)</f>
        <v>730</v>
      </c>
      <c r="AB60" s="2">
        <f t="shared" ca="1" si="79"/>
        <v>295000</v>
      </c>
      <c r="AC60" s="2">
        <f t="shared" ca="1" si="80"/>
        <v>221861.7511520737</v>
      </c>
      <c r="AD60" s="2">
        <f t="shared" ca="1" si="81"/>
        <v>516861.75115207373</v>
      </c>
      <c r="AE60" t="str">
        <f t="shared" ca="1" si="84"/>
        <v>No</v>
      </c>
    </row>
    <row r="61" spans="2:31" x14ac:dyDescent="0.35">
      <c r="C61" t="str">
        <f t="shared" si="82"/>
        <v>Display Size</v>
      </c>
      <c r="D61">
        <v>5</v>
      </c>
      <c r="F61">
        <f ca="1">F54</f>
        <v>1</v>
      </c>
      <c r="G61">
        <f ca="1">G54</f>
        <v>0</v>
      </c>
      <c r="H61">
        <f t="shared" ref="H61:J61" ca="1" si="88">H54</f>
        <v>0</v>
      </c>
      <c r="I61">
        <f t="shared" ca="1" si="88"/>
        <v>0</v>
      </c>
      <c r="J61">
        <f t="shared" ca="1" si="88"/>
        <v>1</v>
      </c>
      <c r="K61">
        <f ca="1">IF(AND(K54=1,K60=0),0,0)</f>
        <v>0</v>
      </c>
      <c r="L61">
        <f ca="1">IF(OR(AND(L54=1,L60=0),AND(L54=0,L60=1)),0,1)</f>
        <v>1</v>
      </c>
      <c r="M61">
        <f ca="1">IF(AND(K61=0,L61=0),1,0)</f>
        <v>0</v>
      </c>
      <c r="N61">
        <f ca="1">N54</f>
        <v>0</v>
      </c>
      <c r="O61">
        <f t="shared" ref="O61:T61" ca="1" si="89">O54</f>
        <v>0</v>
      </c>
      <c r="P61">
        <f t="shared" ca="1" si="89"/>
        <v>1</v>
      </c>
      <c r="Q61">
        <f t="shared" ca="1" si="89"/>
        <v>0</v>
      </c>
      <c r="R61">
        <f t="shared" ca="1" si="89"/>
        <v>0</v>
      </c>
      <c r="S61">
        <f t="shared" ca="1" si="89"/>
        <v>0</v>
      </c>
      <c r="T61">
        <f t="shared" ca="1" si="89"/>
        <v>1</v>
      </c>
      <c r="U61">
        <f t="shared" ca="1" si="75"/>
        <v>17489</v>
      </c>
      <c r="V61">
        <f ca="1">SUMPRODUCT(F61:T61,Data!$D$4:$R$4)</f>
        <v>12</v>
      </c>
      <c r="W61">
        <f ca="1">SUMPRODUCT(F61:T61,Data!$D$5:$R$5)</f>
        <v>10</v>
      </c>
      <c r="X61" s="3">
        <f t="shared" ca="1" si="76"/>
        <v>0.19354838709677419</v>
      </c>
      <c r="Y61" s="3">
        <f t="shared" ca="1" si="77"/>
        <v>9.0909090909090912E-2</v>
      </c>
      <c r="Z61">
        <f t="shared" ca="1" si="78"/>
        <v>2500</v>
      </c>
      <c r="AA61">
        <f ca="1">250+SUMPRODUCT(F61:T61,Data!$D$6:$R$6)</f>
        <v>780</v>
      </c>
      <c r="AB61" s="2">
        <f t="shared" ca="1" si="79"/>
        <v>332903.22580645158</v>
      </c>
      <c r="AC61" s="2">
        <f t="shared" ca="1" si="80"/>
        <v>250181.81818181821</v>
      </c>
      <c r="AD61" s="2">
        <f t="shared" ca="1" si="81"/>
        <v>583085.04398826975</v>
      </c>
      <c r="AE61" t="str">
        <f t="shared" ca="1" si="84"/>
        <v>No</v>
      </c>
    </row>
    <row r="62" spans="2:31" x14ac:dyDescent="0.35">
      <c r="C62" t="str">
        <f t="shared" si="82"/>
        <v>Memory</v>
      </c>
      <c r="D62">
        <v>6</v>
      </c>
      <c r="F62">
        <f ca="1">F54</f>
        <v>1</v>
      </c>
      <c r="G62">
        <f t="shared" ref="G62:M62" ca="1" si="90">G54</f>
        <v>0</v>
      </c>
      <c r="H62">
        <f t="shared" ca="1" si="90"/>
        <v>0</v>
      </c>
      <c r="I62">
        <f t="shared" ca="1" si="90"/>
        <v>0</v>
      </c>
      <c r="J62">
        <f t="shared" ca="1" si="90"/>
        <v>1</v>
      </c>
      <c r="K62">
        <f t="shared" ca="1" si="90"/>
        <v>0</v>
      </c>
      <c r="L62">
        <f t="shared" ca="1" si="90"/>
        <v>0</v>
      </c>
      <c r="M62">
        <f t="shared" ca="1" si="90"/>
        <v>1</v>
      </c>
      <c r="N62">
        <f ca="1">IF(N54,0,1)</f>
        <v>1</v>
      </c>
      <c r="O62">
        <f ca="1">IF(N62=1,0,1)</f>
        <v>0</v>
      </c>
      <c r="P62">
        <f ca="1">IF(AND(OR(N62=1,O62=0),OR(N62=1,O62=0)),0,0)</f>
        <v>0</v>
      </c>
      <c r="Q62">
        <f ca="1">Q54</f>
        <v>0</v>
      </c>
      <c r="R62">
        <f t="shared" ref="R62:T62" ca="1" si="91">R54</f>
        <v>0</v>
      </c>
      <c r="S62">
        <f t="shared" ca="1" si="91"/>
        <v>0</v>
      </c>
      <c r="T62">
        <f t="shared" ca="1" si="91"/>
        <v>1</v>
      </c>
      <c r="U62">
        <f t="shared" ca="1" si="75"/>
        <v>16785</v>
      </c>
      <c r="V62">
        <f ca="1">SUMPRODUCT(F62:T62,Data!$D$4:$R$4)</f>
        <v>6.3</v>
      </c>
      <c r="W62">
        <f ca="1">SUMPRODUCT(F62:T62,Data!$D$5:$R$5)</f>
        <v>8.5</v>
      </c>
      <c r="X62" s="3">
        <f t="shared" ca="1" si="76"/>
        <v>0.11190053285968028</v>
      </c>
      <c r="Y62" s="3">
        <f t="shared" ca="1" si="77"/>
        <v>7.8341013824884786E-2</v>
      </c>
      <c r="Z62">
        <f t="shared" ca="1" si="78"/>
        <v>2500</v>
      </c>
      <c r="AA62">
        <f ca="1">250+SUMPRODUCT(F62:T62,Data!$D$6:$R$6)</f>
        <v>750</v>
      </c>
      <c r="AB62" s="2">
        <f t="shared" ca="1" si="79"/>
        <v>195825.93250444048</v>
      </c>
      <c r="AC62" s="2">
        <f t="shared" ca="1" si="80"/>
        <v>219354.83870967742</v>
      </c>
      <c r="AD62" s="2">
        <f t="shared" ca="1" si="81"/>
        <v>415180.77121411788</v>
      </c>
      <c r="AE62" t="str">
        <f t="shared" ca="1" si="84"/>
        <v>No</v>
      </c>
    </row>
    <row r="63" spans="2:31" x14ac:dyDescent="0.35">
      <c r="C63" t="str">
        <f t="shared" si="82"/>
        <v>Memory</v>
      </c>
      <c r="D63">
        <v>7</v>
      </c>
      <c r="F63">
        <f ca="1">F54</f>
        <v>1</v>
      </c>
      <c r="G63">
        <f t="shared" ref="G63:M63" ca="1" si="92">G54</f>
        <v>0</v>
      </c>
      <c r="H63">
        <f t="shared" ca="1" si="92"/>
        <v>0</v>
      </c>
      <c r="I63">
        <f t="shared" ca="1" si="92"/>
        <v>0</v>
      </c>
      <c r="J63">
        <f t="shared" ca="1" si="92"/>
        <v>1</v>
      </c>
      <c r="K63">
        <f t="shared" ca="1" si="92"/>
        <v>0</v>
      </c>
      <c r="L63">
        <f t="shared" ca="1" si="92"/>
        <v>0</v>
      </c>
      <c r="M63">
        <f t="shared" ca="1" si="92"/>
        <v>1</v>
      </c>
      <c r="N63">
        <f ca="1">IF(AND(N54=1,N62=0),0,0)</f>
        <v>0</v>
      </c>
      <c r="O63">
        <f ca="1">IF(OR(AND(O54=1,O62=0),AND(O54=0,O62=1)),0,1)</f>
        <v>1</v>
      </c>
      <c r="P63">
        <f ca="1">IF(AND(N63=0,O63=0),1,0)</f>
        <v>0</v>
      </c>
      <c r="Q63">
        <f ca="1">Q54</f>
        <v>0</v>
      </c>
      <c r="R63">
        <f t="shared" ref="R63:T63" ca="1" si="93">R54</f>
        <v>0</v>
      </c>
      <c r="S63">
        <f t="shared" ca="1" si="93"/>
        <v>0</v>
      </c>
      <c r="T63">
        <f t="shared" ca="1" si="93"/>
        <v>1</v>
      </c>
      <c r="U63">
        <f t="shared" ca="1" si="75"/>
        <v>17041</v>
      </c>
      <c r="V63">
        <f ca="1">SUMPRODUCT(F63:T63,Data!$D$4:$R$4)</f>
        <v>8.3000000000000007</v>
      </c>
      <c r="W63">
        <f ca="1">SUMPRODUCT(F63:T63,Data!$D$5:$R$5)</f>
        <v>10.5</v>
      </c>
      <c r="X63" s="3">
        <f t="shared" ca="1" si="76"/>
        <v>0.14236706689536879</v>
      </c>
      <c r="Y63" s="3">
        <f t="shared" ca="1" si="77"/>
        <v>9.5022624434389136E-2</v>
      </c>
      <c r="Z63">
        <f t="shared" ca="1" si="78"/>
        <v>2500</v>
      </c>
      <c r="AA63">
        <f ca="1">250+SUMPRODUCT(F63:T63,Data!$D$6:$R$6)</f>
        <v>790</v>
      </c>
      <c r="AB63" s="2">
        <f t="shared" ca="1" si="79"/>
        <v>243447.68439108063</v>
      </c>
      <c r="AC63" s="2">
        <f t="shared" ca="1" si="80"/>
        <v>259981.90045248865</v>
      </c>
      <c r="AD63" s="2">
        <f t="shared" ca="1" si="81"/>
        <v>503429.58484356932</v>
      </c>
      <c r="AE63" t="str">
        <f t="shared" ca="1" si="84"/>
        <v>No</v>
      </c>
    </row>
    <row r="64" spans="2:31" x14ac:dyDescent="0.35">
      <c r="C64" t="str">
        <f t="shared" si="82"/>
        <v>Price</v>
      </c>
      <c r="D64">
        <v>8</v>
      </c>
      <c r="F64">
        <f ca="1">F54</f>
        <v>1</v>
      </c>
      <c r="G64">
        <f t="shared" ref="G64:P64" ca="1" si="94">G54</f>
        <v>0</v>
      </c>
      <c r="H64">
        <f t="shared" ca="1" si="94"/>
        <v>0</v>
      </c>
      <c r="I64">
        <f t="shared" ca="1" si="94"/>
        <v>0</v>
      </c>
      <c r="J64">
        <f t="shared" ca="1" si="94"/>
        <v>1</v>
      </c>
      <c r="K64">
        <f t="shared" ca="1" si="94"/>
        <v>0</v>
      </c>
      <c r="L64">
        <f t="shared" ca="1" si="94"/>
        <v>0</v>
      </c>
      <c r="M64">
        <f t="shared" ca="1" si="94"/>
        <v>1</v>
      </c>
      <c r="N64">
        <f t="shared" ca="1" si="94"/>
        <v>0</v>
      </c>
      <c r="O64">
        <f t="shared" ca="1" si="94"/>
        <v>0</v>
      </c>
      <c r="P64">
        <f t="shared" ca="1" si="94"/>
        <v>1</v>
      </c>
      <c r="Q64">
        <f ca="1">IF(Q54,0,1)</f>
        <v>1</v>
      </c>
      <c r="R64">
        <f ca="1">IF(Q64=1,0,1)</f>
        <v>0</v>
      </c>
      <c r="S64">
        <f ca="1">IF(AND(OR(Q64=0,R64=1),OR(R64=0,R64=1)),0,0)</f>
        <v>0</v>
      </c>
      <c r="T64">
        <f ca="1">IF(S64,0,0)</f>
        <v>0</v>
      </c>
      <c r="U64">
        <f t="shared" ca="1" si="75"/>
        <v>3217</v>
      </c>
      <c r="V64">
        <f ca="1">SUMPRODUCT(F64:T64,Data!$D$4:$R$4)</f>
        <v>14.8</v>
      </c>
      <c r="W64">
        <f ca="1">SUMPRODUCT(F64:T64,Data!$D$5:$R$5)</f>
        <v>16</v>
      </c>
      <c r="X64" s="3">
        <f t="shared" ca="1" si="76"/>
        <v>0.22839506172839508</v>
      </c>
      <c r="Y64" s="3">
        <f t="shared" ca="1" si="77"/>
        <v>0.13793103448275862</v>
      </c>
      <c r="Z64">
        <f t="shared" ca="1" si="78"/>
        <v>1000</v>
      </c>
      <c r="AA64">
        <f ca="1">250+SUMPRODUCT(F64:T64,Data!$D$6:$R$6)</f>
        <v>830</v>
      </c>
      <c r="AB64" s="2">
        <f t="shared" ca="1" si="79"/>
        <v>38827.160493827163</v>
      </c>
      <c r="AC64" s="2">
        <f t="shared" ca="1" si="80"/>
        <v>37517.241379310341</v>
      </c>
      <c r="AD64" s="2">
        <f t="shared" ca="1" si="81"/>
        <v>76344.401873137511</v>
      </c>
      <c r="AE64" t="str">
        <f t="shared" ca="1" si="84"/>
        <v>No</v>
      </c>
    </row>
    <row r="65" spans="2:31" x14ac:dyDescent="0.35">
      <c r="C65" t="str">
        <f t="shared" si="82"/>
        <v>Price</v>
      </c>
      <c r="D65">
        <v>9</v>
      </c>
      <c r="F65">
        <f ca="1">F54</f>
        <v>1</v>
      </c>
      <c r="G65">
        <f t="shared" ref="G65:P65" ca="1" si="95">G54</f>
        <v>0</v>
      </c>
      <c r="H65">
        <f t="shared" ca="1" si="95"/>
        <v>0</v>
      </c>
      <c r="I65">
        <f t="shared" ca="1" si="95"/>
        <v>0</v>
      </c>
      <c r="J65">
        <f t="shared" ca="1" si="95"/>
        <v>1</v>
      </c>
      <c r="K65">
        <f t="shared" ca="1" si="95"/>
        <v>0</v>
      </c>
      <c r="L65">
        <f t="shared" ca="1" si="95"/>
        <v>0</v>
      </c>
      <c r="M65">
        <f t="shared" ca="1" si="95"/>
        <v>1</v>
      </c>
      <c r="N65">
        <f t="shared" ca="1" si="95"/>
        <v>0</v>
      </c>
      <c r="O65">
        <f t="shared" ca="1" si="95"/>
        <v>0</v>
      </c>
      <c r="P65">
        <f t="shared" ca="1" si="95"/>
        <v>1</v>
      </c>
      <c r="Q65">
        <f ca="1">IF(AND(Q54=1,Q64=0),0,0)</f>
        <v>0</v>
      </c>
      <c r="R65">
        <f ca="1">IF(AND(R54=1,R64=0),0,0)</f>
        <v>0</v>
      </c>
      <c r="S65">
        <f ca="1">IF(AND(AND(OR(Q54=0,Q54=1),OR(R54=0,R54=1)),AND(OR(Q64=0,Q64=1),OR(R64=0,R64=1)),S54=1),0,1)</f>
        <v>1</v>
      </c>
      <c r="T65">
        <f ca="1">IF(AND(Q65=0,R65=0,S65=0),1,0)</f>
        <v>0</v>
      </c>
      <c r="U65">
        <f t="shared" ca="1" si="75"/>
        <v>9361</v>
      </c>
      <c r="V65">
        <f ca="1">SUMPRODUCT(F65:T65,Data!$D$4:$R$4)</f>
        <v>11.8</v>
      </c>
      <c r="W65">
        <f ca="1">SUMPRODUCT(F65:T65,Data!$D$5:$R$5)</f>
        <v>12</v>
      </c>
      <c r="X65" s="3">
        <f t="shared" ca="1" si="76"/>
        <v>0.19093851132686085</v>
      </c>
      <c r="Y65" s="3">
        <f t="shared" ca="1" si="77"/>
        <v>0.10714285714285714</v>
      </c>
      <c r="Z65">
        <f t="shared" ca="1" si="78"/>
        <v>2000</v>
      </c>
      <c r="AA65">
        <f ca="1">250+SUMPRODUCT(F65:T65,Data!$D$6:$R$6)</f>
        <v>830</v>
      </c>
      <c r="AB65" s="2">
        <f t="shared" ca="1" si="79"/>
        <v>223398.0582524272</v>
      </c>
      <c r="AC65" s="2">
        <f t="shared" ca="1" si="80"/>
        <v>200571.42857142855</v>
      </c>
      <c r="AD65" s="2">
        <f t="shared" ca="1" si="81"/>
        <v>423969.48682385578</v>
      </c>
      <c r="AE65" t="str">
        <f t="shared" ca="1" si="84"/>
        <v>No</v>
      </c>
    </row>
    <row r="66" spans="2:31" x14ac:dyDescent="0.35">
      <c r="C66" t="str">
        <f t="shared" si="82"/>
        <v>Price</v>
      </c>
      <c r="D66">
        <v>10</v>
      </c>
      <c r="F66">
        <f ca="1">F54</f>
        <v>1</v>
      </c>
      <c r="G66">
        <f t="shared" ref="G66:P66" ca="1" si="96">G54</f>
        <v>0</v>
      </c>
      <c r="H66">
        <f t="shared" ca="1" si="96"/>
        <v>0</v>
      </c>
      <c r="I66">
        <f t="shared" ca="1" si="96"/>
        <v>0</v>
      </c>
      <c r="J66">
        <f t="shared" ca="1" si="96"/>
        <v>1</v>
      </c>
      <c r="K66">
        <f t="shared" ca="1" si="96"/>
        <v>0</v>
      </c>
      <c r="L66">
        <f t="shared" ca="1" si="96"/>
        <v>0</v>
      </c>
      <c r="M66">
        <f t="shared" ca="1" si="96"/>
        <v>1</v>
      </c>
      <c r="N66">
        <f t="shared" ca="1" si="96"/>
        <v>0</v>
      </c>
      <c r="O66">
        <f t="shared" ca="1" si="96"/>
        <v>0</v>
      </c>
      <c r="P66">
        <f t="shared" ca="1" si="96"/>
        <v>1</v>
      </c>
      <c r="Q66">
        <f ca="1">IF(OR(Q54=1,Q64=1,Q65=1),0,1)</f>
        <v>0</v>
      </c>
      <c r="R66">
        <f ca="1">IF(OR(R54=1,R64=1,R65=1),0,1)</f>
        <v>1</v>
      </c>
      <c r="S66">
        <f ca="1">IF(OR(S54=1,S64=1,S65=1),0,1)</f>
        <v>0</v>
      </c>
      <c r="T66">
        <f ca="1">IF(OR(T54=1,T64=1,T65=1),0,1)</f>
        <v>0</v>
      </c>
      <c r="U66">
        <f t="shared" ca="1" si="75"/>
        <v>5265</v>
      </c>
      <c r="V66">
        <f ca="1">SUMPRODUCT(F66:T66,Data!$D$4:$R$4)</f>
        <v>12.8</v>
      </c>
      <c r="W66">
        <f ca="1">SUMPRODUCT(F66:T66,Data!$D$5:$R$5)</f>
        <v>14</v>
      </c>
      <c r="X66" s="3">
        <f t="shared" ca="1" si="76"/>
        <v>0.20382165605095542</v>
      </c>
      <c r="Y66" s="3">
        <f t="shared" ca="1" si="77"/>
        <v>0.12280701754385964</v>
      </c>
      <c r="Z66">
        <f t="shared" ca="1" si="78"/>
        <v>1500</v>
      </c>
      <c r="AA66">
        <f ca="1">250+SUMPRODUCT(F66:T66,Data!$D$6:$R$6)</f>
        <v>830</v>
      </c>
      <c r="AB66" s="2">
        <f t="shared" ca="1" si="79"/>
        <v>136560.50955414015</v>
      </c>
      <c r="AC66" s="2">
        <f t="shared" ca="1" si="80"/>
        <v>131649.12280701753</v>
      </c>
      <c r="AD66" s="2">
        <f t="shared" ca="1" si="81"/>
        <v>268209.63236115768</v>
      </c>
      <c r="AE66" t="str">
        <f t="shared" ca="1" si="84"/>
        <v>No</v>
      </c>
    </row>
    <row r="67" spans="2:31" x14ac:dyDescent="0.35">
      <c r="B67" s="4" t="s">
        <v>73</v>
      </c>
      <c r="AD67" s="43">
        <f ca="1">MAX(AD57:AD66)</f>
        <v>583085.04398826975</v>
      </c>
    </row>
    <row r="68" spans="2:31" x14ac:dyDescent="0.35">
      <c r="B68" s="4" t="s">
        <v>85</v>
      </c>
      <c r="F68">
        <f ca="1">AI12</f>
        <v>1</v>
      </c>
      <c r="G68">
        <f t="shared" ref="G68:T68" ca="1" si="97">AJ12</f>
        <v>0</v>
      </c>
      <c r="H68">
        <f t="shared" ca="1" si="97"/>
        <v>0</v>
      </c>
      <c r="I68">
        <f t="shared" ca="1" si="97"/>
        <v>0</v>
      </c>
      <c r="J68">
        <f t="shared" ca="1" si="97"/>
        <v>1</v>
      </c>
      <c r="K68">
        <f t="shared" ca="1" si="97"/>
        <v>0</v>
      </c>
      <c r="L68">
        <f t="shared" ca="1" si="97"/>
        <v>1</v>
      </c>
      <c r="M68">
        <f t="shared" ca="1" si="97"/>
        <v>0</v>
      </c>
      <c r="N68">
        <f t="shared" ca="1" si="97"/>
        <v>0</v>
      </c>
      <c r="O68">
        <f t="shared" ca="1" si="97"/>
        <v>0</v>
      </c>
      <c r="P68">
        <f t="shared" ca="1" si="97"/>
        <v>1</v>
      </c>
      <c r="Q68">
        <f t="shared" ca="1" si="97"/>
        <v>0</v>
      </c>
      <c r="R68">
        <f t="shared" ca="1" si="97"/>
        <v>0</v>
      </c>
      <c r="S68">
        <f t="shared" ca="1" si="97"/>
        <v>0</v>
      </c>
      <c r="T68">
        <f t="shared" ca="1" si="97"/>
        <v>1</v>
      </c>
      <c r="U68">
        <f t="shared" ref="U68" ca="1" si="98">SUMPRODUCT($F$1:$T$1,F68:T68)</f>
        <v>17489</v>
      </c>
    </row>
    <row r="69" spans="2:31" x14ac:dyDescent="0.35"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</row>
    <row r="70" spans="2:31" x14ac:dyDescent="0.35">
      <c r="B70" s="4" t="s">
        <v>128</v>
      </c>
      <c r="E70" s="45">
        <f ca="1">AY12</f>
        <v>96</v>
      </c>
      <c r="F70">
        <f ca="1">VLOOKUP($E70,'Brute Force Search'!$B$6:$R$221,F$3,0)</f>
        <v>1</v>
      </c>
      <c r="G70">
        <f ca="1">VLOOKUP($E70,'Brute Force Search'!$B$6:$R$221,G$3,0)</f>
        <v>0</v>
      </c>
      <c r="H70">
        <f ca="1">VLOOKUP($E70,'Brute Force Search'!$B$6:$R$221,H$3,0)</f>
        <v>0</v>
      </c>
      <c r="I70">
        <f ca="1">VLOOKUP($E70,'Brute Force Search'!$B$6:$R$221,I$3,0)</f>
        <v>0</v>
      </c>
      <c r="J70">
        <f ca="1">VLOOKUP($E70,'Brute Force Search'!$B$6:$R$221,J$3,0)</f>
        <v>1</v>
      </c>
      <c r="K70">
        <f ca="1">VLOOKUP($E70,'Brute Force Search'!$B$6:$R$221,K$3,0)</f>
        <v>0</v>
      </c>
      <c r="L70">
        <f ca="1">VLOOKUP($E70,'Brute Force Search'!$B$6:$R$221,L$3,0)</f>
        <v>1</v>
      </c>
      <c r="M70">
        <f ca="1">VLOOKUP($E70,'Brute Force Search'!$B$6:$R$221,M$3,0)</f>
        <v>0</v>
      </c>
      <c r="N70">
        <f ca="1">VLOOKUP($E70,'Brute Force Search'!$B$6:$R$221,N$3,0)</f>
        <v>0</v>
      </c>
      <c r="O70">
        <f ca="1">VLOOKUP($E70,'Brute Force Search'!$B$6:$R$221,O$3,0)</f>
        <v>0</v>
      </c>
      <c r="P70">
        <f ca="1">VLOOKUP($E70,'Brute Force Search'!$B$6:$R$221,P$3,0)</f>
        <v>1</v>
      </c>
      <c r="Q70">
        <f ca="1">VLOOKUP($E70,'Brute Force Search'!$B$6:$R$221,Q$3,0)</f>
        <v>0</v>
      </c>
      <c r="R70">
        <f ca="1">VLOOKUP($E70,'Brute Force Search'!$B$6:$R$221,R$3,0)</f>
        <v>0</v>
      </c>
      <c r="S70">
        <f ca="1">VLOOKUP($E70,'Brute Force Search'!$B$6:$R$221,S$3,0)</f>
        <v>0</v>
      </c>
      <c r="T70">
        <f ca="1">VLOOKUP($E70,'Brute Force Search'!$B$6:$R$221,T$3,0)</f>
        <v>1</v>
      </c>
      <c r="U70">
        <f ca="1">SUMPRODUCT($F$1:$T$1,F70:T70)</f>
        <v>17489</v>
      </c>
      <c r="V70" s="34"/>
      <c r="W70" s="34"/>
      <c r="X70" s="34"/>
      <c r="Y70" s="34"/>
      <c r="Z70" s="34"/>
      <c r="AA70" s="34"/>
      <c r="AB70" s="34"/>
      <c r="AC70" s="34"/>
      <c r="AD70" s="34"/>
      <c r="AE70" s="34"/>
    </row>
    <row r="71" spans="2:31" x14ac:dyDescent="0.35"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</row>
    <row r="72" spans="2:31" x14ac:dyDescent="0.35">
      <c r="B72" s="4" t="s">
        <v>86</v>
      </c>
    </row>
    <row r="73" spans="2:31" x14ac:dyDescent="0.35">
      <c r="C73" t="str">
        <f>C41</f>
        <v>Detachable</v>
      </c>
      <c r="D73">
        <v>1</v>
      </c>
      <c r="F73">
        <f ca="1">IF(F70,0,1)</f>
        <v>0</v>
      </c>
      <c r="G73">
        <f ca="1">1-F73</f>
        <v>1</v>
      </c>
      <c r="H73">
        <f ca="1">H70</f>
        <v>0</v>
      </c>
      <c r="I73">
        <f t="shared" ref="I73:T73" ca="1" si="99">I70</f>
        <v>0</v>
      </c>
      <c r="J73">
        <f t="shared" ca="1" si="99"/>
        <v>1</v>
      </c>
      <c r="K73">
        <f t="shared" ca="1" si="99"/>
        <v>0</v>
      </c>
      <c r="L73">
        <f t="shared" ca="1" si="99"/>
        <v>1</v>
      </c>
      <c r="M73">
        <f t="shared" ca="1" si="99"/>
        <v>0</v>
      </c>
      <c r="N73">
        <f t="shared" ca="1" si="99"/>
        <v>0</v>
      </c>
      <c r="O73">
        <f t="shared" ca="1" si="99"/>
        <v>0</v>
      </c>
      <c r="P73">
        <f t="shared" ca="1" si="99"/>
        <v>1</v>
      </c>
      <c r="Q73">
        <f t="shared" ca="1" si="99"/>
        <v>0</v>
      </c>
      <c r="R73">
        <f t="shared" ca="1" si="99"/>
        <v>0</v>
      </c>
      <c r="S73">
        <f t="shared" ca="1" si="99"/>
        <v>0</v>
      </c>
      <c r="T73">
        <f t="shared" ca="1" si="99"/>
        <v>1</v>
      </c>
      <c r="U73">
        <f t="shared" ref="U73:U82" ca="1" si="100">SUMPRODUCT($F$1:$T$1,F73:T73)</f>
        <v>17490</v>
      </c>
      <c r="V73">
        <f ca="1">SUMPRODUCT(F73:T73,Data!$D$4:$R$4)</f>
        <v>11</v>
      </c>
      <c r="W73">
        <f ca="1">SUMPRODUCT(F73:T73,Data!$D$5:$R$5)</f>
        <v>7</v>
      </c>
      <c r="X73" s="3">
        <f t="shared" ref="X73:X82" ca="1" si="101">V73/(50+V73)</f>
        <v>0.18032786885245902</v>
      </c>
      <c r="Y73" s="3">
        <f t="shared" ref="Y73:Y82" ca="1" si="102">W73/(100+W73)</f>
        <v>6.5420560747663545E-2</v>
      </c>
      <c r="Z73">
        <f t="shared" ref="Z73:Z82" ca="1" si="103">IF(Q73=1,$Q$5,IF(R73=1,$R$5,IF(S73=1,$S$5,IF(T73=1,$T$5))))</f>
        <v>2500</v>
      </c>
      <c r="AA73">
        <f ca="1">250+SUMPRODUCT(F73:T73,Data!$D$6:$R$6)</f>
        <v>580</v>
      </c>
      <c r="AB73" s="2">
        <f t="shared" ref="AB73:AB82" ca="1" si="104">($Z73-$AA73)*X73*1000</f>
        <v>346229.50819672132</v>
      </c>
      <c r="AC73" s="2">
        <f t="shared" ref="AC73:AC82" ca="1" si="105">($Z73-$AA73)*Y73*1600</f>
        <v>200971.96261682242</v>
      </c>
      <c r="AD73" s="2">
        <f t="shared" ref="AD73:AD82" ca="1" si="106">SUM(AB73:AC73)</f>
        <v>547201.47081354377</v>
      </c>
      <c r="AE73" t="str">
        <f ca="1">IFERROR(VLOOKUP(U73,AX$9:AX$12,1,0),"No")</f>
        <v>No</v>
      </c>
    </row>
    <row r="74" spans="2:31" x14ac:dyDescent="0.35">
      <c r="C74" t="str">
        <f t="shared" ref="C74:C82" si="107">C42</f>
        <v>Processor</v>
      </c>
      <c r="D74">
        <v>2</v>
      </c>
      <c r="F74">
        <f ca="1">F70</f>
        <v>1</v>
      </c>
      <c r="G74">
        <f ca="1">G70</f>
        <v>0</v>
      </c>
      <c r="H74">
        <f ca="1">IF(H70,0,1)</f>
        <v>1</v>
      </c>
      <c r="I74">
        <f ca="1">IF(H74=1,0,1)</f>
        <v>0</v>
      </c>
      <c r="J74">
        <f ca="1">IF(AND(OR(H74=1,H74=0),OR(H74=1,I74=0)),0,0)</f>
        <v>0</v>
      </c>
      <c r="K74">
        <f ca="1">K70</f>
        <v>0</v>
      </c>
      <c r="L74">
        <f t="shared" ref="L74:T74" ca="1" si="108">L70</f>
        <v>1</v>
      </c>
      <c r="M74">
        <f t="shared" ca="1" si="108"/>
        <v>0</v>
      </c>
      <c r="N74">
        <f t="shared" ca="1" si="108"/>
        <v>0</v>
      </c>
      <c r="O74">
        <f t="shared" ca="1" si="108"/>
        <v>0</v>
      </c>
      <c r="P74">
        <f t="shared" ca="1" si="108"/>
        <v>1</v>
      </c>
      <c r="Q74">
        <f t="shared" ca="1" si="108"/>
        <v>0</v>
      </c>
      <c r="R74">
        <f t="shared" ca="1" si="108"/>
        <v>0</v>
      </c>
      <c r="S74">
        <f t="shared" ca="1" si="108"/>
        <v>0</v>
      </c>
      <c r="T74">
        <f t="shared" ca="1" si="108"/>
        <v>1</v>
      </c>
      <c r="U74">
        <f t="shared" ca="1" si="100"/>
        <v>17477</v>
      </c>
      <c r="V74">
        <f ca="1">SUMPRODUCT(F74:T74,Data!$D$4:$R$4)</f>
        <v>7.5</v>
      </c>
      <c r="W74">
        <f ca="1">SUMPRODUCT(F74:T74,Data!$D$5:$R$5)</f>
        <v>7</v>
      </c>
      <c r="X74" s="3">
        <f t="shared" ca="1" si="101"/>
        <v>0.13043478260869565</v>
      </c>
      <c r="Y74" s="3">
        <f t="shared" ca="1" si="102"/>
        <v>6.5420560747663545E-2</v>
      </c>
      <c r="Z74">
        <f t="shared" ca="1" si="103"/>
        <v>2500</v>
      </c>
      <c r="AA74">
        <f ca="1">250+SUMPRODUCT(F74:T74,Data!$D$6:$R$6)</f>
        <v>580</v>
      </c>
      <c r="AB74" s="2">
        <f t="shared" ca="1" si="104"/>
        <v>250434.78260869565</v>
      </c>
      <c r="AC74" s="2">
        <f t="shared" ca="1" si="105"/>
        <v>200971.96261682242</v>
      </c>
      <c r="AD74" s="2">
        <f t="shared" ca="1" si="106"/>
        <v>451406.74522551807</v>
      </c>
      <c r="AE74" t="str">
        <f t="shared" ref="AE74:AE82" ca="1" si="109">IFERROR(VLOOKUP(U74,AX$9:AX$12,1,0),"No")</f>
        <v>No</v>
      </c>
    </row>
    <row r="75" spans="2:31" x14ac:dyDescent="0.35">
      <c r="C75" t="str">
        <f t="shared" si="107"/>
        <v>Processor</v>
      </c>
      <c r="D75">
        <v>3</v>
      </c>
      <c r="F75">
        <f ca="1">F70</f>
        <v>1</v>
      </c>
      <c r="G75">
        <f ca="1">G70</f>
        <v>0</v>
      </c>
      <c r="H75">
        <f ca="1">IF(AND(H70=1,H74=0),0,0)</f>
        <v>0</v>
      </c>
      <c r="I75">
        <f ca="1">IF(OR(AND(I70=1,I74=0),AND(I70=0,I74=1)),0,1)</f>
        <v>1</v>
      </c>
      <c r="J75">
        <f ca="1">IF(AND(H75=0,I75=0),1,0)</f>
        <v>0</v>
      </c>
      <c r="K75">
        <f ca="1">K70</f>
        <v>0</v>
      </c>
      <c r="L75">
        <f t="shared" ref="L75:T75" ca="1" si="110">L70</f>
        <v>1</v>
      </c>
      <c r="M75">
        <f t="shared" ca="1" si="110"/>
        <v>0</v>
      </c>
      <c r="N75">
        <f t="shared" ca="1" si="110"/>
        <v>0</v>
      </c>
      <c r="O75">
        <f t="shared" ca="1" si="110"/>
        <v>0</v>
      </c>
      <c r="P75">
        <f t="shared" ca="1" si="110"/>
        <v>1</v>
      </c>
      <c r="Q75">
        <f t="shared" ca="1" si="110"/>
        <v>0</v>
      </c>
      <c r="R75">
        <f t="shared" ca="1" si="110"/>
        <v>0</v>
      </c>
      <c r="S75">
        <f t="shared" ca="1" si="110"/>
        <v>0</v>
      </c>
      <c r="T75">
        <f t="shared" ca="1" si="110"/>
        <v>1</v>
      </c>
      <c r="U75">
        <f t="shared" ca="1" si="100"/>
        <v>17481</v>
      </c>
      <c r="V75">
        <f ca="1">SUMPRODUCT(F75:T75,Data!$D$4:$R$4)</f>
        <v>9.5</v>
      </c>
      <c r="W75">
        <f ca="1">SUMPRODUCT(F75:T75,Data!$D$5:$R$5)</f>
        <v>9.4</v>
      </c>
      <c r="X75" s="3">
        <f t="shared" ca="1" si="101"/>
        <v>0.15966386554621848</v>
      </c>
      <c r="Y75" s="3">
        <f t="shared" ca="1" si="102"/>
        <v>8.5923217550274225E-2</v>
      </c>
      <c r="Z75">
        <f t="shared" ca="1" si="103"/>
        <v>2500</v>
      </c>
      <c r="AA75">
        <f ca="1">250+SUMPRODUCT(F75:T75,Data!$D$6:$R$6)</f>
        <v>680</v>
      </c>
      <c r="AB75" s="2">
        <f t="shared" ca="1" si="104"/>
        <v>290588.23529411765</v>
      </c>
      <c r="AC75" s="2">
        <f t="shared" ca="1" si="105"/>
        <v>250208.40950639854</v>
      </c>
      <c r="AD75" s="2">
        <f t="shared" ca="1" si="106"/>
        <v>540796.64480051619</v>
      </c>
      <c r="AE75" t="str">
        <f t="shared" ca="1" si="109"/>
        <v>No</v>
      </c>
    </row>
    <row r="76" spans="2:31" x14ac:dyDescent="0.35">
      <c r="C76" t="str">
        <f t="shared" si="107"/>
        <v>Display Size</v>
      </c>
      <c r="D76">
        <v>4</v>
      </c>
      <c r="F76">
        <f ca="1">F70</f>
        <v>1</v>
      </c>
      <c r="G76">
        <f ca="1">G70</f>
        <v>0</v>
      </c>
      <c r="H76">
        <f ca="1">H70</f>
        <v>0</v>
      </c>
      <c r="I76">
        <f t="shared" ref="I76:J76" ca="1" si="111">I70</f>
        <v>0</v>
      </c>
      <c r="J76">
        <f t="shared" ca="1" si="111"/>
        <v>1</v>
      </c>
      <c r="K76">
        <f ca="1">IF(K70,0,1)</f>
        <v>1</v>
      </c>
      <c r="L76">
        <f ca="1">IF(K76=1,0,1)</f>
        <v>0</v>
      </c>
      <c r="M76">
        <f ca="1">IF(AND(OR(K76=1,K76=0),OR(L76=1,L76=0)),0,0)</f>
        <v>0</v>
      </c>
      <c r="N76">
        <f ca="1">N70</f>
        <v>0</v>
      </c>
      <c r="O76">
        <f t="shared" ref="O76:T76" ca="1" si="112">O70</f>
        <v>0</v>
      </c>
      <c r="P76">
        <f t="shared" ca="1" si="112"/>
        <v>1</v>
      </c>
      <c r="Q76">
        <f t="shared" ca="1" si="112"/>
        <v>0</v>
      </c>
      <c r="R76">
        <f t="shared" ca="1" si="112"/>
        <v>0</v>
      </c>
      <c r="S76">
        <f t="shared" ca="1" si="112"/>
        <v>0</v>
      </c>
      <c r="T76">
        <f t="shared" ca="1" si="112"/>
        <v>1</v>
      </c>
      <c r="U76">
        <f t="shared" ca="1" si="100"/>
        <v>17457</v>
      </c>
      <c r="V76">
        <f ca="1">SUMPRODUCT(F76:T76,Data!$D$4:$R$4)</f>
        <v>10</v>
      </c>
      <c r="W76">
        <f ca="1">SUMPRODUCT(F76:T76,Data!$D$5:$R$5)</f>
        <v>8.5</v>
      </c>
      <c r="X76" s="3">
        <f t="shared" ca="1" si="101"/>
        <v>0.16666666666666666</v>
      </c>
      <c r="Y76" s="3">
        <f t="shared" ca="1" si="102"/>
        <v>7.8341013824884786E-2</v>
      </c>
      <c r="Z76">
        <f t="shared" ca="1" si="103"/>
        <v>2500</v>
      </c>
      <c r="AA76">
        <f ca="1">250+SUMPRODUCT(F76:T76,Data!$D$6:$R$6)</f>
        <v>730</v>
      </c>
      <c r="AB76" s="2">
        <f t="shared" ca="1" si="104"/>
        <v>295000</v>
      </c>
      <c r="AC76" s="2">
        <f t="shared" ca="1" si="105"/>
        <v>221861.7511520737</v>
      </c>
      <c r="AD76" s="2">
        <f t="shared" ca="1" si="106"/>
        <v>516861.75115207373</v>
      </c>
      <c r="AE76" t="str">
        <f t="shared" ca="1" si="109"/>
        <v>No</v>
      </c>
    </row>
    <row r="77" spans="2:31" x14ac:dyDescent="0.35">
      <c r="C77" t="str">
        <f t="shared" si="107"/>
        <v>Display Size</v>
      </c>
      <c r="D77">
        <v>5</v>
      </c>
      <c r="F77">
        <f ca="1">F70</f>
        <v>1</v>
      </c>
      <c r="G77">
        <f ca="1">G70</f>
        <v>0</v>
      </c>
      <c r="H77">
        <f t="shared" ref="H77:J77" ca="1" si="113">H70</f>
        <v>0</v>
      </c>
      <c r="I77">
        <f t="shared" ca="1" si="113"/>
        <v>0</v>
      </c>
      <c r="J77">
        <f t="shared" ca="1" si="113"/>
        <v>1</v>
      </c>
      <c r="K77">
        <f ca="1">IF(AND(K70=1,K76=0),0,0)</f>
        <v>0</v>
      </c>
      <c r="L77">
        <f ca="1">IF(OR(AND(L70=1,L76=0),AND(L70=0,L76=1)),0,1)</f>
        <v>0</v>
      </c>
      <c r="M77">
        <f ca="1">IF(AND(K77=0,L77=0),1,0)</f>
        <v>1</v>
      </c>
      <c r="N77">
        <f ca="1">N70</f>
        <v>0</v>
      </c>
      <c r="O77">
        <f t="shared" ref="O77:T77" ca="1" si="114">O70</f>
        <v>0</v>
      </c>
      <c r="P77">
        <f t="shared" ca="1" si="114"/>
        <v>1</v>
      </c>
      <c r="Q77">
        <f t="shared" ca="1" si="114"/>
        <v>0</v>
      </c>
      <c r="R77">
        <f t="shared" ca="1" si="114"/>
        <v>0</v>
      </c>
      <c r="S77">
        <f t="shared" ca="1" si="114"/>
        <v>0</v>
      </c>
      <c r="T77">
        <f t="shared" ca="1" si="114"/>
        <v>1</v>
      </c>
      <c r="U77">
        <f t="shared" ca="1" si="100"/>
        <v>17553</v>
      </c>
      <c r="V77">
        <f ca="1">SUMPRODUCT(F77:T77,Data!$D$4:$R$4)</f>
        <v>10.8</v>
      </c>
      <c r="W77">
        <f ca="1">SUMPRODUCT(F77:T77,Data!$D$5:$R$5)</f>
        <v>11</v>
      </c>
      <c r="X77" s="3">
        <f t="shared" ca="1" si="101"/>
        <v>0.17763157894736845</v>
      </c>
      <c r="Y77" s="3">
        <f t="shared" ca="1" si="102"/>
        <v>9.90990990990991E-2</v>
      </c>
      <c r="Z77">
        <f t="shared" ca="1" si="103"/>
        <v>2500</v>
      </c>
      <c r="AA77">
        <f ca="1">250+SUMPRODUCT(F77:T77,Data!$D$6:$R$6)</f>
        <v>830</v>
      </c>
      <c r="AB77" s="2">
        <f t="shared" ca="1" si="104"/>
        <v>296644.73684210534</v>
      </c>
      <c r="AC77" s="2">
        <f t="shared" ca="1" si="105"/>
        <v>264792.79279279278</v>
      </c>
      <c r="AD77" s="2">
        <f t="shared" ca="1" si="106"/>
        <v>561437.52963489806</v>
      </c>
      <c r="AE77">
        <f t="shared" ca="1" si="109"/>
        <v>17553</v>
      </c>
    </row>
    <row r="78" spans="2:31" x14ac:dyDescent="0.35">
      <c r="C78" t="str">
        <f t="shared" si="107"/>
        <v>Memory</v>
      </c>
      <c r="D78">
        <v>6</v>
      </c>
      <c r="F78">
        <f ca="1">F70</f>
        <v>1</v>
      </c>
      <c r="G78">
        <f t="shared" ref="G78:M78" ca="1" si="115">G70</f>
        <v>0</v>
      </c>
      <c r="H78">
        <f t="shared" ca="1" si="115"/>
        <v>0</v>
      </c>
      <c r="I78">
        <f t="shared" ca="1" si="115"/>
        <v>0</v>
      </c>
      <c r="J78">
        <f t="shared" ca="1" si="115"/>
        <v>1</v>
      </c>
      <c r="K78">
        <f t="shared" ca="1" si="115"/>
        <v>0</v>
      </c>
      <c r="L78">
        <f t="shared" ca="1" si="115"/>
        <v>1</v>
      </c>
      <c r="M78">
        <f t="shared" ca="1" si="115"/>
        <v>0</v>
      </c>
      <c r="N78">
        <f ca="1">IF(N70,0,1)</f>
        <v>1</v>
      </c>
      <c r="O78">
        <f ca="1">IF(N78=1,0,1)</f>
        <v>0</v>
      </c>
      <c r="P78">
        <f ca="1">IF(AND(OR(N78=1,O78=0),OR(N78=1,O78=0)),0,0)</f>
        <v>0</v>
      </c>
      <c r="Q78">
        <f ca="1">Q70</f>
        <v>0</v>
      </c>
      <c r="R78">
        <f t="shared" ref="R78:T78" ca="1" si="116">R70</f>
        <v>0</v>
      </c>
      <c r="S78">
        <f t="shared" ca="1" si="116"/>
        <v>0</v>
      </c>
      <c r="T78">
        <f t="shared" ca="1" si="116"/>
        <v>1</v>
      </c>
      <c r="U78">
        <f t="shared" ca="1" si="100"/>
        <v>16721</v>
      </c>
      <c r="V78">
        <f ca="1">SUMPRODUCT(F78:T78,Data!$D$4:$R$4)</f>
        <v>7.5</v>
      </c>
      <c r="W78">
        <f ca="1">SUMPRODUCT(F78:T78,Data!$D$5:$R$5)</f>
        <v>7.5</v>
      </c>
      <c r="X78" s="3">
        <f t="shared" ca="1" si="101"/>
        <v>0.13043478260869565</v>
      </c>
      <c r="Y78" s="3">
        <f t="shared" ca="1" si="102"/>
        <v>6.9767441860465115E-2</v>
      </c>
      <c r="Z78">
        <f t="shared" ca="1" si="103"/>
        <v>2500</v>
      </c>
      <c r="AA78">
        <f ca="1">250+SUMPRODUCT(F78:T78,Data!$D$6:$R$6)</f>
        <v>700</v>
      </c>
      <c r="AB78" s="2">
        <f t="shared" ca="1" si="104"/>
        <v>234782.60869565216</v>
      </c>
      <c r="AC78" s="2">
        <f t="shared" ca="1" si="105"/>
        <v>200930.23255813954</v>
      </c>
      <c r="AD78" s="2">
        <f t="shared" ca="1" si="106"/>
        <v>435712.8412537917</v>
      </c>
      <c r="AE78" t="str">
        <f t="shared" ca="1" si="109"/>
        <v>No</v>
      </c>
    </row>
    <row r="79" spans="2:31" x14ac:dyDescent="0.35">
      <c r="C79" t="str">
        <f t="shared" si="107"/>
        <v>Memory</v>
      </c>
      <c r="D79">
        <v>7</v>
      </c>
      <c r="F79">
        <f ca="1">F70</f>
        <v>1</v>
      </c>
      <c r="G79">
        <f t="shared" ref="G79:M79" ca="1" si="117">G70</f>
        <v>0</v>
      </c>
      <c r="H79">
        <f t="shared" ca="1" si="117"/>
        <v>0</v>
      </c>
      <c r="I79">
        <f t="shared" ca="1" si="117"/>
        <v>0</v>
      </c>
      <c r="J79">
        <f t="shared" ca="1" si="117"/>
        <v>1</v>
      </c>
      <c r="K79">
        <f t="shared" ca="1" si="117"/>
        <v>0</v>
      </c>
      <c r="L79">
        <f t="shared" ca="1" si="117"/>
        <v>1</v>
      </c>
      <c r="M79">
        <f t="shared" ca="1" si="117"/>
        <v>0</v>
      </c>
      <c r="N79">
        <f ca="1">IF(AND(N70=1,N78=0),0,0)</f>
        <v>0</v>
      </c>
      <c r="O79">
        <f ca="1">IF(OR(AND(O70=1,O78=0),AND(O70=0,O78=1)),0,1)</f>
        <v>1</v>
      </c>
      <c r="P79">
        <f ca="1">IF(AND(N79=0,O79=0),1,0)</f>
        <v>0</v>
      </c>
      <c r="Q79">
        <f ca="1">Q70</f>
        <v>0</v>
      </c>
      <c r="R79">
        <f t="shared" ref="R79:T79" ca="1" si="118">R70</f>
        <v>0</v>
      </c>
      <c r="S79">
        <f t="shared" ca="1" si="118"/>
        <v>0</v>
      </c>
      <c r="T79">
        <f t="shared" ca="1" si="118"/>
        <v>1</v>
      </c>
      <c r="U79">
        <f t="shared" ca="1" si="100"/>
        <v>16977</v>
      </c>
      <c r="V79">
        <f ca="1">SUMPRODUCT(F79:T79,Data!$D$4:$R$4)</f>
        <v>9.5</v>
      </c>
      <c r="W79">
        <f ca="1">SUMPRODUCT(F79:T79,Data!$D$5:$R$5)</f>
        <v>9.5</v>
      </c>
      <c r="X79" s="3">
        <f t="shared" ca="1" si="101"/>
        <v>0.15966386554621848</v>
      </c>
      <c r="Y79" s="3">
        <f t="shared" ca="1" si="102"/>
        <v>8.6757990867579904E-2</v>
      </c>
      <c r="Z79">
        <f t="shared" ca="1" si="103"/>
        <v>2500</v>
      </c>
      <c r="AA79">
        <f ca="1">250+SUMPRODUCT(F79:T79,Data!$D$6:$R$6)</f>
        <v>740</v>
      </c>
      <c r="AB79" s="2">
        <f t="shared" ca="1" si="104"/>
        <v>281008.40336134448</v>
      </c>
      <c r="AC79" s="2">
        <f t="shared" ca="1" si="105"/>
        <v>244310.50228310502</v>
      </c>
      <c r="AD79" s="2">
        <f t="shared" ca="1" si="106"/>
        <v>525318.90564444952</v>
      </c>
      <c r="AE79" t="str">
        <f t="shared" ca="1" si="109"/>
        <v>No</v>
      </c>
    </row>
    <row r="80" spans="2:31" x14ac:dyDescent="0.35">
      <c r="C80" t="str">
        <f t="shared" si="107"/>
        <v>Price</v>
      </c>
      <c r="D80">
        <v>8</v>
      </c>
      <c r="F80">
        <f ca="1">F70</f>
        <v>1</v>
      </c>
      <c r="G80">
        <f t="shared" ref="G80:P80" ca="1" si="119">G70</f>
        <v>0</v>
      </c>
      <c r="H80">
        <f t="shared" ca="1" si="119"/>
        <v>0</v>
      </c>
      <c r="I80">
        <f t="shared" ca="1" si="119"/>
        <v>0</v>
      </c>
      <c r="J80">
        <f t="shared" ca="1" si="119"/>
        <v>1</v>
      </c>
      <c r="K80">
        <f t="shared" ca="1" si="119"/>
        <v>0</v>
      </c>
      <c r="L80">
        <f t="shared" ca="1" si="119"/>
        <v>1</v>
      </c>
      <c r="M80">
        <f t="shared" ca="1" si="119"/>
        <v>0</v>
      </c>
      <c r="N80">
        <f t="shared" ca="1" si="119"/>
        <v>0</v>
      </c>
      <c r="O80">
        <f t="shared" ca="1" si="119"/>
        <v>0</v>
      </c>
      <c r="P80">
        <f t="shared" ca="1" si="119"/>
        <v>1</v>
      </c>
      <c r="Q80">
        <f ca="1">IF(Q70,0,1)</f>
        <v>1</v>
      </c>
      <c r="R80">
        <f ca="1">IF(Q80=1,0,1)</f>
        <v>0</v>
      </c>
      <c r="S80">
        <f ca="1">IF(AND(OR(Q80=0,R80=1),OR(R80=0,R80=1)),0,0)</f>
        <v>0</v>
      </c>
      <c r="T80">
        <f ca="1">IF(S80,0,0)</f>
        <v>0</v>
      </c>
      <c r="U80">
        <f t="shared" ca="1" si="100"/>
        <v>3153</v>
      </c>
      <c r="V80">
        <f ca="1">SUMPRODUCT(F80:T80,Data!$D$4:$R$4)</f>
        <v>16</v>
      </c>
      <c r="W80">
        <f ca="1">SUMPRODUCT(F80:T80,Data!$D$5:$R$5)</f>
        <v>15</v>
      </c>
      <c r="X80" s="3">
        <f t="shared" ca="1" si="101"/>
        <v>0.24242424242424243</v>
      </c>
      <c r="Y80" s="3">
        <f t="shared" ca="1" si="102"/>
        <v>0.13043478260869565</v>
      </c>
      <c r="Z80">
        <f t="shared" ca="1" si="103"/>
        <v>1000</v>
      </c>
      <c r="AA80">
        <f ca="1">250+SUMPRODUCT(F80:T80,Data!$D$6:$R$6)</f>
        <v>780</v>
      </c>
      <c r="AB80" s="2">
        <f t="shared" ca="1" si="104"/>
        <v>53333.333333333336</v>
      </c>
      <c r="AC80" s="2">
        <f t="shared" ca="1" si="105"/>
        <v>45913.043478260872</v>
      </c>
      <c r="AD80" s="2">
        <f t="shared" ca="1" si="106"/>
        <v>99246.376811594208</v>
      </c>
      <c r="AE80" t="str">
        <f t="shared" ca="1" si="109"/>
        <v>No</v>
      </c>
    </row>
    <row r="81" spans="2:31" x14ac:dyDescent="0.35">
      <c r="C81" t="str">
        <f t="shared" si="107"/>
        <v>Price</v>
      </c>
      <c r="D81">
        <v>9</v>
      </c>
      <c r="F81">
        <f ca="1">F70</f>
        <v>1</v>
      </c>
      <c r="G81">
        <f t="shared" ref="G81:P81" ca="1" si="120">G70</f>
        <v>0</v>
      </c>
      <c r="H81">
        <f t="shared" ca="1" si="120"/>
        <v>0</v>
      </c>
      <c r="I81">
        <f t="shared" ca="1" si="120"/>
        <v>0</v>
      </c>
      <c r="J81">
        <f t="shared" ca="1" si="120"/>
        <v>1</v>
      </c>
      <c r="K81">
        <f t="shared" ca="1" si="120"/>
        <v>0</v>
      </c>
      <c r="L81">
        <f t="shared" ca="1" si="120"/>
        <v>1</v>
      </c>
      <c r="M81">
        <f t="shared" ca="1" si="120"/>
        <v>0</v>
      </c>
      <c r="N81">
        <f t="shared" ca="1" si="120"/>
        <v>0</v>
      </c>
      <c r="O81">
        <f t="shared" ca="1" si="120"/>
        <v>0</v>
      </c>
      <c r="P81">
        <f t="shared" ca="1" si="120"/>
        <v>1</v>
      </c>
      <c r="Q81">
        <f ca="1">IF(AND(Q70=1,Q80=0),0,0)</f>
        <v>0</v>
      </c>
      <c r="R81">
        <f ca="1">IF(AND(R70=1,R80=0),0,0)</f>
        <v>0</v>
      </c>
      <c r="S81">
        <f ca="1">IF(AND(AND(OR(Q70=0,Q70=1),OR(R70=0,R70=1)),AND(OR(Q80=0,Q80=1),OR(R80=0,R80=1)),S70=1),0,1)</f>
        <v>1</v>
      </c>
      <c r="T81">
        <f ca="1">IF(AND(Q81=0,R81=0,S81=0),1,0)</f>
        <v>0</v>
      </c>
      <c r="U81">
        <f t="shared" ca="1" si="100"/>
        <v>9297</v>
      </c>
      <c r="V81">
        <f ca="1">SUMPRODUCT(F81:T81,Data!$D$4:$R$4)</f>
        <v>13</v>
      </c>
      <c r="W81">
        <f ca="1">SUMPRODUCT(F81:T81,Data!$D$5:$R$5)</f>
        <v>11</v>
      </c>
      <c r="X81" s="3">
        <f t="shared" ca="1" si="101"/>
        <v>0.20634920634920634</v>
      </c>
      <c r="Y81" s="3">
        <f t="shared" ca="1" si="102"/>
        <v>9.90990990990991E-2</v>
      </c>
      <c r="Z81">
        <f t="shared" ca="1" si="103"/>
        <v>2000</v>
      </c>
      <c r="AA81">
        <f ca="1">250+SUMPRODUCT(F81:T81,Data!$D$6:$R$6)</f>
        <v>780</v>
      </c>
      <c r="AB81" s="2">
        <f t="shared" ca="1" si="104"/>
        <v>251746.03174603172</v>
      </c>
      <c r="AC81" s="2">
        <f t="shared" ca="1" si="105"/>
        <v>193441.44144144145</v>
      </c>
      <c r="AD81" s="2">
        <f t="shared" ca="1" si="106"/>
        <v>445187.47318747314</v>
      </c>
      <c r="AE81" t="str">
        <f t="shared" ca="1" si="109"/>
        <v>No</v>
      </c>
    </row>
    <row r="82" spans="2:31" x14ac:dyDescent="0.35">
      <c r="C82" t="str">
        <f t="shared" si="107"/>
        <v>Price</v>
      </c>
      <c r="D82">
        <v>10</v>
      </c>
      <c r="F82">
        <f ca="1">F70</f>
        <v>1</v>
      </c>
      <c r="G82">
        <f t="shared" ref="G82:P82" ca="1" si="121">G70</f>
        <v>0</v>
      </c>
      <c r="H82">
        <f t="shared" ca="1" si="121"/>
        <v>0</v>
      </c>
      <c r="I82">
        <f t="shared" ca="1" si="121"/>
        <v>0</v>
      </c>
      <c r="J82">
        <f t="shared" ca="1" si="121"/>
        <v>1</v>
      </c>
      <c r="K82">
        <f t="shared" ca="1" si="121"/>
        <v>0</v>
      </c>
      <c r="L82">
        <f t="shared" ca="1" si="121"/>
        <v>1</v>
      </c>
      <c r="M82">
        <f t="shared" ca="1" si="121"/>
        <v>0</v>
      </c>
      <c r="N82">
        <f t="shared" ca="1" si="121"/>
        <v>0</v>
      </c>
      <c r="O82">
        <f t="shared" ca="1" si="121"/>
        <v>0</v>
      </c>
      <c r="P82">
        <f t="shared" ca="1" si="121"/>
        <v>1</v>
      </c>
      <c r="Q82">
        <f ca="1">IF(OR(Q70=1,Q80=1,Q81=1),0,1)</f>
        <v>0</v>
      </c>
      <c r="R82">
        <f ca="1">IF(OR(R70=1,R80=1,R81=1),0,1)</f>
        <v>1</v>
      </c>
      <c r="S82">
        <f ca="1">IF(OR(S70=1,S80=1,S81=1),0,1)</f>
        <v>0</v>
      </c>
      <c r="T82">
        <f ca="1">IF(OR(T70=1,T80=1,T81=1),0,1)</f>
        <v>0</v>
      </c>
      <c r="U82">
        <f t="shared" ca="1" si="100"/>
        <v>5201</v>
      </c>
      <c r="V82">
        <f ca="1">SUMPRODUCT(F82:T82,Data!$D$4:$R$4)</f>
        <v>14</v>
      </c>
      <c r="W82">
        <f ca="1">SUMPRODUCT(F82:T82,Data!$D$5:$R$5)</f>
        <v>13</v>
      </c>
      <c r="X82" s="3">
        <f t="shared" ca="1" si="101"/>
        <v>0.21875</v>
      </c>
      <c r="Y82" s="3">
        <f t="shared" ca="1" si="102"/>
        <v>0.11504424778761062</v>
      </c>
      <c r="Z82">
        <f t="shared" ca="1" si="103"/>
        <v>1500</v>
      </c>
      <c r="AA82">
        <f ca="1">250+SUMPRODUCT(F82:T82,Data!$D$6:$R$6)</f>
        <v>780</v>
      </c>
      <c r="AB82" s="2">
        <f t="shared" ca="1" si="104"/>
        <v>157500</v>
      </c>
      <c r="AC82" s="2">
        <f t="shared" ca="1" si="105"/>
        <v>132530.97345132745</v>
      </c>
      <c r="AD82" s="2">
        <f t="shared" ca="1" si="106"/>
        <v>290030.97345132742</v>
      </c>
      <c r="AE82" t="str">
        <f t="shared" ca="1" si="109"/>
        <v>No</v>
      </c>
    </row>
    <row r="83" spans="2:31" x14ac:dyDescent="0.35">
      <c r="B83" s="4" t="s">
        <v>73</v>
      </c>
      <c r="AD83" s="43">
        <f ca="1">MAX(AD73:AD82)</f>
        <v>561437.52963489806</v>
      </c>
    </row>
    <row r="84" spans="2:31" x14ac:dyDescent="0.35">
      <c r="B84" s="4" t="s">
        <v>87</v>
      </c>
      <c r="F84">
        <f ca="1">AI13</f>
        <v>1</v>
      </c>
      <c r="G84">
        <f t="shared" ref="G84:T84" ca="1" si="122">AJ13</f>
        <v>0</v>
      </c>
      <c r="H84">
        <f t="shared" ca="1" si="122"/>
        <v>0</v>
      </c>
      <c r="I84">
        <f t="shared" ca="1" si="122"/>
        <v>0</v>
      </c>
      <c r="J84">
        <f t="shared" ca="1" si="122"/>
        <v>1</v>
      </c>
      <c r="K84">
        <f t="shared" ca="1" si="122"/>
        <v>0</v>
      </c>
      <c r="L84">
        <f t="shared" ca="1" si="122"/>
        <v>0</v>
      </c>
      <c r="M84">
        <f t="shared" ca="1" si="122"/>
        <v>1</v>
      </c>
      <c r="N84">
        <f t="shared" ca="1" si="122"/>
        <v>0</v>
      </c>
      <c r="O84">
        <f t="shared" ca="1" si="122"/>
        <v>0</v>
      </c>
      <c r="P84">
        <f t="shared" ca="1" si="122"/>
        <v>1</v>
      </c>
      <c r="Q84">
        <f t="shared" ca="1" si="122"/>
        <v>0</v>
      </c>
      <c r="R84">
        <f t="shared" ca="1" si="122"/>
        <v>0</v>
      </c>
      <c r="S84">
        <f t="shared" ca="1" si="122"/>
        <v>0</v>
      </c>
      <c r="T84">
        <f t="shared" ca="1" si="122"/>
        <v>1</v>
      </c>
      <c r="U84">
        <f t="shared" ref="U84" ca="1" si="123">SUMPRODUCT($F$1:$T$1,F84:T84)</f>
        <v>17553</v>
      </c>
    </row>
    <row r="85" spans="2:31" x14ac:dyDescent="0.35"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</row>
    <row r="86" spans="2:31" x14ac:dyDescent="0.35">
      <c r="B86" s="4" t="s">
        <v>128</v>
      </c>
      <c r="E86" s="45">
        <f ca="1">AY13</f>
        <v>108</v>
      </c>
      <c r="F86">
        <f ca="1">VLOOKUP($E86,'Brute Force Search'!$B$6:$R$221,F$3,0)</f>
        <v>1</v>
      </c>
      <c r="G86">
        <f ca="1">VLOOKUP($E86,'Brute Force Search'!$B$6:$R$221,G$3,0)</f>
        <v>0</v>
      </c>
      <c r="H86">
        <f ca="1">VLOOKUP($E86,'Brute Force Search'!$B$6:$R$221,H$3,0)</f>
        <v>0</v>
      </c>
      <c r="I86">
        <f ca="1">VLOOKUP($E86,'Brute Force Search'!$B$6:$R$221,I$3,0)</f>
        <v>0</v>
      </c>
      <c r="J86">
        <f ca="1">VLOOKUP($E86,'Brute Force Search'!$B$6:$R$221,J$3,0)</f>
        <v>1</v>
      </c>
      <c r="K86">
        <f ca="1">VLOOKUP($E86,'Brute Force Search'!$B$6:$R$221,K$3,0)</f>
        <v>0</v>
      </c>
      <c r="L86">
        <f ca="1">VLOOKUP($E86,'Brute Force Search'!$B$6:$R$221,L$3,0)</f>
        <v>0</v>
      </c>
      <c r="M86">
        <f ca="1">VLOOKUP($E86,'Brute Force Search'!$B$6:$R$221,M$3,0)</f>
        <v>1</v>
      </c>
      <c r="N86">
        <f ca="1">VLOOKUP($E86,'Brute Force Search'!$B$6:$R$221,N$3,0)</f>
        <v>0</v>
      </c>
      <c r="O86">
        <f ca="1">VLOOKUP($E86,'Brute Force Search'!$B$6:$R$221,O$3,0)</f>
        <v>0</v>
      </c>
      <c r="P86">
        <f ca="1">VLOOKUP($E86,'Brute Force Search'!$B$6:$R$221,P$3,0)</f>
        <v>1</v>
      </c>
      <c r="Q86">
        <f ca="1">VLOOKUP($E86,'Brute Force Search'!$B$6:$R$221,Q$3,0)</f>
        <v>0</v>
      </c>
      <c r="R86">
        <f ca="1">VLOOKUP($E86,'Brute Force Search'!$B$6:$R$221,R$3,0)</f>
        <v>0</v>
      </c>
      <c r="S86">
        <f ca="1">VLOOKUP($E86,'Brute Force Search'!$B$6:$R$221,S$3,0)</f>
        <v>0</v>
      </c>
      <c r="T86">
        <f ca="1">VLOOKUP($E86,'Brute Force Search'!$B$6:$R$221,T$3,0)</f>
        <v>1</v>
      </c>
      <c r="U86">
        <f ca="1">SUMPRODUCT($F$1:$T$1,F86:T86)</f>
        <v>17553</v>
      </c>
      <c r="V86" s="34"/>
      <c r="W86" s="34"/>
      <c r="X86" s="34"/>
      <c r="Y86" s="34"/>
      <c r="Z86" s="34"/>
      <c r="AA86" s="34"/>
      <c r="AB86" s="34"/>
      <c r="AC86" s="34"/>
      <c r="AD86" s="34"/>
      <c r="AE86" s="34"/>
    </row>
    <row r="87" spans="2:31" x14ac:dyDescent="0.35"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</row>
    <row r="88" spans="2:31" x14ac:dyDescent="0.35">
      <c r="B88" s="4" t="s">
        <v>88</v>
      </c>
    </row>
    <row r="89" spans="2:31" x14ac:dyDescent="0.35">
      <c r="C89" t="str">
        <f>C57</f>
        <v>Detachable</v>
      </c>
      <c r="D89">
        <v>1</v>
      </c>
      <c r="F89">
        <f ca="1">IF(F86,0,1)</f>
        <v>0</v>
      </c>
      <c r="G89">
        <f ca="1">1-F89</f>
        <v>1</v>
      </c>
      <c r="H89">
        <f ca="1">H86</f>
        <v>0</v>
      </c>
      <c r="I89">
        <f t="shared" ref="I89:T89" ca="1" si="124">I86</f>
        <v>0</v>
      </c>
      <c r="J89">
        <f t="shared" ca="1" si="124"/>
        <v>1</v>
      </c>
      <c r="K89">
        <f t="shared" ca="1" si="124"/>
        <v>0</v>
      </c>
      <c r="L89">
        <f t="shared" ca="1" si="124"/>
        <v>0</v>
      </c>
      <c r="M89">
        <f t="shared" ca="1" si="124"/>
        <v>1</v>
      </c>
      <c r="N89">
        <f t="shared" ca="1" si="124"/>
        <v>0</v>
      </c>
      <c r="O89">
        <f t="shared" ca="1" si="124"/>
        <v>0</v>
      </c>
      <c r="P89">
        <f t="shared" ca="1" si="124"/>
        <v>1</v>
      </c>
      <c r="Q89">
        <f t="shared" ca="1" si="124"/>
        <v>0</v>
      </c>
      <c r="R89">
        <f t="shared" ca="1" si="124"/>
        <v>0</v>
      </c>
      <c r="S89">
        <f t="shared" ca="1" si="124"/>
        <v>0</v>
      </c>
      <c r="T89">
        <f t="shared" ca="1" si="124"/>
        <v>1</v>
      </c>
      <c r="U89">
        <f t="shared" ref="U89:U98" ca="1" si="125">SUMPRODUCT($F$1:$T$1,F89:T89)</f>
        <v>17554</v>
      </c>
      <c r="V89">
        <f ca="1">SUMPRODUCT(F89:T89,Data!$D$4:$R$4)</f>
        <v>9.8000000000000007</v>
      </c>
      <c r="W89">
        <f ca="1">SUMPRODUCT(F89:T89,Data!$D$5:$R$5)</f>
        <v>8</v>
      </c>
      <c r="X89" s="3">
        <f t="shared" ref="X89:X98" ca="1" si="126">V89/(50+V89)</f>
        <v>0.16387959866220739</v>
      </c>
      <c r="Y89" s="3">
        <f t="shared" ref="Y89:Y98" ca="1" si="127">W89/(100+W89)</f>
        <v>7.407407407407407E-2</v>
      </c>
      <c r="Z89">
        <f t="shared" ref="Z89:Z98" ca="1" si="128">IF(Q89=1,$Q$5,IF(R89=1,$R$5,IF(S89=1,$S$5,IF(T89=1,$T$5))))</f>
        <v>2500</v>
      </c>
      <c r="AA89">
        <f ca="1">250+SUMPRODUCT(F89:T89,Data!$D$6:$R$6)</f>
        <v>630</v>
      </c>
      <c r="AB89" s="2">
        <f t="shared" ref="AB89:AB98" ca="1" si="129">($Z89-$AA89)*X89*1000</f>
        <v>306454.84949832782</v>
      </c>
      <c r="AC89" s="2">
        <f t="shared" ref="AC89:AC98" ca="1" si="130">($Z89-$AA89)*Y89*1600</f>
        <v>221629.62962962961</v>
      </c>
      <c r="AD89" s="2">
        <f t="shared" ref="AD89:AD98" ca="1" si="131">SUM(AB89:AC89)</f>
        <v>528084.47912795749</v>
      </c>
      <c r="AE89" t="str">
        <f ca="1">IFERROR(VLOOKUP(U89,AX$9:AX$13,1,0),"No")</f>
        <v>No</v>
      </c>
    </row>
    <row r="90" spans="2:31" x14ac:dyDescent="0.35">
      <c r="C90" t="str">
        <f t="shared" ref="C90:C98" si="132">C58</f>
        <v>Processor</v>
      </c>
      <c r="D90">
        <v>2</v>
      </c>
      <c r="F90">
        <f ca="1">F86</f>
        <v>1</v>
      </c>
      <c r="G90">
        <f ca="1">G86</f>
        <v>0</v>
      </c>
      <c r="H90">
        <f ca="1">IF(H86,0,1)</f>
        <v>1</v>
      </c>
      <c r="I90">
        <f ca="1">IF(H90=1,0,1)</f>
        <v>0</v>
      </c>
      <c r="J90">
        <f ca="1">IF(AND(OR(H90=1,H90=0),OR(H90=1,I90=0)),0,0)</f>
        <v>0</v>
      </c>
      <c r="K90">
        <f ca="1">K86</f>
        <v>0</v>
      </c>
      <c r="L90">
        <f t="shared" ref="L90:T90" ca="1" si="133">L86</f>
        <v>0</v>
      </c>
      <c r="M90">
        <f t="shared" ca="1" si="133"/>
        <v>1</v>
      </c>
      <c r="N90">
        <f t="shared" ca="1" si="133"/>
        <v>0</v>
      </c>
      <c r="O90">
        <f t="shared" ca="1" si="133"/>
        <v>0</v>
      </c>
      <c r="P90">
        <f t="shared" ca="1" si="133"/>
        <v>1</v>
      </c>
      <c r="Q90">
        <f t="shared" ca="1" si="133"/>
        <v>0</v>
      </c>
      <c r="R90">
        <f t="shared" ca="1" si="133"/>
        <v>0</v>
      </c>
      <c r="S90">
        <f t="shared" ca="1" si="133"/>
        <v>0</v>
      </c>
      <c r="T90">
        <f t="shared" ca="1" si="133"/>
        <v>1</v>
      </c>
      <c r="U90">
        <f t="shared" ca="1" si="125"/>
        <v>17541</v>
      </c>
      <c r="V90">
        <f ca="1">SUMPRODUCT(F90:T90,Data!$D$4:$R$4)</f>
        <v>6.3</v>
      </c>
      <c r="W90">
        <f ca="1">SUMPRODUCT(F90:T90,Data!$D$5:$R$5)</f>
        <v>8</v>
      </c>
      <c r="X90" s="3">
        <f t="shared" ca="1" si="126"/>
        <v>0.11190053285968028</v>
      </c>
      <c r="Y90" s="3">
        <f t="shared" ca="1" si="127"/>
        <v>7.407407407407407E-2</v>
      </c>
      <c r="Z90">
        <f t="shared" ca="1" si="128"/>
        <v>2500</v>
      </c>
      <c r="AA90">
        <f ca="1">250+SUMPRODUCT(F90:T90,Data!$D$6:$R$6)</f>
        <v>630</v>
      </c>
      <c r="AB90" s="2">
        <f t="shared" ca="1" si="129"/>
        <v>209253.99644760214</v>
      </c>
      <c r="AC90" s="2">
        <f t="shared" ca="1" si="130"/>
        <v>221629.62962962961</v>
      </c>
      <c r="AD90" s="2">
        <f t="shared" ca="1" si="131"/>
        <v>430883.62607723172</v>
      </c>
      <c r="AE90" t="str">
        <f t="shared" ref="AE90:AE98" ca="1" si="134">IFERROR(VLOOKUP(U90,AX$9:AX$13,1,0),"No")</f>
        <v>No</v>
      </c>
    </row>
    <row r="91" spans="2:31" x14ac:dyDescent="0.35">
      <c r="C91" t="str">
        <f t="shared" si="132"/>
        <v>Processor</v>
      </c>
      <c r="D91">
        <v>3</v>
      </c>
      <c r="F91">
        <f ca="1">F86</f>
        <v>1</v>
      </c>
      <c r="G91">
        <f ca="1">G86</f>
        <v>0</v>
      </c>
      <c r="H91">
        <f ca="1">IF(AND(H86=1,H90=0),0,0)</f>
        <v>0</v>
      </c>
      <c r="I91">
        <f ca="1">IF(OR(AND(I86=1,I90=0),AND(I86=0,I90=1)),0,1)</f>
        <v>1</v>
      </c>
      <c r="J91">
        <f ca="1">IF(AND(H91=0,I91=0),1,0)</f>
        <v>0</v>
      </c>
      <c r="K91">
        <f ca="1">K86</f>
        <v>0</v>
      </c>
      <c r="L91">
        <f t="shared" ref="L91:T91" ca="1" si="135">L86</f>
        <v>0</v>
      </c>
      <c r="M91">
        <f t="shared" ca="1" si="135"/>
        <v>1</v>
      </c>
      <c r="N91">
        <f t="shared" ca="1" si="135"/>
        <v>0</v>
      </c>
      <c r="O91">
        <f t="shared" ca="1" si="135"/>
        <v>0</v>
      </c>
      <c r="P91">
        <f t="shared" ca="1" si="135"/>
        <v>1</v>
      </c>
      <c r="Q91">
        <f t="shared" ca="1" si="135"/>
        <v>0</v>
      </c>
      <c r="R91">
        <f t="shared" ca="1" si="135"/>
        <v>0</v>
      </c>
      <c r="S91">
        <f t="shared" ca="1" si="135"/>
        <v>0</v>
      </c>
      <c r="T91">
        <f t="shared" ca="1" si="135"/>
        <v>1</v>
      </c>
      <c r="U91">
        <f t="shared" ca="1" si="125"/>
        <v>17545</v>
      </c>
      <c r="V91">
        <f ca="1">SUMPRODUCT(F91:T91,Data!$D$4:$R$4)</f>
        <v>8.3000000000000007</v>
      </c>
      <c r="W91">
        <f ca="1">SUMPRODUCT(F91:T91,Data!$D$5:$R$5)</f>
        <v>10.4</v>
      </c>
      <c r="X91" s="3">
        <f t="shared" ca="1" si="126"/>
        <v>0.14236706689536879</v>
      </c>
      <c r="Y91" s="3">
        <f t="shared" ca="1" si="127"/>
        <v>9.420289855072464E-2</v>
      </c>
      <c r="Z91">
        <f t="shared" ca="1" si="128"/>
        <v>2500</v>
      </c>
      <c r="AA91">
        <f ca="1">250+SUMPRODUCT(F91:T91,Data!$D$6:$R$6)</f>
        <v>730</v>
      </c>
      <c r="AB91" s="2">
        <f t="shared" ca="1" si="129"/>
        <v>251989.70840480278</v>
      </c>
      <c r="AC91" s="2">
        <f t="shared" ca="1" si="130"/>
        <v>266782.60869565222</v>
      </c>
      <c r="AD91" s="2">
        <f t="shared" ca="1" si="131"/>
        <v>518772.31710045499</v>
      </c>
      <c r="AE91">
        <f t="shared" ca="1" si="134"/>
        <v>17545</v>
      </c>
    </row>
    <row r="92" spans="2:31" x14ac:dyDescent="0.35">
      <c r="C92" t="str">
        <f t="shared" si="132"/>
        <v>Display Size</v>
      </c>
      <c r="D92">
        <v>4</v>
      </c>
      <c r="F92">
        <f ca="1">F86</f>
        <v>1</v>
      </c>
      <c r="G92">
        <f ca="1">G86</f>
        <v>0</v>
      </c>
      <c r="H92">
        <f ca="1">H86</f>
        <v>0</v>
      </c>
      <c r="I92">
        <f t="shared" ref="I92:J92" ca="1" si="136">I86</f>
        <v>0</v>
      </c>
      <c r="J92">
        <f t="shared" ca="1" si="136"/>
        <v>1</v>
      </c>
      <c r="K92">
        <f ca="1">IF(K86,0,1)</f>
        <v>1</v>
      </c>
      <c r="L92">
        <f ca="1">IF(K92=1,0,1)</f>
        <v>0</v>
      </c>
      <c r="M92">
        <f ca="1">IF(AND(OR(K92=1,K92=0),OR(L92=1,L92=0)),0,0)</f>
        <v>0</v>
      </c>
      <c r="N92">
        <f ca="1">N86</f>
        <v>0</v>
      </c>
      <c r="O92">
        <f t="shared" ref="O92:T92" ca="1" si="137">O86</f>
        <v>0</v>
      </c>
      <c r="P92">
        <f t="shared" ca="1" si="137"/>
        <v>1</v>
      </c>
      <c r="Q92">
        <f t="shared" ca="1" si="137"/>
        <v>0</v>
      </c>
      <c r="R92">
        <f t="shared" ca="1" si="137"/>
        <v>0</v>
      </c>
      <c r="S92">
        <f t="shared" ca="1" si="137"/>
        <v>0</v>
      </c>
      <c r="T92">
        <f t="shared" ca="1" si="137"/>
        <v>1</v>
      </c>
      <c r="U92">
        <f t="shared" ca="1" si="125"/>
        <v>17457</v>
      </c>
      <c r="V92">
        <f ca="1">SUMPRODUCT(F92:T92,Data!$D$4:$R$4)</f>
        <v>10</v>
      </c>
      <c r="W92">
        <f ca="1">SUMPRODUCT(F92:T92,Data!$D$5:$R$5)</f>
        <v>8.5</v>
      </c>
      <c r="X92" s="3">
        <f t="shared" ca="1" si="126"/>
        <v>0.16666666666666666</v>
      </c>
      <c r="Y92" s="3">
        <f t="shared" ca="1" si="127"/>
        <v>7.8341013824884786E-2</v>
      </c>
      <c r="Z92">
        <f t="shared" ca="1" si="128"/>
        <v>2500</v>
      </c>
      <c r="AA92">
        <f ca="1">250+SUMPRODUCT(F92:T92,Data!$D$6:$R$6)</f>
        <v>730</v>
      </c>
      <c r="AB92" s="2">
        <f t="shared" ca="1" si="129"/>
        <v>295000</v>
      </c>
      <c r="AC92" s="2">
        <f t="shared" ca="1" si="130"/>
        <v>221861.7511520737</v>
      </c>
      <c r="AD92" s="2">
        <f t="shared" ca="1" si="131"/>
        <v>516861.75115207373</v>
      </c>
      <c r="AE92" t="str">
        <f t="shared" ca="1" si="134"/>
        <v>No</v>
      </c>
    </row>
    <row r="93" spans="2:31" x14ac:dyDescent="0.35">
      <c r="C93" t="str">
        <f t="shared" si="132"/>
        <v>Display Size</v>
      </c>
      <c r="D93">
        <v>5</v>
      </c>
      <c r="F93">
        <f ca="1">F86</f>
        <v>1</v>
      </c>
      <c r="G93">
        <f ca="1">G86</f>
        <v>0</v>
      </c>
      <c r="H93">
        <f t="shared" ref="H93:J93" ca="1" si="138">H86</f>
        <v>0</v>
      </c>
      <c r="I93">
        <f t="shared" ca="1" si="138"/>
        <v>0</v>
      </c>
      <c r="J93">
        <f t="shared" ca="1" si="138"/>
        <v>1</v>
      </c>
      <c r="K93">
        <f ca="1">IF(AND(K86=1,K92=0),0,0)</f>
        <v>0</v>
      </c>
      <c r="L93">
        <f ca="1">IF(OR(AND(L86=1,L92=0),AND(L86=0,L92=1)),0,1)</f>
        <v>1</v>
      </c>
      <c r="M93">
        <f ca="1">IF(AND(K93=0,L93=0),1,0)</f>
        <v>0</v>
      </c>
      <c r="N93">
        <f ca="1">N86</f>
        <v>0</v>
      </c>
      <c r="O93">
        <f t="shared" ref="O93:T93" ca="1" si="139">O86</f>
        <v>0</v>
      </c>
      <c r="P93">
        <f t="shared" ca="1" si="139"/>
        <v>1</v>
      </c>
      <c r="Q93">
        <f t="shared" ca="1" si="139"/>
        <v>0</v>
      </c>
      <c r="R93">
        <f t="shared" ca="1" si="139"/>
        <v>0</v>
      </c>
      <c r="S93">
        <f t="shared" ca="1" si="139"/>
        <v>0</v>
      </c>
      <c r="T93">
        <f t="shared" ca="1" si="139"/>
        <v>1</v>
      </c>
      <c r="U93">
        <f t="shared" ca="1" si="125"/>
        <v>17489</v>
      </c>
      <c r="V93">
        <f ca="1">SUMPRODUCT(F93:T93,Data!$D$4:$R$4)</f>
        <v>12</v>
      </c>
      <c r="W93">
        <f ca="1">SUMPRODUCT(F93:T93,Data!$D$5:$R$5)</f>
        <v>10</v>
      </c>
      <c r="X93" s="3">
        <f t="shared" ca="1" si="126"/>
        <v>0.19354838709677419</v>
      </c>
      <c r="Y93" s="3">
        <f t="shared" ca="1" si="127"/>
        <v>9.0909090909090912E-2</v>
      </c>
      <c r="Z93">
        <f t="shared" ca="1" si="128"/>
        <v>2500</v>
      </c>
      <c r="AA93">
        <f ca="1">250+SUMPRODUCT(F93:T93,Data!$D$6:$R$6)</f>
        <v>780</v>
      </c>
      <c r="AB93" s="2">
        <f t="shared" ca="1" si="129"/>
        <v>332903.22580645158</v>
      </c>
      <c r="AC93" s="2">
        <f t="shared" ca="1" si="130"/>
        <v>250181.81818181821</v>
      </c>
      <c r="AD93" s="2">
        <f t="shared" ca="1" si="131"/>
        <v>583085.04398826975</v>
      </c>
      <c r="AE93">
        <f t="shared" ca="1" si="134"/>
        <v>17489</v>
      </c>
    </row>
    <row r="94" spans="2:31" x14ac:dyDescent="0.35">
      <c r="C94" t="str">
        <f t="shared" si="132"/>
        <v>Memory</v>
      </c>
      <c r="D94">
        <v>6</v>
      </c>
      <c r="F94">
        <f ca="1">F86</f>
        <v>1</v>
      </c>
      <c r="G94">
        <f t="shared" ref="G94:M94" ca="1" si="140">G86</f>
        <v>0</v>
      </c>
      <c r="H94">
        <f t="shared" ca="1" si="140"/>
        <v>0</v>
      </c>
      <c r="I94">
        <f t="shared" ca="1" si="140"/>
        <v>0</v>
      </c>
      <c r="J94">
        <f t="shared" ca="1" si="140"/>
        <v>1</v>
      </c>
      <c r="K94">
        <f t="shared" ca="1" si="140"/>
        <v>0</v>
      </c>
      <c r="L94">
        <f t="shared" ca="1" si="140"/>
        <v>0</v>
      </c>
      <c r="M94">
        <f t="shared" ca="1" si="140"/>
        <v>1</v>
      </c>
      <c r="N94">
        <f ca="1">IF(N86,0,1)</f>
        <v>1</v>
      </c>
      <c r="O94">
        <f ca="1">IF(N94=1,0,1)</f>
        <v>0</v>
      </c>
      <c r="P94">
        <f ca="1">IF(AND(OR(N94=1,O94=0),OR(N94=1,O94=0)),0,0)</f>
        <v>0</v>
      </c>
      <c r="Q94">
        <f ca="1">Q86</f>
        <v>0</v>
      </c>
      <c r="R94">
        <f t="shared" ref="R94:T94" ca="1" si="141">R86</f>
        <v>0</v>
      </c>
      <c r="S94">
        <f t="shared" ca="1" si="141"/>
        <v>0</v>
      </c>
      <c r="T94">
        <f t="shared" ca="1" si="141"/>
        <v>1</v>
      </c>
      <c r="U94">
        <f t="shared" ca="1" si="125"/>
        <v>16785</v>
      </c>
      <c r="V94">
        <f ca="1">SUMPRODUCT(F94:T94,Data!$D$4:$R$4)</f>
        <v>6.3</v>
      </c>
      <c r="W94">
        <f ca="1">SUMPRODUCT(F94:T94,Data!$D$5:$R$5)</f>
        <v>8.5</v>
      </c>
      <c r="X94" s="3">
        <f t="shared" ca="1" si="126"/>
        <v>0.11190053285968028</v>
      </c>
      <c r="Y94" s="3">
        <f t="shared" ca="1" si="127"/>
        <v>7.8341013824884786E-2</v>
      </c>
      <c r="Z94">
        <f t="shared" ca="1" si="128"/>
        <v>2500</v>
      </c>
      <c r="AA94">
        <f ca="1">250+SUMPRODUCT(F94:T94,Data!$D$6:$R$6)</f>
        <v>750</v>
      </c>
      <c r="AB94" s="2">
        <f t="shared" ca="1" si="129"/>
        <v>195825.93250444048</v>
      </c>
      <c r="AC94" s="2">
        <f t="shared" ca="1" si="130"/>
        <v>219354.83870967742</v>
      </c>
      <c r="AD94" s="2">
        <f t="shared" ca="1" si="131"/>
        <v>415180.77121411788</v>
      </c>
      <c r="AE94" t="str">
        <f t="shared" ca="1" si="134"/>
        <v>No</v>
      </c>
    </row>
    <row r="95" spans="2:31" x14ac:dyDescent="0.35">
      <c r="C95" t="str">
        <f t="shared" si="132"/>
        <v>Memory</v>
      </c>
      <c r="D95">
        <v>7</v>
      </c>
      <c r="F95">
        <f ca="1">F86</f>
        <v>1</v>
      </c>
      <c r="G95">
        <f t="shared" ref="G95:M95" ca="1" si="142">G86</f>
        <v>0</v>
      </c>
      <c r="H95">
        <f t="shared" ca="1" si="142"/>
        <v>0</v>
      </c>
      <c r="I95">
        <f t="shared" ca="1" si="142"/>
        <v>0</v>
      </c>
      <c r="J95">
        <f t="shared" ca="1" si="142"/>
        <v>1</v>
      </c>
      <c r="K95">
        <f t="shared" ca="1" si="142"/>
        <v>0</v>
      </c>
      <c r="L95">
        <f t="shared" ca="1" si="142"/>
        <v>0</v>
      </c>
      <c r="M95">
        <f t="shared" ca="1" si="142"/>
        <v>1</v>
      </c>
      <c r="N95">
        <f ca="1">IF(AND(N86=1,N94=0),0,0)</f>
        <v>0</v>
      </c>
      <c r="O95">
        <f ca="1">IF(OR(AND(O86=1,O94=0),AND(O86=0,O94=1)),0,1)</f>
        <v>1</v>
      </c>
      <c r="P95">
        <f ca="1">IF(AND(N95=0,O95=0),1,0)</f>
        <v>0</v>
      </c>
      <c r="Q95">
        <f ca="1">Q86</f>
        <v>0</v>
      </c>
      <c r="R95">
        <f t="shared" ref="R95:T95" ca="1" si="143">R86</f>
        <v>0</v>
      </c>
      <c r="S95">
        <f t="shared" ca="1" si="143"/>
        <v>0</v>
      </c>
      <c r="T95">
        <f t="shared" ca="1" si="143"/>
        <v>1</v>
      </c>
      <c r="U95">
        <f t="shared" ca="1" si="125"/>
        <v>17041</v>
      </c>
      <c r="V95">
        <f ca="1">SUMPRODUCT(F95:T95,Data!$D$4:$R$4)</f>
        <v>8.3000000000000007</v>
      </c>
      <c r="W95">
        <f ca="1">SUMPRODUCT(F95:T95,Data!$D$5:$R$5)</f>
        <v>10.5</v>
      </c>
      <c r="X95" s="3">
        <f t="shared" ca="1" si="126"/>
        <v>0.14236706689536879</v>
      </c>
      <c r="Y95" s="3">
        <f t="shared" ca="1" si="127"/>
        <v>9.5022624434389136E-2</v>
      </c>
      <c r="Z95">
        <f t="shared" ca="1" si="128"/>
        <v>2500</v>
      </c>
      <c r="AA95">
        <f ca="1">250+SUMPRODUCT(F95:T95,Data!$D$6:$R$6)</f>
        <v>790</v>
      </c>
      <c r="AB95" s="2">
        <f t="shared" ca="1" si="129"/>
        <v>243447.68439108063</v>
      </c>
      <c r="AC95" s="2">
        <f t="shared" ca="1" si="130"/>
        <v>259981.90045248865</v>
      </c>
      <c r="AD95" s="2">
        <f t="shared" ca="1" si="131"/>
        <v>503429.58484356932</v>
      </c>
      <c r="AE95" t="str">
        <f t="shared" ca="1" si="134"/>
        <v>No</v>
      </c>
    </row>
    <row r="96" spans="2:31" x14ac:dyDescent="0.35">
      <c r="C96" t="str">
        <f t="shared" si="132"/>
        <v>Price</v>
      </c>
      <c r="D96">
        <v>8</v>
      </c>
      <c r="F96">
        <f ca="1">F86</f>
        <v>1</v>
      </c>
      <c r="G96">
        <f t="shared" ref="G96:P96" ca="1" si="144">G86</f>
        <v>0</v>
      </c>
      <c r="H96">
        <f t="shared" ca="1" si="144"/>
        <v>0</v>
      </c>
      <c r="I96">
        <f t="shared" ca="1" si="144"/>
        <v>0</v>
      </c>
      <c r="J96">
        <f t="shared" ca="1" si="144"/>
        <v>1</v>
      </c>
      <c r="K96">
        <f t="shared" ca="1" si="144"/>
        <v>0</v>
      </c>
      <c r="L96">
        <f t="shared" ca="1" si="144"/>
        <v>0</v>
      </c>
      <c r="M96">
        <f t="shared" ca="1" si="144"/>
        <v>1</v>
      </c>
      <c r="N96">
        <f t="shared" ca="1" si="144"/>
        <v>0</v>
      </c>
      <c r="O96">
        <f t="shared" ca="1" si="144"/>
        <v>0</v>
      </c>
      <c r="P96">
        <f t="shared" ca="1" si="144"/>
        <v>1</v>
      </c>
      <c r="Q96">
        <f ca="1">IF(Q86,0,1)</f>
        <v>1</v>
      </c>
      <c r="R96">
        <f ca="1">IF(Q96=1,0,1)</f>
        <v>0</v>
      </c>
      <c r="S96">
        <f ca="1">IF(AND(OR(Q96=0,R96=1),OR(R96=0,R96=1)),0,0)</f>
        <v>0</v>
      </c>
      <c r="T96">
        <f ca="1">IF(S96,0,0)</f>
        <v>0</v>
      </c>
      <c r="U96">
        <f t="shared" ca="1" si="125"/>
        <v>3217</v>
      </c>
      <c r="V96">
        <f ca="1">SUMPRODUCT(F96:T96,Data!$D$4:$R$4)</f>
        <v>14.8</v>
      </c>
      <c r="W96">
        <f ca="1">SUMPRODUCT(F96:T96,Data!$D$5:$R$5)</f>
        <v>16</v>
      </c>
      <c r="X96" s="3">
        <f t="shared" ca="1" si="126"/>
        <v>0.22839506172839508</v>
      </c>
      <c r="Y96" s="3">
        <f t="shared" ca="1" si="127"/>
        <v>0.13793103448275862</v>
      </c>
      <c r="Z96">
        <f t="shared" ca="1" si="128"/>
        <v>1000</v>
      </c>
      <c r="AA96">
        <f ca="1">250+SUMPRODUCT(F96:T96,Data!$D$6:$R$6)</f>
        <v>830</v>
      </c>
      <c r="AB96" s="2">
        <f t="shared" ca="1" si="129"/>
        <v>38827.160493827163</v>
      </c>
      <c r="AC96" s="2">
        <f t="shared" ca="1" si="130"/>
        <v>37517.241379310341</v>
      </c>
      <c r="AD96" s="2">
        <f t="shared" ca="1" si="131"/>
        <v>76344.401873137511</v>
      </c>
      <c r="AE96" t="str">
        <f t="shared" ca="1" si="134"/>
        <v>No</v>
      </c>
    </row>
    <row r="97" spans="2:31" x14ac:dyDescent="0.35">
      <c r="C97" t="str">
        <f t="shared" si="132"/>
        <v>Price</v>
      </c>
      <c r="D97">
        <v>9</v>
      </c>
      <c r="F97">
        <f ca="1">F86</f>
        <v>1</v>
      </c>
      <c r="G97">
        <f t="shared" ref="G97:P97" ca="1" si="145">G86</f>
        <v>0</v>
      </c>
      <c r="H97">
        <f t="shared" ca="1" si="145"/>
        <v>0</v>
      </c>
      <c r="I97">
        <f t="shared" ca="1" si="145"/>
        <v>0</v>
      </c>
      <c r="J97">
        <f t="shared" ca="1" si="145"/>
        <v>1</v>
      </c>
      <c r="K97">
        <f t="shared" ca="1" si="145"/>
        <v>0</v>
      </c>
      <c r="L97">
        <f t="shared" ca="1" si="145"/>
        <v>0</v>
      </c>
      <c r="M97">
        <f t="shared" ca="1" si="145"/>
        <v>1</v>
      </c>
      <c r="N97">
        <f t="shared" ca="1" si="145"/>
        <v>0</v>
      </c>
      <c r="O97">
        <f t="shared" ca="1" si="145"/>
        <v>0</v>
      </c>
      <c r="P97">
        <f t="shared" ca="1" si="145"/>
        <v>1</v>
      </c>
      <c r="Q97">
        <f ca="1">IF(AND(Q86=1,Q96=0),0,0)</f>
        <v>0</v>
      </c>
      <c r="R97">
        <f ca="1">IF(AND(R86=1,R96=0),0,0)</f>
        <v>0</v>
      </c>
      <c r="S97">
        <f ca="1">IF(AND(AND(OR(Q86=0,Q86=1),OR(R86=0,R86=1)),AND(OR(Q96=0,Q96=1),OR(R96=0,R96=1)),S86=1),0,1)</f>
        <v>1</v>
      </c>
      <c r="T97">
        <f ca="1">IF(AND(Q97=0,R97=0,S97=0),1,0)</f>
        <v>0</v>
      </c>
      <c r="U97">
        <f t="shared" ca="1" si="125"/>
        <v>9361</v>
      </c>
      <c r="V97">
        <f ca="1">SUMPRODUCT(F97:T97,Data!$D$4:$R$4)</f>
        <v>11.8</v>
      </c>
      <c r="W97">
        <f ca="1">SUMPRODUCT(F97:T97,Data!$D$5:$R$5)</f>
        <v>12</v>
      </c>
      <c r="X97" s="3">
        <f t="shared" ca="1" si="126"/>
        <v>0.19093851132686085</v>
      </c>
      <c r="Y97" s="3">
        <f t="shared" ca="1" si="127"/>
        <v>0.10714285714285714</v>
      </c>
      <c r="Z97">
        <f t="shared" ca="1" si="128"/>
        <v>2000</v>
      </c>
      <c r="AA97">
        <f ca="1">250+SUMPRODUCT(F97:T97,Data!$D$6:$R$6)</f>
        <v>830</v>
      </c>
      <c r="AB97" s="2">
        <f t="shared" ca="1" si="129"/>
        <v>223398.0582524272</v>
      </c>
      <c r="AC97" s="2">
        <f t="shared" ca="1" si="130"/>
        <v>200571.42857142855</v>
      </c>
      <c r="AD97" s="2">
        <f t="shared" ca="1" si="131"/>
        <v>423969.48682385578</v>
      </c>
      <c r="AE97" t="str">
        <f t="shared" ca="1" si="134"/>
        <v>No</v>
      </c>
    </row>
    <row r="98" spans="2:31" x14ac:dyDescent="0.35">
      <c r="C98" t="str">
        <f t="shared" si="132"/>
        <v>Price</v>
      </c>
      <c r="D98">
        <v>10</v>
      </c>
      <c r="F98">
        <f ca="1">F86</f>
        <v>1</v>
      </c>
      <c r="G98">
        <f t="shared" ref="G98:P98" ca="1" si="146">G86</f>
        <v>0</v>
      </c>
      <c r="H98">
        <f t="shared" ca="1" si="146"/>
        <v>0</v>
      </c>
      <c r="I98">
        <f t="shared" ca="1" si="146"/>
        <v>0</v>
      </c>
      <c r="J98">
        <f t="shared" ca="1" si="146"/>
        <v>1</v>
      </c>
      <c r="K98">
        <f t="shared" ca="1" si="146"/>
        <v>0</v>
      </c>
      <c r="L98">
        <f t="shared" ca="1" si="146"/>
        <v>0</v>
      </c>
      <c r="M98">
        <f t="shared" ca="1" si="146"/>
        <v>1</v>
      </c>
      <c r="N98">
        <f t="shared" ca="1" si="146"/>
        <v>0</v>
      </c>
      <c r="O98">
        <f t="shared" ca="1" si="146"/>
        <v>0</v>
      </c>
      <c r="P98">
        <f t="shared" ca="1" si="146"/>
        <v>1</v>
      </c>
      <c r="Q98">
        <f ca="1">IF(OR(Q86=1,Q96=1,Q97=1),0,1)</f>
        <v>0</v>
      </c>
      <c r="R98">
        <f ca="1">IF(OR(R86=1,R96=1,R97=1),0,1)</f>
        <v>1</v>
      </c>
      <c r="S98">
        <f ca="1">IF(OR(S86=1,S96=1,S97=1),0,1)</f>
        <v>0</v>
      </c>
      <c r="T98">
        <f ca="1">IF(OR(T86=1,T96=1,T97=1),0,1)</f>
        <v>0</v>
      </c>
      <c r="U98">
        <f t="shared" ca="1" si="125"/>
        <v>5265</v>
      </c>
      <c r="V98">
        <f ca="1">SUMPRODUCT(F98:T98,Data!$D$4:$R$4)</f>
        <v>12.8</v>
      </c>
      <c r="W98">
        <f ca="1">SUMPRODUCT(F98:T98,Data!$D$5:$R$5)</f>
        <v>14</v>
      </c>
      <c r="X98" s="3">
        <f t="shared" ca="1" si="126"/>
        <v>0.20382165605095542</v>
      </c>
      <c r="Y98" s="3">
        <f t="shared" ca="1" si="127"/>
        <v>0.12280701754385964</v>
      </c>
      <c r="Z98">
        <f t="shared" ca="1" si="128"/>
        <v>1500</v>
      </c>
      <c r="AA98">
        <f ca="1">250+SUMPRODUCT(F98:T98,Data!$D$6:$R$6)</f>
        <v>830</v>
      </c>
      <c r="AB98" s="2">
        <f t="shared" ca="1" si="129"/>
        <v>136560.50955414015</v>
      </c>
      <c r="AC98" s="2">
        <f t="shared" ca="1" si="130"/>
        <v>131649.12280701753</v>
      </c>
      <c r="AD98" s="2">
        <f t="shared" ca="1" si="131"/>
        <v>268209.63236115768</v>
      </c>
      <c r="AE98" t="str">
        <f t="shared" ca="1" si="134"/>
        <v>No</v>
      </c>
    </row>
    <row r="99" spans="2:31" x14ac:dyDescent="0.35">
      <c r="B99" s="4" t="s">
        <v>73</v>
      </c>
      <c r="AD99" s="43">
        <f ca="1">MAX(AD89:AD98)</f>
        <v>583085.04398826975</v>
      </c>
    </row>
    <row r="100" spans="2:31" x14ac:dyDescent="0.35">
      <c r="B100" s="4" t="s">
        <v>89</v>
      </c>
      <c r="F100">
        <f ca="1">AI14</f>
        <v>1</v>
      </c>
      <c r="G100">
        <f t="shared" ref="G100:T100" ca="1" si="147">AJ14</f>
        <v>0</v>
      </c>
      <c r="H100">
        <f t="shared" ca="1" si="147"/>
        <v>0</v>
      </c>
      <c r="I100">
        <f t="shared" ca="1" si="147"/>
        <v>0</v>
      </c>
      <c r="J100">
        <f t="shared" ca="1" si="147"/>
        <v>1</v>
      </c>
      <c r="K100">
        <f t="shared" ca="1" si="147"/>
        <v>0</v>
      </c>
      <c r="L100">
        <f t="shared" ca="1" si="147"/>
        <v>1</v>
      </c>
      <c r="M100">
        <f t="shared" ca="1" si="147"/>
        <v>0</v>
      </c>
      <c r="N100">
        <f t="shared" ca="1" si="147"/>
        <v>0</v>
      </c>
      <c r="O100">
        <f t="shared" ca="1" si="147"/>
        <v>0</v>
      </c>
      <c r="P100">
        <f t="shared" ca="1" si="147"/>
        <v>1</v>
      </c>
      <c r="Q100">
        <f t="shared" ca="1" si="147"/>
        <v>0</v>
      </c>
      <c r="R100">
        <f t="shared" ca="1" si="147"/>
        <v>0</v>
      </c>
      <c r="S100">
        <f t="shared" ca="1" si="147"/>
        <v>0</v>
      </c>
      <c r="T100">
        <f t="shared" ca="1" si="147"/>
        <v>1</v>
      </c>
      <c r="U100">
        <f t="shared" ref="U100" ca="1" si="148">SUMPRODUCT($F$1:$T$1,F100:T100)</f>
        <v>17489</v>
      </c>
    </row>
    <row r="101" spans="2:31" x14ac:dyDescent="0.35"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</row>
    <row r="102" spans="2:31" x14ac:dyDescent="0.35">
      <c r="B102" s="4" t="s">
        <v>128</v>
      </c>
      <c r="E102" s="45">
        <f ca="1">AY14</f>
        <v>96</v>
      </c>
      <c r="F102">
        <f ca="1">VLOOKUP($E102,'Brute Force Search'!$B$6:$R$221,F$3,0)</f>
        <v>1</v>
      </c>
      <c r="G102">
        <f ca="1">VLOOKUP($E102,'Brute Force Search'!$B$6:$R$221,G$3,0)</f>
        <v>0</v>
      </c>
      <c r="H102">
        <f ca="1">VLOOKUP($E102,'Brute Force Search'!$B$6:$R$221,H$3,0)</f>
        <v>0</v>
      </c>
      <c r="I102">
        <f ca="1">VLOOKUP($E102,'Brute Force Search'!$B$6:$R$221,I$3,0)</f>
        <v>0</v>
      </c>
      <c r="J102">
        <f ca="1">VLOOKUP($E102,'Brute Force Search'!$B$6:$R$221,J$3,0)</f>
        <v>1</v>
      </c>
      <c r="K102">
        <f ca="1">VLOOKUP($E102,'Brute Force Search'!$B$6:$R$221,K$3,0)</f>
        <v>0</v>
      </c>
      <c r="L102">
        <f ca="1">VLOOKUP($E102,'Brute Force Search'!$B$6:$R$221,L$3,0)</f>
        <v>1</v>
      </c>
      <c r="M102">
        <f ca="1">VLOOKUP($E102,'Brute Force Search'!$B$6:$R$221,M$3,0)</f>
        <v>0</v>
      </c>
      <c r="N102">
        <f ca="1">VLOOKUP($E102,'Brute Force Search'!$B$6:$R$221,N$3,0)</f>
        <v>0</v>
      </c>
      <c r="O102">
        <f ca="1">VLOOKUP($E102,'Brute Force Search'!$B$6:$R$221,O$3,0)</f>
        <v>0</v>
      </c>
      <c r="P102">
        <f ca="1">VLOOKUP($E102,'Brute Force Search'!$B$6:$R$221,P$3,0)</f>
        <v>1</v>
      </c>
      <c r="Q102">
        <f ca="1">VLOOKUP($E102,'Brute Force Search'!$B$6:$R$221,Q$3,0)</f>
        <v>0</v>
      </c>
      <c r="R102">
        <f ca="1">VLOOKUP($E102,'Brute Force Search'!$B$6:$R$221,R$3,0)</f>
        <v>0</v>
      </c>
      <c r="S102">
        <f ca="1">VLOOKUP($E102,'Brute Force Search'!$B$6:$R$221,S$3,0)</f>
        <v>0</v>
      </c>
      <c r="T102">
        <f ca="1">VLOOKUP($E102,'Brute Force Search'!$B$6:$R$221,T$3,0)</f>
        <v>1</v>
      </c>
      <c r="U102">
        <f ca="1">SUMPRODUCT($F$1:$T$1,F102:T102)</f>
        <v>17489</v>
      </c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</row>
    <row r="103" spans="2:31" x14ac:dyDescent="0.35"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</row>
    <row r="104" spans="2:31" x14ac:dyDescent="0.35">
      <c r="B104" s="4" t="s">
        <v>90</v>
      </c>
    </row>
    <row r="105" spans="2:31" x14ac:dyDescent="0.35">
      <c r="C105" t="str">
        <f>C73</f>
        <v>Detachable</v>
      </c>
      <c r="D105">
        <v>1</v>
      </c>
      <c r="F105">
        <f ca="1">IF(F102,0,1)</f>
        <v>0</v>
      </c>
      <c r="G105">
        <f ca="1">1-F105</f>
        <v>1</v>
      </c>
      <c r="H105">
        <f ca="1">H102</f>
        <v>0</v>
      </c>
      <c r="I105">
        <f t="shared" ref="I105:T105" ca="1" si="149">I102</f>
        <v>0</v>
      </c>
      <c r="J105">
        <f t="shared" ca="1" si="149"/>
        <v>1</v>
      </c>
      <c r="K105">
        <f t="shared" ca="1" si="149"/>
        <v>0</v>
      </c>
      <c r="L105">
        <f t="shared" ca="1" si="149"/>
        <v>1</v>
      </c>
      <c r="M105">
        <f t="shared" ca="1" si="149"/>
        <v>0</v>
      </c>
      <c r="N105">
        <f t="shared" ca="1" si="149"/>
        <v>0</v>
      </c>
      <c r="O105">
        <f t="shared" ca="1" si="149"/>
        <v>0</v>
      </c>
      <c r="P105">
        <f t="shared" ca="1" si="149"/>
        <v>1</v>
      </c>
      <c r="Q105">
        <f t="shared" ca="1" si="149"/>
        <v>0</v>
      </c>
      <c r="R105">
        <f t="shared" ca="1" si="149"/>
        <v>0</v>
      </c>
      <c r="S105">
        <f t="shared" ca="1" si="149"/>
        <v>0</v>
      </c>
      <c r="T105">
        <f t="shared" ca="1" si="149"/>
        <v>1</v>
      </c>
      <c r="U105">
        <f t="shared" ref="U105:U114" ca="1" si="150">SUMPRODUCT($F$1:$T$1,F105:T105)</f>
        <v>17490</v>
      </c>
      <c r="V105">
        <f ca="1">SUMPRODUCT(F105:T105,Data!$D$4:$R$4)</f>
        <v>11</v>
      </c>
      <c r="W105">
        <f ca="1">SUMPRODUCT(F105:T105,Data!$D$5:$R$5)</f>
        <v>7</v>
      </c>
      <c r="X105" s="3">
        <f t="shared" ref="X105:X114" ca="1" si="151">V105/(50+V105)</f>
        <v>0.18032786885245902</v>
      </c>
      <c r="Y105" s="3">
        <f t="shared" ref="Y105:Y114" ca="1" si="152">W105/(100+W105)</f>
        <v>6.5420560747663545E-2</v>
      </c>
      <c r="Z105">
        <f t="shared" ref="Z105:Z114" ca="1" si="153">IF(Q105=1,$Q$5,IF(R105=1,$R$5,IF(S105=1,$S$5,IF(T105=1,$T$5))))</f>
        <v>2500</v>
      </c>
      <c r="AA105">
        <f ca="1">250+SUMPRODUCT(F105:T105,Data!$D$6:$R$6)</f>
        <v>580</v>
      </c>
      <c r="AB105" s="2">
        <f t="shared" ref="AB105:AB114" ca="1" si="154">($Z105-$AA105)*X105*1000</f>
        <v>346229.50819672132</v>
      </c>
      <c r="AC105" s="2">
        <f t="shared" ref="AC105:AC114" ca="1" si="155">($Z105-$AA105)*Y105*1600</f>
        <v>200971.96261682242</v>
      </c>
      <c r="AD105" s="2">
        <f t="shared" ref="AD105:AD114" ca="1" si="156">SUM(AB105:AC105)</f>
        <v>547201.47081354377</v>
      </c>
      <c r="AE105" t="str">
        <f ca="1">IFERROR(VLOOKUP(U105,AX$9:AX$14,1,0),"No")</f>
        <v>No</v>
      </c>
    </row>
    <row r="106" spans="2:31" x14ac:dyDescent="0.35">
      <c r="C106" t="str">
        <f t="shared" ref="C106:C114" si="157">C74</f>
        <v>Processor</v>
      </c>
      <c r="D106">
        <v>2</v>
      </c>
      <c r="F106">
        <f ca="1">F102</f>
        <v>1</v>
      </c>
      <c r="G106">
        <f ca="1">G102</f>
        <v>0</v>
      </c>
      <c r="H106">
        <f ca="1">IF(H102,0,1)</f>
        <v>1</v>
      </c>
      <c r="I106">
        <f ca="1">IF(H106=1,0,1)</f>
        <v>0</v>
      </c>
      <c r="J106">
        <f ca="1">IF(AND(OR(H106=1,H106=0),OR(H106=1,I106=0)),0,0)</f>
        <v>0</v>
      </c>
      <c r="K106">
        <f ca="1">K102</f>
        <v>0</v>
      </c>
      <c r="L106">
        <f t="shared" ref="L106:T106" ca="1" si="158">L102</f>
        <v>1</v>
      </c>
      <c r="M106">
        <f t="shared" ca="1" si="158"/>
        <v>0</v>
      </c>
      <c r="N106">
        <f t="shared" ca="1" si="158"/>
        <v>0</v>
      </c>
      <c r="O106">
        <f t="shared" ca="1" si="158"/>
        <v>0</v>
      </c>
      <c r="P106">
        <f t="shared" ca="1" si="158"/>
        <v>1</v>
      </c>
      <c r="Q106">
        <f t="shared" ca="1" si="158"/>
        <v>0</v>
      </c>
      <c r="R106">
        <f t="shared" ca="1" si="158"/>
        <v>0</v>
      </c>
      <c r="S106">
        <f t="shared" ca="1" si="158"/>
        <v>0</v>
      </c>
      <c r="T106">
        <f t="shared" ca="1" si="158"/>
        <v>1</v>
      </c>
      <c r="U106">
        <f t="shared" ca="1" si="150"/>
        <v>17477</v>
      </c>
      <c r="V106">
        <f ca="1">SUMPRODUCT(F106:T106,Data!$D$4:$R$4)</f>
        <v>7.5</v>
      </c>
      <c r="W106">
        <f ca="1">SUMPRODUCT(F106:T106,Data!$D$5:$R$5)</f>
        <v>7</v>
      </c>
      <c r="X106" s="3">
        <f t="shared" ca="1" si="151"/>
        <v>0.13043478260869565</v>
      </c>
      <c r="Y106" s="3">
        <f t="shared" ca="1" si="152"/>
        <v>6.5420560747663545E-2</v>
      </c>
      <c r="Z106">
        <f t="shared" ca="1" si="153"/>
        <v>2500</v>
      </c>
      <c r="AA106">
        <f ca="1">250+SUMPRODUCT(F106:T106,Data!$D$6:$R$6)</f>
        <v>580</v>
      </c>
      <c r="AB106" s="2">
        <f t="shared" ca="1" si="154"/>
        <v>250434.78260869565</v>
      </c>
      <c r="AC106" s="2">
        <f t="shared" ca="1" si="155"/>
        <v>200971.96261682242</v>
      </c>
      <c r="AD106" s="2">
        <f t="shared" ca="1" si="156"/>
        <v>451406.74522551807</v>
      </c>
      <c r="AE106" t="str">
        <f t="shared" ref="AE106:AE114" ca="1" si="159">IFERROR(VLOOKUP(U106,AX$9:AX$14,1,0),"No")</f>
        <v>No</v>
      </c>
    </row>
    <row r="107" spans="2:31" x14ac:dyDescent="0.35">
      <c r="C107" t="str">
        <f t="shared" si="157"/>
        <v>Processor</v>
      </c>
      <c r="D107">
        <v>3</v>
      </c>
      <c r="F107">
        <f ca="1">F102</f>
        <v>1</v>
      </c>
      <c r="G107">
        <f ca="1">G102</f>
        <v>0</v>
      </c>
      <c r="H107">
        <f ca="1">IF(AND(H102=1,H106=0),0,0)</f>
        <v>0</v>
      </c>
      <c r="I107">
        <f ca="1">IF(OR(AND(I102=1,I106=0),AND(I102=0,I106=1)),0,1)</f>
        <v>1</v>
      </c>
      <c r="J107">
        <f ca="1">IF(AND(H107=0,I107=0),1,0)</f>
        <v>0</v>
      </c>
      <c r="K107">
        <f ca="1">K102</f>
        <v>0</v>
      </c>
      <c r="L107">
        <f t="shared" ref="L107:T107" ca="1" si="160">L102</f>
        <v>1</v>
      </c>
      <c r="M107">
        <f t="shared" ca="1" si="160"/>
        <v>0</v>
      </c>
      <c r="N107">
        <f t="shared" ca="1" si="160"/>
        <v>0</v>
      </c>
      <c r="O107">
        <f t="shared" ca="1" si="160"/>
        <v>0</v>
      </c>
      <c r="P107">
        <f t="shared" ca="1" si="160"/>
        <v>1</v>
      </c>
      <c r="Q107">
        <f t="shared" ca="1" si="160"/>
        <v>0</v>
      </c>
      <c r="R107">
        <f t="shared" ca="1" si="160"/>
        <v>0</v>
      </c>
      <c r="S107">
        <f t="shared" ca="1" si="160"/>
        <v>0</v>
      </c>
      <c r="T107">
        <f t="shared" ca="1" si="160"/>
        <v>1</v>
      </c>
      <c r="U107">
        <f t="shared" ca="1" si="150"/>
        <v>17481</v>
      </c>
      <c r="V107">
        <f ca="1">SUMPRODUCT(F107:T107,Data!$D$4:$R$4)</f>
        <v>9.5</v>
      </c>
      <c r="W107">
        <f ca="1">SUMPRODUCT(F107:T107,Data!$D$5:$R$5)</f>
        <v>9.4</v>
      </c>
      <c r="X107" s="3">
        <f t="shared" ca="1" si="151"/>
        <v>0.15966386554621848</v>
      </c>
      <c r="Y107" s="3">
        <f t="shared" ca="1" si="152"/>
        <v>8.5923217550274225E-2</v>
      </c>
      <c r="Z107">
        <f t="shared" ca="1" si="153"/>
        <v>2500</v>
      </c>
      <c r="AA107">
        <f ca="1">250+SUMPRODUCT(F107:T107,Data!$D$6:$R$6)</f>
        <v>680</v>
      </c>
      <c r="AB107" s="2">
        <f t="shared" ca="1" si="154"/>
        <v>290588.23529411765</v>
      </c>
      <c r="AC107" s="2">
        <f t="shared" ca="1" si="155"/>
        <v>250208.40950639854</v>
      </c>
      <c r="AD107" s="2">
        <f t="shared" ca="1" si="156"/>
        <v>540796.64480051619</v>
      </c>
      <c r="AE107" t="str">
        <f t="shared" ca="1" si="159"/>
        <v>No</v>
      </c>
    </row>
    <row r="108" spans="2:31" x14ac:dyDescent="0.35">
      <c r="C108" t="str">
        <f t="shared" si="157"/>
        <v>Display Size</v>
      </c>
      <c r="D108">
        <v>4</v>
      </c>
      <c r="F108">
        <f ca="1">F102</f>
        <v>1</v>
      </c>
      <c r="G108">
        <f ca="1">G102</f>
        <v>0</v>
      </c>
      <c r="H108">
        <f ca="1">H102</f>
        <v>0</v>
      </c>
      <c r="I108">
        <f t="shared" ref="I108:J108" ca="1" si="161">I102</f>
        <v>0</v>
      </c>
      <c r="J108">
        <f t="shared" ca="1" si="161"/>
        <v>1</v>
      </c>
      <c r="K108">
        <f ca="1">IF(K102,0,1)</f>
        <v>1</v>
      </c>
      <c r="L108">
        <f ca="1">IF(K108=1,0,1)</f>
        <v>0</v>
      </c>
      <c r="M108">
        <f ca="1">IF(AND(OR(K108=1,K108=0),OR(L108=1,L108=0)),0,0)</f>
        <v>0</v>
      </c>
      <c r="N108">
        <f ca="1">N102</f>
        <v>0</v>
      </c>
      <c r="O108">
        <f t="shared" ref="O108:T108" ca="1" si="162">O102</f>
        <v>0</v>
      </c>
      <c r="P108">
        <f t="shared" ca="1" si="162"/>
        <v>1</v>
      </c>
      <c r="Q108">
        <f t="shared" ca="1" si="162"/>
        <v>0</v>
      </c>
      <c r="R108">
        <f t="shared" ca="1" si="162"/>
        <v>0</v>
      </c>
      <c r="S108">
        <f t="shared" ca="1" si="162"/>
        <v>0</v>
      </c>
      <c r="T108">
        <f t="shared" ca="1" si="162"/>
        <v>1</v>
      </c>
      <c r="U108">
        <f t="shared" ca="1" si="150"/>
        <v>17457</v>
      </c>
      <c r="V108">
        <f ca="1">SUMPRODUCT(F108:T108,Data!$D$4:$R$4)</f>
        <v>10</v>
      </c>
      <c r="W108">
        <f ca="1">SUMPRODUCT(F108:T108,Data!$D$5:$R$5)</f>
        <v>8.5</v>
      </c>
      <c r="X108" s="3">
        <f t="shared" ca="1" si="151"/>
        <v>0.16666666666666666</v>
      </c>
      <c r="Y108" s="3">
        <f t="shared" ca="1" si="152"/>
        <v>7.8341013824884786E-2</v>
      </c>
      <c r="Z108">
        <f t="shared" ca="1" si="153"/>
        <v>2500</v>
      </c>
      <c r="AA108">
        <f ca="1">250+SUMPRODUCT(F108:T108,Data!$D$6:$R$6)</f>
        <v>730</v>
      </c>
      <c r="AB108" s="2">
        <f t="shared" ca="1" si="154"/>
        <v>295000</v>
      </c>
      <c r="AC108" s="2">
        <f t="shared" ca="1" si="155"/>
        <v>221861.7511520737</v>
      </c>
      <c r="AD108" s="2">
        <f t="shared" ca="1" si="156"/>
        <v>516861.75115207373</v>
      </c>
      <c r="AE108" t="str">
        <f t="shared" ca="1" si="159"/>
        <v>No</v>
      </c>
    </row>
    <row r="109" spans="2:31" x14ac:dyDescent="0.35">
      <c r="C109" t="str">
        <f t="shared" si="157"/>
        <v>Display Size</v>
      </c>
      <c r="D109">
        <v>5</v>
      </c>
      <c r="F109">
        <f ca="1">F102</f>
        <v>1</v>
      </c>
      <c r="G109">
        <f ca="1">G102</f>
        <v>0</v>
      </c>
      <c r="H109">
        <f t="shared" ref="H109:J109" ca="1" si="163">H102</f>
        <v>0</v>
      </c>
      <c r="I109">
        <f t="shared" ca="1" si="163"/>
        <v>0</v>
      </c>
      <c r="J109">
        <f t="shared" ca="1" si="163"/>
        <v>1</v>
      </c>
      <c r="K109">
        <f ca="1">IF(AND(K102=1,K108=0),0,0)</f>
        <v>0</v>
      </c>
      <c r="L109">
        <f ca="1">IF(OR(AND(L102=1,L108=0),AND(L102=0,L108=1)),0,1)</f>
        <v>0</v>
      </c>
      <c r="M109">
        <f ca="1">IF(AND(K109=0,L109=0),1,0)</f>
        <v>1</v>
      </c>
      <c r="N109">
        <f ca="1">N102</f>
        <v>0</v>
      </c>
      <c r="O109">
        <f t="shared" ref="O109:T109" ca="1" si="164">O102</f>
        <v>0</v>
      </c>
      <c r="P109">
        <f t="shared" ca="1" si="164"/>
        <v>1</v>
      </c>
      <c r="Q109">
        <f t="shared" ca="1" si="164"/>
        <v>0</v>
      </c>
      <c r="R109">
        <f t="shared" ca="1" si="164"/>
        <v>0</v>
      </c>
      <c r="S109">
        <f t="shared" ca="1" si="164"/>
        <v>0</v>
      </c>
      <c r="T109">
        <f t="shared" ca="1" si="164"/>
        <v>1</v>
      </c>
      <c r="U109">
        <f t="shared" ca="1" si="150"/>
        <v>17553</v>
      </c>
      <c r="V109">
        <f ca="1">SUMPRODUCT(F109:T109,Data!$D$4:$R$4)</f>
        <v>10.8</v>
      </c>
      <c r="W109">
        <f ca="1">SUMPRODUCT(F109:T109,Data!$D$5:$R$5)</f>
        <v>11</v>
      </c>
      <c r="X109" s="3">
        <f t="shared" ca="1" si="151"/>
        <v>0.17763157894736845</v>
      </c>
      <c r="Y109" s="3">
        <f t="shared" ca="1" si="152"/>
        <v>9.90990990990991E-2</v>
      </c>
      <c r="Z109">
        <f t="shared" ca="1" si="153"/>
        <v>2500</v>
      </c>
      <c r="AA109">
        <f ca="1">250+SUMPRODUCT(F109:T109,Data!$D$6:$R$6)</f>
        <v>830</v>
      </c>
      <c r="AB109" s="2">
        <f t="shared" ca="1" si="154"/>
        <v>296644.73684210534</v>
      </c>
      <c r="AC109" s="2">
        <f t="shared" ca="1" si="155"/>
        <v>264792.79279279278</v>
      </c>
      <c r="AD109" s="2">
        <f t="shared" ca="1" si="156"/>
        <v>561437.52963489806</v>
      </c>
      <c r="AE109">
        <f t="shared" ca="1" si="159"/>
        <v>17553</v>
      </c>
    </row>
    <row r="110" spans="2:31" x14ac:dyDescent="0.35">
      <c r="C110" t="str">
        <f t="shared" si="157"/>
        <v>Memory</v>
      </c>
      <c r="D110">
        <v>6</v>
      </c>
      <c r="F110">
        <f ca="1">F102</f>
        <v>1</v>
      </c>
      <c r="G110">
        <f t="shared" ref="G110:M110" ca="1" si="165">G102</f>
        <v>0</v>
      </c>
      <c r="H110">
        <f t="shared" ca="1" si="165"/>
        <v>0</v>
      </c>
      <c r="I110">
        <f t="shared" ca="1" si="165"/>
        <v>0</v>
      </c>
      <c r="J110">
        <f t="shared" ca="1" si="165"/>
        <v>1</v>
      </c>
      <c r="K110">
        <f t="shared" ca="1" si="165"/>
        <v>0</v>
      </c>
      <c r="L110">
        <f t="shared" ca="1" si="165"/>
        <v>1</v>
      </c>
      <c r="M110">
        <f t="shared" ca="1" si="165"/>
        <v>0</v>
      </c>
      <c r="N110">
        <f ca="1">IF(N102,0,1)</f>
        <v>1</v>
      </c>
      <c r="O110">
        <f ca="1">IF(N110=1,0,1)</f>
        <v>0</v>
      </c>
      <c r="P110">
        <f ca="1">IF(AND(OR(N110=1,O110=0),OR(N110=1,O110=0)),0,0)</f>
        <v>0</v>
      </c>
      <c r="Q110">
        <f ca="1">Q102</f>
        <v>0</v>
      </c>
      <c r="R110">
        <f t="shared" ref="R110:T110" ca="1" si="166">R102</f>
        <v>0</v>
      </c>
      <c r="S110">
        <f t="shared" ca="1" si="166"/>
        <v>0</v>
      </c>
      <c r="T110">
        <f t="shared" ca="1" si="166"/>
        <v>1</v>
      </c>
      <c r="U110">
        <f t="shared" ca="1" si="150"/>
        <v>16721</v>
      </c>
      <c r="V110">
        <f ca="1">SUMPRODUCT(F110:T110,Data!$D$4:$R$4)</f>
        <v>7.5</v>
      </c>
      <c r="W110">
        <f ca="1">SUMPRODUCT(F110:T110,Data!$D$5:$R$5)</f>
        <v>7.5</v>
      </c>
      <c r="X110" s="3">
        <f t="shared" ca="1" si="151"/>
        <v>0.13043478260869565</v>
      </c>
      <c r="Y110" s="3">
        <f t="shared" ca="1" si="152"/>
        <v>6.9767441860465115E-2</v>
      </c>
      <c r="Z110">
        <f t="shared" ca="1" si="153"/>
        <v>2500</v>
      </c>
      <c r="AA110">
        <f ca="1">250+SUMPRODUCT(F110:T110,Data!$D$6:$R$6)</f>
        <v>700</v>
      </c>
      <c r="AB110" s="2">
        <f t="shared" ca="1" si="154"/>
        <v>234782.60869565216</v>
      </c>
      <c r="AC110" s="2">
        <f t="shared" ca="1" si="155"/>
        <v>200930.23255813954</v>
      </c>
      <c r="AD110" s="2">
        <f t="shared" ca="1" si="156"/>
        <v>435712.8412537917</v>
      </c>
      <c r="AE110" t="str">
        <f t="shared" ca="1" si="159"/>
        <v>No</v>
      </c>
    </row>
    <row r="111" spans="2:31" x14ac:dyDescent="0.35">
      <c r="C111" t="str">
        <f t="shared" si="157"/>
        <v>Memory</v>
      </c>
      <c r="D111">
        <v>7</v>
      </c>
      <c r="F111">
        <f ca="1">F102</f>
        <v>1</v>
      </c>
      <c r="G111">
        <f t="shared" ref="G111:M111" ca="1" si="167">G102</f>
        <v>0</v>
      </c>
      <c r="H111">
        <f t="shared" ca="1" si="167"/>
        <v>0</v>
      </c>
      <c r="I111">
        <f t="shared" ca="1" si="167"/>
        <v>0</v>
      </c>
      <c r="J111">
        <f t="shared" ca="1" si="167"/>
        <v>1</v>
      </c>
      <c r="K111">
        <f t="shared" ca="1" si="167"/>
        <v>0</v>
      </c>
      <c r="L111">
        <f t="shared" ca="1" si="167"/>
        <v>1</v>
      </c>
      <c r="M111">
        <f t="shared" ca="1" si="167"/>
        <v>0</v>
      </c>
      <c r="N111">
        <f ca="1">IF(AND(N102=1,N110=0),0,0)</f>
        <v>0</v>
      </c>
      <c r="O111">
        <f ca="1">IF(OR(AND(O102=1,O110=0),AND(O102=0,O110=1)),0,1)</f>
        <v>1</v>
      </c>
      <c r="P111">
        <f ca="1">IF(AND(N111=0,O111=0),1,0)</f>
        <v>0</v>
      </c>
      <c r="Q111">
        <f ca="1">Q102</f>
        <v>0</v>
      </c>
      <c r="R111">
        <f t="shared" ref="R111:T111" ca="1" si="168">R102</f>
        <v>0</v>
      </c>
      <c r="S111">
        <f t="shared" ca="1" si="168"/>
        <v>0</v>
      </c>
      <c r="T111">
        <f t="shared" ca="1" si="168"/>
        <v>1</v>
      </c>
      <c r="U111">
        <f t="shared" ca="1" si="150"/>
        <v>16977</v>
      </c>
      <c r="V111">
        <f ca="1">SUMPRODUCT(F111:T111,Data!$D$4:$R$4)</f>
        <v>9.5</v>
      </c>
      <c r="W111">
        <f ca="1">SUMPRODUCT(F111:T111,Data!$D$5:$R$5)</f>
        <v>9.5</v>
      </c>
      <c r="X111" s="3">
        <f t="shared" ca="1" si="151"/>
        <v>0.15966386554621848</v>
      </c>
      <c r="Y111" s="3">
        <f t="shared" ca="1" si="152"/>
        <v>8.6757990867579904E-2</v>
      </c>
      <c r="Z111">
        <f t="shared" ca="1" si="153"/>
        <v>2500</v>
      </c>
      <c r="AA111">
        <f ca="1">250+SUMPRODUCT(F111:T111,Data!$D$6:$R$6)</f>
        <v>740</v>
      </c>
      <c r="AB111" s="2">
        <f t="shared" ca="1" si="154"/>
        <v>281008.40336134448</v>
      </c>
      <c r="AC111" s="2">
        <f t="shared" ca="1" si="155"/>
        <v>244310.50228310502</v>
      </c>
      <c r="AD111" s="2">
        <f t="shared" ca="1" si="156"/>
        <v>525318.90564444952</v>
      </c>
      <c r="AE111" t="str">
        <f t="shared" ca="1" si="159"/>
        <v>No</v>
      </c>
    </row>
    <row r="112" spans="2:31" x14ac:dyDescent="0.35">
      <c r="C112" t="str">
        <f t="shared" si="157"/>
        <v>Price</v>
      </c>
      <c r="D112">
        <v>8</v>
      </c>
      <c r="F112">
        <f ca="1">F102</f>
        <v>1</v>
      </c>
      <c r="G112">
        <f t="shared" ref="G112:P112" ca="1" si="169">G102</f>
        <v>0</v>
      </c>
      <c r="H112">
        <f t="shared" ca="1" si="169"/>
        <v>0</v>
      </c>
      <c r="I112">
        <f t="shared" ca="1" si="169"/>
        <v>0</v>
      </c>
      <c r="J112">
        <f t="shared" ca="1" si="169"/>
        <v>1</v>
      </c>
      <c r="K112">
        <f t="shared" ca="1" si="169"/>
        <v>0</v>
      </c>
      <c r="L112">
        <f t="shared" ca="1" si="169"/>
        <v>1</v>
      </c>
      <c r="M112">
        <f t="shared" ca="1" si="169"/>
        <v>0</v>
      </c>
      <c r="N112">
        <f t="shared" ca="1" si="169"/>
        <v>0</v>
      </c>
      <c r="O112">
        <f t="shared" ca="1" si="169"/>
        <v>0</v>
      </c>
      <c r="P112">
        <f t="shared" ca="1" si="169"/>
        <v>1</v>
      </c>
      <c r="Q112">
        <f ca="1">IF(Q102,0,1)</f>
        <v>1</v>
      </c>
      <c r="R112">
        <f ca="1">IF(Q112=1,0,1)</f>
        <v>0</v>
      </c>
      <c r="S112">
        <f ca="1">IF(AND(OR(Q112=0,R112=1),OR(R112=0,R112=1)),0,0)</f>
        <v>0</v>
      </c>
      <c r="T112">
        <f ca="1">IF(S112,0,0)</f>
        <v>0</v>
      </c>
      <c r="U112">
        <f t="shared" ca="1" si="150"/>
        <v>3153</v>
      </c>
      <c r="V112">
        <f ca="1">SUMPRODUCT(F112:T112,Data!$D$4:$R$4)</f>
        <v>16</v>
      </c>
      <c r="W112">
        <f ca="1">SUMPRODUCT(F112:T112,Data!$D$5:$R$5)</f>
        <v>15</v>
      </c>
      <c r="X112" s="3">
        <f t="shared" ca="1" si="151"/>
        <v>0.24242424242424243</v>
      </c>
      <c r="Y112" s="3">
        <f t="shared" ca="1" si="152"/>
        <v>0.13043478260869565</v>
      </c>
      <c r="Z112">
        <f t="shared" ca="1" si="153"/>
        <v>1000</v>
      </c>
      <c r="AA112">
        <f ca="1">250+SUMPRODUCT(F112:T112,Data!$D$6:$R$6)</f>
        <v>780</v>
      </c>
      <c r="AB112" s="2">
        <f t="shared" ca="1" si="154"/>
        <v>53333.333333333336</v>
      </c>
      <c r="AC112" s="2">
        <f t="shared" ca="1" si="155"/>
        <v>45913.043478260872</v>
      </c>
      <c r="AD112" s="2">
        <f t="shared" ca="1" si="156"/>
        <v>99246.376811594208</v>
      </c>
      <c r="AE112" t="str">
        <f t="shared" ca="1" si="159"/>
        <v>No</v>
      </c>
    </row>
    <row r="113" spans="2:31" x14ac:dyDescent="0.35">
      <c r="C113" t="str">
        <f t="shared" si="157"/>
        <v>Price</v>
      </c>
      <c r="D113">
        <v>9</v>
      </c>
      <c r="F113">
        <f ca="1">F102</f>
        <v>1</v>
      </c>
      <c r="G113">
        <f t="shared" ref="G113:P113" ca="1" si="170">G102</f>
        <v>0</v>
      </c>
      <c r="H113">
        <f t="shared" ca="1" si="170"/>
        <v>0</v>
      </c>
      <c r="I113">
        <f t="shared" ca="1" si="170"/>
        <v>0</v>
      </c>
      <c r="J113">
        <f t="shared" ca="1" si="170"/>
        <v>1</v>
      </c>
      <c r="K113">
        <f t="shared" ca="1" si="170"/>
        <v>0</v>
      </c>
      <c r="L113">
        <f t="shared" ca="1" si="170"/>
        <v>1</v>
      </c>
      <c r="M113">
        <f t="shared" ca="1" si="170"/>
        <v>0</v>
      </c>
      <c r="N113">
        <f t="shared" ca="1" si="170"/>
        <v>0</v>
      </c>
      <c r="O113">
        <f t="shared" ca="1" si="170"/>
        <v>0</v>
      </c>
      <c r="P113">
        <f t="shared" ca="1" si="170"/>
        <v>1</v>
      </c>
      <c r="Q113">
        <f ca="1">IF(AND(Q102=1,Q112=0),0,0)</f>
        <v>0</v>
      </c>
      <c r="R113">
        <f ca="1">IF(AND(R102=1,R112=0),0,0)</f>
        <v>0</v>
      </c>
      <c r="S113">
        <f ca="1">IF(AND(AND(OR(Q102=0,Q102=1),OR(R102=0,R102=1)),AND(OR(Q112=0,Q112=1),OR(R112=0,R112=1)),S102=1),0,1)</f>
        <v>1</v>
      </c>
      <c r="T113">
        <f ca="1">IF(AND(Q113=0,R113=0,S113=0),1,0)</f>
        <v>0</v>
      </c>
      <c r="U113">
        <f t="shared" ca="1" si="150"/>
        <v>9297</v>
      </c>
      <c r="V113">
        <f ca="1">SUMPRODUCT(F113:T113,Data!$D$4:$R$4)</f>
        <v>13</v>
      </c>
      <c r="W113">
        <f ca="1">SUMPRODUCT(F113:T113,Data!$D$5:$R$5)</f>
        <v>11</v>
      </c>
      <c r="X113" s="3">
        <f t="shared" ca="1" si="151"/>
        <v>0.20634920634920634</v>
      </c>
      <c r="Y113" s="3">
        <f t="shared" ca="1" si="152"/>
        <v>9.90990990990991E-2</v>
      </c>
      <c r="Z113">
        <f t="shared" ca="1" si="153"/>
        <v>2000</v>
      </c>
      <c r="AA113">
        <f ca="1">250+SUMPRODUCT(F113:T113,Data!$D$6:$R$6)</f>
        <v>780</v>
      </c>
      <c r="AB113" s="2">
        <f t="shared" ca="1" si="154"/>
        <v>251746.03174603172</v>
      </c>
      <c r="AC113" s="2">
        <f t="shared" ca="1" si="155"/>
        <v>193441.44144144145</v>
      </c>
      <c r="AD113" s="2">
        <f t="shared" ca="1" si="156"/>
        <v>445187.47318747314</v>
      </c>
      <c r="AE113" t="str">
        <f t="shared" ca="1" si="159"/>
        <v>No</v>
      </c>
    </row>
    <row r="114" spans="2:31" x14ac:dyDescent="0.35">
      <c r="C114" t="str">
        <f t="shared" si="157"/>
        <v>Price</v>
      </c>
      <c r="D114">
        <v>10</v>
      </c>
      <c r="F114">
        <f ca="1">F102</f>
        <v>1</v>
      </c>
      <c r="G114">
        <f t="shared" ref="G114:P114" ca="1" si="171">G102</f>
        <v>0</v>
      </c>
      <c r="H114">
        <f t="shared" ca="1" si="171"/>
        <v>0</v>
      </c>
      <c r="I114">
        <f t="shared" ca="1" si="171"/>
        <v>0</v>
      </c>
      <c r="J114">
        <f t="shared" ca="1" si="171"/>
        <v>1</v>
      </c>
      <c r="K114">
        <f t="shared" ca="1" si="171"/>
        <v>0</v>
      </c>
      <c r="L114">
        <f t="shared" ca="1" si="171"/>
        <v>1</v>
      </c>
      <c r="M114">
        <f t="shared" ca="1" si="171"/>
        <v>0</v>
      </c>
      <c r="N114">
        <f t="shared" ca="1" si="171"/>
        <v>0</v>
      </c>
      <c r="O114">
        <f t="shared" ca="1" si="171"/>
        <v>0</v>
      </c>
      <c r="P114">
        <f t="shared" ca="1" si="171"/>
        <v>1</v>
      </c>
      <c r="Q114">
        <f ca="1">IF(OR(Q102=1,Q112=1,Q113=1),0,1)</f>
        <v>0</v>
      </c>
      <c r="R114">
        <f ca="1">IF(OR(R102=1,R112=1,R113=1),0,1)</f>
        <v>1</v>
      </c>
      <c r="S114">
        <f ca="1">IF(OR(S102=1,S112=1,S113=1),0,1)</f>
        <v>0</v>
      </c>
      <c r="T114">
        <f ca="1">IF(OR(T102=1,T112=1,T113=1),0,1)</f>
        <v>0</v>
      </c>
      <c r="U114">
        <f t="shared" ca="1" si="150"/>
        <v>5201</v>
      </c>
      <c r="V114">
        <f ca="1">SUMPRODUCT(F114:T114,Data!$D$4:$R$4)</f>
        <v>14</v>
      </c>
      <c r="W114">
        <f ca="1">SUMPRODUCT(F114:T114,Data!$D$5:$R$5)</f>
        <v>13</v>
      </c>
      <c r="X114" s="3">
        <f t="shared" ca="1" si="151"/>
        <v>0.21875</v>
      </c>
      <c r="Y114" s="3">
        <f t="shared" ca="1" si="152"/>
        <v>0.11504424778761062</v>
      </c>
      <c r="Z114">
        <f t="shared" ca="1" si="153"/>
        <v>1500</v>
      </c>
      <c r="AA114">
        <f ca="1">250+SUMPRODUCT(F114:T114,Data!$D$6:$R$6)</f>
        <v>780</v>
      </c>
      <c r="AB114" s="2">
        <f t="shared" ca="1" si="154"/>
        <v>157500</v>
      </c>
      <c r="AC114" s="2">
        <f t="shared" ca="1" si="155"/>
        <v>132530.97345132745</v>
      </c>
      <c r="AD114" s="2">
        <f t="shared" ca="1" si="156"/>
        <v>290030.97345132742</v>
      </c>
      <c r="AE114" t="str">
        <f t="shared" ca="1" si="159"/>
        <v>No</v>
      </c>
    </row>
    <row r="115" spans="2:31" x14ac:dyDescent="0.35">
      <c r="B115" s="4" t="s">
        <v>73</v>
      </c>
      <c r="AD115" s="43">
        <f ca="1">MAX(AD105:AD114)</f>
        <v>561437.52963489806</v>
      </c>
    </row>
    <row r="116" spans="2:31" x14ac:dyDescent="0.35">
      <c r="B116" s="4" t="s">
        <v>91</v>
      </c>
      <c r="F116">
        <f ca="1">AI15</f>
        <v>1</v>
      </c>
      <c r="G116">
        <f t="shared" ref="G116:T116" ca="1" si="172">AJ15</f>
        <v>0</v>
      </c>
      <c r="H116">
        <f t="shared" ca="1" si="172"/>
        <v>0</v>
      </c>
      <c r="I116">
        <f t="shared" ca="1" si="172"/>
        <v>0</v>
      </c>
      <c r="J116">
        <f t="shared" ca="1" si="172"/>
        <v>1</v>
      </c>
      <c r="K116">
        <f t="shared" ca="1" si="172"/>
        <v>0</v>
      </c>
      <c r="L116">
        <f t="shared" ca="1" si="172"/>
        <v>0</v>
      </c>
      <c r="M116">
        <f t="shared" ca="1" si="172"/>
        <v>1</v>
      </c>
      <c r="N116">
        <f t="shared" ca="1" si="172"/>
        <v>0</v>
      </c>
      <c r="O116">
        <f t="shared" ca="1" si="172"/>
        <v>0</v>
      </c>
      <c r="P116">
        <f t="shared" ca="1" si="172"/>
        <v>1</v>
      </c>
      <c r="Q116">
        <f t="shared" ca="1" si="172"/>
        <v>0</v>
      </c>
      <c r="R116">
        <f t="shared" ca="1" si="172"/>
        <v>0</v>
      </c>
      <c r="S116">
        <f t="shared" ca="1" si="172"/>
        <v>0</v>
      </c>
      <c r="T116">
        <f t="shared" ca="1" si="172"/>
        <v>1</v>
      </c>
      <c r="U116">
        <f t="shared" ref="U116" ca="1" si="173">SUMPRODUCT($F$1:$T$1,F116:T116)</f>
        <v>17553</v>
      </c>
    </row>
    <row r="117" spans="2:31" x14ac:dyDescent="0.35"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  <c r="AE117" s="47"/>
    </row>
    <row r="118" spans="2:31" x14ac:dyDescent="0.35">
      <c r="B118" s="4" t="s">
        <v>128</v>
      </c>
      <c r="E118" s="45">
        <f ca="1">AY15</f>
        <v>108</v>
      </c>
      <c r="F118">
        <f ca="1">VLOOKUP($E118,'Brute Force Search'!$B$6:$R$221,F$3,0)</f>
        <v>1</v>
      </c>
      <c r="G118">
        <f ca="1">VLOOKUP($E118,'Brute Force Search'!$B$6:$R$221,G$3,0)</f>
        <v>0</v>
      </c>
      <c r="H118">
        <f ca="1">VLOOKUP($E118,'Brute Force Search'!$B$6:$R$221,H$3,0)</f>
        <v>0</v>
      </c>
      <c r="I118">
        <f ca="1">VLOOKUP($E118,'Brute Force Search'!$B$6:$R$221,I$3,0)</f>
        <v>0</v>
      </c>
      <c r="J118">
        <f ca="1">VLOOKUP($E118,'Brute Force Search'!$B$6:$R$221,J$3,0)</f>
        <v>1</v>
      </c>
      <c r="K118">
        <f ca="1">VLOOKUP($E118,'Brute Force Search'!$B$6:$R$221,K$3,0)</f>
        <v>0</v>
      </c>
      <c r="L118">
        <f ca="1">VLOOKUP($E118,'Brute Force Search'!$B$6:$R$221,L$3,0)</f>
        <v>0</v>
      </c>
      <c r="M118">
        <f ca="1">VLOOKUP($E118,'Brute Force Search'!$B$6:$R$221,M$3,0)</f>
        <v>1</v>
      </c>
      <c r="N118">
        <f ca="1">VLOOKUP($E118,'Brute Force Search'!$B$6:$R$221,N$3,0)</f>
        <v>0</v>
      </c>
      <c r="O118">
        <f ca="1">VLOOKUP($E118,'Brute Force Search'!$B$6:$R$221,O$3,0)</f>
        <v>0</v>
      </c>
      <c r="P118">
        <f ca="1">VLOOKUP($E118,'Brute Force Search'!$B$6:$R$221,P$3,0)</f>
        <v>1</v>
      </c>
      <c r="Q118">
        <f ca="1">VLOOKUP($E118,'Brute Force Search'!$B$6:$R$221,Q$3,0)</f>
        <v>0</v>
      </c>
      <c r="R118">
        <f ca="1">VLOOKUP($E118,'Brute Force Search'!$B$6:$R$221,R$3,0)</f>
        <v>0</v>
      </c>
      <c r="S118">
        <f ca="1">VLOOKUP($E118,'Brute Force Search'!$B$6:$R$221,S$3,0)</f>
        <v>0</v>
      </c>
      <c r="T118">
        <f ca="1">VLOOKUP($E118,'Brute Force Search'!$B$6:$R$221,T$3,0)</f>
        <v>1</v>
      </c>
      <c r="U118">
        <f ca="1">SUMPRODUCT($F$1:$T$1,F118:T118)</f>
        <v>17553</v>
      </c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</row>
    <row r="119" spans="2:31" x14ac:dyDescent="0.35"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</row>
    <row r="120" spans="2:31" x14ac:dyDescent="0.35">
      <c r="B120" s="4" t="s">
        <v>92</v>
      </c>
    </row>
    <row r="121" spans="2:31" x14ac:dyDescent="0.35">
      <c r="C121" t="str">
        <f>C89</f>
        <v>Detachable</v>
      </c>
      <c r="D121">
        <v>1</v>
      </c>
      <c r="F121">
        <f ca="1">IF(F118,0,1)</f>
        <v>0</v>
      </c>
      <c r="G121">
        <f ca="1">1-F121</f>
        <v>1</v>
      </c>
      <c r="H121">
        <f ca="1">H118</f>
        <v>0</v>
      </c>
      <c r="I121">
        <f t="shared" ref="I121:T121" ca="1" si="174">I118</f>
        <v>0</v>
      </c>
      <c r="J121">
        <f t="shared" ca="1" si="174"/>
        <v>1</v>
      </c>
      <c r="K121">
        <f t="shared" ca="1" si="174"/>
        <v>0</v>
      </c>
      <c r="L121">
        <f t="shared" ca="1" si="174"/>
        <v>0</v>
      </c>
      <c r="M121">
        <f t="shared" ca="1" si="174"/>
        <v>1</v>
      </c>
      <c r="N121">
        <f t="shared" ca="1" si="174"/>
        <v>0</v>
      </c>
      <c r="O121">
        <f t="shared" ca="1" si="174"/>
        <v>0</v>
      </c>
      <c r="P121">
        <f t="shared" ca="1" si="174"/>
        <v>1</v>
      </c>
      <c r="Q121">
        <f t="shared" ca="1" si="174"/>
        <v>0</v>
      </c>
      <c r="R121">
        <f t="shared" ca="1" si="174"/>
        <v>0</v>
      </c>
      <c r="S121">
        <f t="shared" ca="1" si="174"/>
        <v>0</v>
      </c>
      <c r="T121">
        <f t="shared" ca="1" si="174"/>
        <v>1</v>
      </c>
      <c r="U121">
        <f t="shared" ref="U121:U130" ca="1" si="175">SUMPRODUCT($F$1:$T$1,F121:T121)</f>
        <v>17554</v>
      </c>
      <c r="V121">
        <f ca="1">SUMPRODUCT(F121:T121,Data!$D$4:$R$4)</f>
        <v>9.8000000000000007</v>
      </c>
      <c r="W121">
        <f ca="1">SUMPRODUCT(F121:T121,Data!$D$5:$R$5)</f>
        <v>8</v>
      </c>
      <c r="X121" s="3">
        <f t="shared" ref="X121:X130" ca="1" si="176">V121/(50+V121)</f>
        <v>0.16387959866220739</v>
      </c>
      <c r="Y121" s="3">
        <f t="shared" ref="Y121:Y130" ca="1" si="177">W121/(100+W121)</f>
        <v>7.407407407407407E-2</v>
      </c>
      <c r="Z121">
        <f t="shared" ref="Z121:Z130" ca="1" si="178">IF(Q121=1,$Q$5,IF(R121=1,$R$5,IF(S121=1,$S$5,IF(T121=1,$T$5))))</f>
        <v>2500</v>
      </c>
      <c r="AA121">
        <f ca="1">250+SUMPRODUCT(F121:T121,Data!$D$6:$R$6)</f>
        <v>630</v>
      </c>
      <c r="AB121" s="2">
        <f t="shared" ref="AB121:AB130" ca="1" si="179">($Z121-$AA121)*X121*1000</f>
        <v>306454.84949832782</v>
      </c>
      <c r="AC121" s="2">
        <f t="shared" ref="AC121:AC130" ca="1" si="180">($Z121-$AA121)*Y121*1600</f>
        <v>221629.62962962961</v>
      </c>
      <c r="AD121" s="2">
        <f t="shared" ref="AD121:AD130" ca="1" si="181">SUM(AB121:AC121)</f>
        <v>528084.47912795749</v>
      </c>
      <c r="AE121" t="str">
        <f ca="1">IFERROR(VLOOKUP(U121,AX$9:AX$15,1,0),"No")</f>
        <v>No</v>
      </c>
    </row>
    <row r="122" spans="2:31" x14ac:dyDescent="0.35">
      <c r="C122" t="str">
        <f t="shared" ref="C122:C130" si="182">C90</f>
        <v>Processor</v>
      </c>
      <c r="D122">
        <v>2</v>
      </c>
      <c r="F122">
        <f ca="1">F118</f>
        <v>1</v>
      </c>
      <c r="G122">
        <f ca="1">G118</f>
        <v>0</v>
      </c>
      <c r="H122">
        <f ca="1">IF(H118,0,1)</f>
        <v>1</v>
      </c>
      <c r="I122">
        <f ca="1">IF(H122=1,0,1)</f>
        <v>0</v>
      </c>
      <c r="J122">
        <f ca="1">IF(AND(OR(H122=1,H122=0),OR(H122=1,I122=0)),0,0)</f>
        <v>0</v>
      </c>
      <c r="K122">
        <f ca="1">K118</f>
        <v>0</v>
      </c>
      <c r="L122">
        <f t="shared" ref="L122:T122" ca="1" si="183">L118</f>
        <v>0</v>
      </c>
      <c r="M122">
        <f t="shared" ca="1" si="183"/>
        <v>1</v>
      </c>
      <c r="N122">
        <f t="shared" ca="1" si="183"/>
        <v>0</v>
      </c>
      <c r="O122">
        <f t="shared" ca="1" si="183"/>
        <v>0</v>
      </c>
      <c r="P122">
        <f t="shared" ca="1" si="183"/>
        <v>1</v>
      </c>
      <c r="Q122">
        <f t="shared" ca="1" si="183"/>
        <v>0</v>
      </c>
      <c r="R122">
        <f t="shared" ca="1" si="183"/>
        <v>0</v>
      </c>
      <c r="S122">
        <f t="shared" ca="1" si="183"/>
        <v>0</v>
      </c>
      <c r="T122">
        <f t="shared" ca="1" si="183"/>
        <v>1</v>
      </c>
      <c r="U122">
        <f t="shared" ca="1" si="175"/>
        <v>17541</v>
      </c>
      <c r="V122">
        <f ca="1">SUMPRODUCT(F122:T122,Data!$D$4:$R$4)</f>
        <v>6.3</v>
      </c>
      <c r="W122">
        <f ca="1">SUMPRODUCT(F122:T122,Data!$D$5:$R$5)</f>
        <v>8</v>
      </c>
      <c r="X122" s="3">
        <f t="shared" ca="1" si="176"/>
        <v>0.11190053285968028</v>
      </c>
      <c r="Y122" s="3">
        <f t="shared" ca="1" si="177"/>
        <v>7.407407407407407E-2</v>
      </c>
      <c r="Z122">
        <f t="shared" ca="1" si="178"/>
        <v>2500</v>
      </c>
      <c r="AA122">
        <f ca="1">250+SUMPRODUCT(F122:T122,Data!$D$6:$R$6)</f>
        <v>630</v>
      </c>
      <c r="AB122" s="2">
        <f t="shared" ca="1" si="179"/>
        <v>209253.99644760214</v>
      </c>
      <c r="AC122" s="2">
        <f t="shared" ca="1" si="180"/>
        <v>221629.62962962961</v>
      </c>
      <c r="AD122" s="2">
        <f t="shared" ca="1" si="181"/>
        <v>430883.62607723172</v>
      </c>
      <c r="AE122" t="str">
        <f t="shared" ref="AE122:AE130" ca="1" si="184">IFERROR(VLOOKUP(U122,AX$9:AX$15,1,0),"No")</f>
        <v>No</v>
      </c>
    </row>
    <row r="123" spans="2:31" x14ac:dyDescent="0.35">
      <c r="C123" t="str">
        <f t="shared" si="182"/>
        <v>Processor</v>
      </c>
      <c r="D123">
        <v>3</v>
      </c>
      <c r="F123">
        <f ca="1">F118</f>
        <v>1</v>
      </c>
      <c r="G123">
        <f ca="1">G118</f>
        <v>0</v>
      </c>
      <c r="H123">
        <f ca="1">IF(AND(H118=1,H122=0),0,0)</f>
        <v>0</v>
      </c>
      <c r="I123">
        <f ca="1">IF(OR(AND(I118=1,I122=0),AND(I118=0,I122=1)),0,1)</f>
        <v>1</v>
      </c>
      <c r="J123">
        <f ca="1">IF(AND(H123=0,I123=0),1,0)</f>
        <v>0</v>
      </c>
      <c r="K123">
        <f ca="1">K118</f>
        <v>0</v>
      </c>
      <c r="L123">
        <f t="shared" ref="L123:T123" ca="1" si="185">L118</f>
        <v>0</v>
      </c>
      <c r="M123">
        <f t="shared" ca="1" si="185"/>
        <v>1</v>
      </c>
      <c r="N123">
        <f t="shared" ca="1" si="185"/>
        <v>0</v>
      </c>
      <c r="O123">
        <f t="shared" ca="1" si="185"/>
        <v>0</v>
      </c>
      <c r="P123">
        <f t="shared" ca="1" si="185"/>
        <v>1</v>
      </c>
      <c r="Q123">
        <f t="shared" ca="1" si="185"/>
        <v>0</v>
      </c>
      <c r="R123">
        <f t="shared" ca="1" si="185"/>
        <v>0</v>
      </c>
      <c r="S123">
        <f t="shared" ca="1" si="185"/>
        <v>0</v>
      </c>
      <c r="T123">
        <f t="shared" ca="1" si="185"/>
        <v>1</v>
      </c>
      <c r="U123">
        <f t="shared" ca="1" si="175"/>
        <v>17545</v>
      </c>
      <c r="V123">
        <f ca="1">SUMPRODUCT(F123:T123,Data!$D$4:$R$4)</f>
        <v>8.3000000000000007</v>
      </c>
      <c r="W123">
        <f ca="1">SUMPRODUCT(F123:T123,Data!$D$5:$R$5)</f>
        <v>10.4</v>
      </c>
      <c r="X123" s="3">
        <f t="shared" ca="1" si="176"/>
        <v>0.14236706689536879</v>
      </c>
      <c r="Y123" s="3">
        <f t="shared" ca="1" si="177"/>
        <v>9.420289855072464E-2</v>
      </c>
      <c r="Z123">
        <f t="shared" ca="1" si="178"/>
        <v>2500</v>
      </c>
      <c r="AA123">
        <f ca="1">250+SUMPRODUCT(F123:T123,Data!$D$6:$R$6)</f>
        <v>730</v>
      </c>
      <c r="AB123" s="2">
        <f t="shared" ca="1" si="179"/>
        <v>251989.70840480278</v>
      </c>
      <c r="AC123" s="2">
        <f t="shared" ca="1" si="180"/>
        <v>266782.60869565222</v>
      </c>
      <c r="AD123" s="2">
        <f t="shared" ca="1" si="181"/>
        <v>518772.31710045499</v>
      </c>
      <c r="AE123">
        <f t="shared" ca="1" si="184"/>
        <v>17545</v>
      </c>
    </row>
    <row r="124" spans="2:31" x14ac:dyDescent="0.35">
      <c r="C124" t="str">
        <f t="shared" si="182"/>
        <v>Display Size</v>
      </c>
      <c r="D124">
        <v>4</v>
      </c>
      <c r="F124">
        <f ca="1">F118</f>
        <v>1</v>
      </c>
      <c r="G124">
        <f ca="1">G118</f>
        <v>0</v>
      </c>
      <c r="H124">
        <f ca="1">H118</f>
        <v>0</v>
      </c>
      <c r="I124">
        <f t="shared" ref="I124:J124" ca="1" si="186">I118</f>
        <v>0</v>
      </c>
      <c r="J124">
        <f t="shared" ca="1" si="186"/>
        <v>1</v>
      </c>
      <c r="K124">
        <f ca="1">IF(K118,0,1)</f>
        <v>1</v>
      </c>
      <c r="L124">
        <f ca="1">IF(K124=1,0,1)</f>
        <v>0</v>
      </c>
      <c r="M124">
        <f ca="1">IF(AND(OR(K124=1,K124=0),OR(L124=1,L124=0)),0,0)</f>
        <v>0</v>
      </c>
      <c r="N124">
        <f ca="1">N118</f>
        <v>0</v>
      </c>
      <c r="O124">
        <f t="shared" ref="O124:T124" ca="1" si="187">O118</f>
        <v>0</v>
      </c>
      <c r="P124">
        <f t="shared" ca="1" si="187"/>
        <v>1</v>
      </c>
      <c r="Q124">
        <f t="shared" ca="1" si="187"/>
        <v>0</v>
      </c>
      <c r="R124">
        <f t="shared" ca="1" si="187"/>
        <v>0</v>
      </c>
      <c r="S124">
        <f t="shared" ca="1" si="187"/>
        <v>0</v>
      </c>
      <c r="T124">
        <f t="shared" ca="1" si="187"/>
        <v>1</v>
      </c>
      <c r="U124">
        <f t="shared" ca="1" si="175"/>
        <v>17457</v>
      </c>
      <c r="V124">
        <f ca="1">SUMPRODUCT(F124:T124,Data!$D$4:$R$4)</f>
        <v>10</v>
      </c>
      <c r="W124">
        <f ca="1">SUMPRODUCT(F124:T124,Data!$D$5:$R$5)</f>
        <v>8.5</v>
      </c>
      <c r="X124" s="3">
        <f t="shared" ca="1" si="176"/>
        <v>0.16666666666666666</v>
      </c>
      <c r="Y124" s="3">
        <f t="shared" ca="1" si="177"/>
        <v>7.8341013824884786E-2</v>
      </c>
      <c r="Z124">
        <f t="shared" ca="1" si="178"/>
        <v>2500</v>
      </c>
      <c r="AA124">
        <f ca="1">250+SUMPRODUCT(F124:T124,Data!$D$6:$R$6)</f>
        <v>730</v>
      </c>
      <c r="AB124" s="2">
        <f t="shared" ca="1" si="179"/>
        <v>295000</v>
      </c>
      <c r="AC124" s="2">
        <f t="shared" ca="1" si="180"/>
        <v>221861.7511520737</v>
      </c>
      <c r="AD124" s="2">
        <f t="shared" ca="1" si="181"/>
        <v>516861.75115207373</v>
      </c>
      <c r="AE124" t="str">
        <f t="shared" ca="1" si="184"/>
        <v>No</v>
      </c>
    </row>
    <row r="125" spans="2:31" x14ac:dyDescent="0.35">
      <c r="C125" t="str">
        <f t="shared" si="182"/>
        <v>Display Size</v>
      </c>
      <c r="D125">
        <v>5</v>
      </c>
      <c r="F125">
        <f ca="1">F118</f>
        <v>1</v>
      </c>
      <c r="G125">
        <f ca="1">G118</f>
        <v>0</v>
      </c>
      <c r="H125">
        <f t="shared" ref="H125:J125" ca="1" si="188">H118</f>
        <v>0</v>
      </c>
      <c r="I125">
        <f t="shared" ca="1" si="188"/>
        <v>0</v>
      </c>
      <c r="J125">
        <f t="shared" ca="1" si="188"/>
        <v>1</v>
      </c>
      <c r="K125">
        <f ca="1">IF(AND(K118=1,K124=0),0,0)</f>
        <v>0</v>
      </c>
      <c r="L125">
        <f ca="1">IF(OR(AND(L118=1,L124=0),AND(L118=0,L124=1)),0,1)</f>
        <v>1</v>
      </c>
      <c r="M125">
        <f ca="1">IF(AND(K125=0,L125=0),1,0)</f>
        <v>0</v>
      </c>
      <c r="N125">
        <f ca="1">N118</f>
        <v>0</v>
      </c>
      <c r="O125">
        <f t="shared" ref="O125:T125" ca="1" si="189">O118</f>
        <v>0</v>
      </c>
      <c r="P125">
        <f t="shared" ca="1" si="189"/>
        <v>1</v>
      </c>
      <c r="Q125">
        <f t="shared" ca="1" si="189"/>
        <v>0</v>
      </c>
      <c r="R125">
        <f t="shared" ca="1" si="189"/>
        <v>0</v>
      </c>
      <c r="S125">
        <f t="shared" ca="1" si="189"/>
        <v>0</v>
      </c>
      <c r="T125">
        <f t="shared" ca="1" si="189"/>
        <v>1</v>
      </c>
      <c r="U125">
        <f t="shared" ca="1" si="175"/>
        <v>17489</v>
      </c>
      <c r="V125">
        <f ca="1">SUMPRODUCT(F125:T125,Data!$D$4:$R$4)</f>
        <v>12</v>
      </c>
      <c r="W125">
        <f ca="1">SUMPRODUCT(F125:T125,Data!$D$5:$R$5)</f>
        <v>10</v>
      </c>
      <c r="X125" s="3">
        <f t="shared" ca="1" si="176"/>
        <v>0.19354838709677419</v>
      </c>
      <c r="Y125" s="3">
        <f t="shared" ca="1" si="177"/>
        <v>9.0909090909090912E-2</v>
      </c>
      <c r="Z125">
        <f t="shared" ca="1" si="178"/>
        <v>2500</v>
      </c>
      <c r="AA125">
        <f ca="1">250+SUMPRODUCT(F125:T125,Data!$D$6:$R$6)</f>
        <v>780</v>
      </c>
      <c r="AB125" s="2">
        <f t="shared" ca="1" si="179"/>
        <v>332903.22580645158</v>
      </c>
      <c r="AC125" s="2">
        <f t="shared" ca="1" si="180"/>
        <v>250181.81818181821</v>
      </c>
      <c r="AD125" s="2">
        <f t="shared" ca="1" si="181"/>
        <v>583085.04398826975</v>
      </c>
      <c r="AE125">
        <f t="shared" ca="1" si="184"/>
        <v>17489</v>
      </c>
    </row>
    <row r="126" spans="2:31" x14ac:dyDescent="0.35">
      <c r="C126" t="str">
        <f t="shared" si="182"/>
        <v>Memory</v>
      </c>
      <c r="D126">
        <v>6</v>
      </c>
      <c r="F126">
        <f ca="1">F118</f>
        <v>1</v>
      </c>
      <c r="G126">
        <f t="shared" ref="G126:M126" ca="1" si="190">G118</f>
        <v>0</v>
      </c>
      <c r="H126">
        <f t="shared" ca="1" si="190"/>
        <v>0</v>
      </c>
      <c r="I126">
        <f t="shared" ca="1" si="190"/>
        <v>0</v>
      </c>
      <c r="J126">
        <f t="shared" ca="1" si="190"/>
        <v>1</v>
      </c>
      <c r="K126">
        <f t="shared" ca="1" si="190"/>
        <v>0</v>
      </c>
      <c r="L126">
        <f t="shared" ca="1" si="190"/>
        <v>0</v>
      </c>
      <c r="M126">
        <f t="shared" ca="1" si="190"/>
        <v>1</v>
      </c>
      <c r="N126">
        <f ca="1">IF(N118,0,1)</f>
        <v>1</v>
      </c>
      <c r="O126">
        <f ca="1">IF(N126=1,0,1)</f>
        <v>0</v>
      </c>
      <c r="P126">
        <f ca="1">IF(AND(OR(N126=1,O126=0),OR(N126=1,O126=0)),0,0)</f>
        <v>0</v>
      </c>
      <c r="Q126">
        <f ca="1">Q118</f>
        <v>0</v>
      </c>
      <c r="R126">
        <f t="shared" ref="R126:T126" ca="1" si="191">R118</f>
        <v>0</v>
      </c>
      <c r="S126">
        <f t="shared" ca="1" si="191"/>
        <v>0</v>
      </c>
      <c r="T126">
        <f t="shared" ca="1" si="191"/>
        <v>1</v>
      </c>
      <c r="U126">
        <f t="shared" ca="1" si="175"/>
        <v>16785</v>
      </c>
      <c r="V126">
        <f ca="1">SUMPRODUCT(F126:T126,Data!$D$4:$R$4)</f>
        <v>6.3</v>
      </c>
      <c r="W126">
        <f ca="1">SUMPRODUCT(F126:T126,Data!$D$5:$R$5)</f>
        <v>8.5</v>
      </c>
      <c r="X126" s="3">
        <f t="shared" ca="1" si="176"/>
        <v>0.11190053285968028</v>
      </c>
      <c r="Y126" s="3">
        <f t="shared" ca="1" si="177"/>
        <v>7.8341013824884786E-2</v>
      </c>
      <c r="Z126">
        <f t="shared" ca="1" si="178"/>
        <v>2500</v>
      </c>
      <c r="AA126">
        <f ca="1">250+SUMPRODUCT(F126:T126,Data!$D$6:$R$6)</f>
        <v>750</v>
      </c>
      <c r="AB126" s="2">
        <f t="shared" ca="1" si="179"/>
        <v>195825.93250444048</v>
      </c>
      <c r="AC126" s="2">
        <f t="shared" ca="1" si="180"/>
        <v>219354.83870967742</v>
      </c>
      <c r="AD126" s="2">
        <f t="shared" ca="1" si="181"/>
        <v>415180.77121411788</v>
      </c>
      <c r="AE126" t="str">
        <f t="shared" ca="1" si="184"/>
        <v>No</v>
      </c>
    </row>
    <row r="127" spans="2:31" x14ac:dyDescent="0.35">
      <c r="C127" t="str">
        <f t="shared" si="182"/>
        <v>Memory</v>
      </c>
      <c r="D127">
        <v>7</v>
      </c>
      <c r="F127">
        <f ca="1">F118</f>
        <v>1</v>
      </c>
      <c r="G127">
        <f t="shared" ref="G127:M127" ca="1" si="192">G118</f>
        <v>0</v>
      </c>
      <c r="H127">
        <f t="shared" ca="1" si="192"/>
        <v>0</v>
      </c>
      <c r="I127">
        <f t="shared" ca="1" si="192"/>
        <v>0</v>
      </c>
      <c r="J127">
        <f t="shared" ca="1" si="192"/>
        <v>1</v>
      </c>
      <c r="K127">
        <f t="shared" ca="1" si="192"/>
        <v>0</v>
      </c>
      <c r="L127">
        <f t="shared" ca="1" si="192"/>
        <v>0</v>
      </c>
      <c r="M127">
        <f t="shared" ca="1" si="192"/>
        <v>1</v>
      </c>
      <c r="N127">
        <f ca="1">IF(AND(N118=1,N126=0),0,0)</f>
        <v>0</v>
      </c>
      <c r="O127">
        <f ca="1">IF(OR(AND(O118=1,O126=0),AND(O118=0,O126=1)),0,1)</f>
        <v>1</v>
      </c>
      <c r="P127">
        <f ca="1">IF(AND(N127=0,O127=0),1,0)</f>
        <v>0</v>
      </c>
      <c r="Q127">
        <f ca="1">Q118</f>
        <v>0</v>
      </c>
      <c r="R127">
        <f t="shared" ref="R127:T127" ca="1" si="193">R118</f>
        <v>0</v>
      </c>
      <c r="S127">
        <f t="shared" ca="1" si="193"/>
        <v>0</v>
      </c>
      <c r="T127">
        <f t="shared" ca="1" si="193"/>
        <v>1</v>
      </c>
      <c r="U127">
        <f t="shared" ca="1" si="175"/>
        <v>17041</v>
      </c>
      <c r="V127">
        <f ca="1">SUMPRODUCT(F127:T127,Data!$D$4:$R$4)</f>
        <v>8.3000000000000007</v>
      </c>
      <c r="W127">
        <f ca="1">SUMPRODUCT(F127:T127,Data!$D$5:$R$5)</f>
        <v>10.5</v>
      </c>
      <c r="X127" s="3">
        <f t="shared" ca="1" si="176"/>
        <v>0.14236706689536879</v>
      </c>
      <c r="Y127" s="3">
        <f t="shared" ca="1" si="177"/>
        <v>9.5022624434389136E-2</v>
      </c>
      <c r="Z127">
        <f t="shared" ca="1" si="178"/>
        <v>2500</v>
      </c>
      <c r="AA127">
        <f ca="1">250+SUMPRODUCT(F127:T127,Data!$D$6:$R$6)</f>
        <v>790</v>
      </c>
      <c r="AB127" s="2">
        <f t="shared" ca="1" si="179"/>
        <v>243447.68439108063</v>
      </c>
      <c r="AC127" s="2">
        <f t="shared" ca="1" si="180"/>
        <v>259981.90045248865</v>
      </c>
      <c r="AD127" s="2">
        <f t="shared" ca="1" si="181"/>
        <v>503429.58484356932</v>
      </c>
      <c r="AE127" t="str">
        <f t="shared" ca="1" si="184"/>
        <v>No</v>
      </c>
    </row>
    <row r="128" spans="2:31" x14ac:dyDescent="0.35">
      <c r="C128" t="str">
        <f t="shared" si="182"/>
        <v>Price</v>
      </c>
      <c r="D128">
        <v>8</v>
      </c>
      <c r="F128">
        <f ca="1">F118</f>
        <v>1</v>
      </c>
      <c r="G128">
        <f t="shared" ref="G128:P128" ca="1" si="194">G118</f>
        <v>0</v>
      </c>
      <c r="H128">
        <f t="shared" ca="1" si="194"/>
        <v>0</v>
      </c>
      <c r="I128">
        <f t="shared" ca="1" si="194"/>
        <v>0</v>
      </c>
      <c r="J128">
        <f t="shared" ca="1" si="194"/>
        <v>1</v>
      </c>
      <c r="K128">
        <f t="shared" ca="1" si="194"/>
        <v>0</v>
      </c>
      <c r="L128">
        <f t="shared" ca="1" si="194"/>
        <v>0</v>
      </c>
      <c r="M128">
        <f t="shared" ca="1" si="194"/>
        <v>1</v>
      </c>
      <c r="N128">
        <f t="shared" ca="1" si="194"/>
        <v>0</v>
      </c>
      <c r="O128">
        <f t="shared" ca="1" si="194"/>
        <v>0</v>
      </c>
      <c r="P128">
        <f t="shared" ca="1" si="194"/>
        <v>1</v>
      </c>
      <c r="Q128">
        <f ca="1">IF(Q118,0,1)</f>
        <v>1</v>
      </c>
      <c r="R128">
        <f ca="1">IF(Q128=1,0,1)</f>
        <v>0</v>
      </c>
      <c r="S128">
        <f ca="1">IF(AND(OR(Q128=0,R128=1),OR(R128=0,R128=1)),0,0)</f>
        <v>0</v>
      </c>
      <c r="T128">
        <f ca="1">IF(S128,0,0)</f>
        <v>0</v>
      </c>
      <c r="U128">
        <f t="shared" ca="1" si="175"/>
        <v>3217</v>
      </c>
      <c r="V128">
        <f ca="1">SUMPRODUCT(F128:T128,Data!$D$4:$R$4)</f>
        <v>14.8</v>
      </c>
      <c r="W128">
        <f ca="1">SUMPRODUCT(F128:T128,Data!$D$5:$R$5)</f>
        <v>16</v>
      </c>
      <c r="X128" s="3">
        <f t="shared" ca="1" si="176"/>
        <v>0.22839506172839508</v>
      </c>
      <c r="Y128" s="3">
        <f t="shared" ca="1" si="177"/>
        <v>0.13793103448275862</v>
      </c>
      <c r="Z128">
        <f t="shared" ca="1" si="178"/>
        <v>1000</v>
      </c>
      <c r="AA128">
        <f ca="1">250+SUMPRODUCT(F128:T128,Data!$D$6:$R$6)</f>
        <v>830</v>
      </c>
      <c r="AB128" s="2">
        <f t="shared" ca="1" si="179"/>
        <v>38827.160493827163</v>
      </c>
      <c r="AC128" s="2">
        <f t="shared" ca="1" si="180"/>
        <v>37517.241379310341</v>
      </c>
      <c r="AD128" s="2">
        <f t="shared" ca="1" si="181"/>
        <v>76344.401873137511</v>
      </c>
      <c r="AE128" t="str">
        <f t="shared" ca="1" si="184"/>
        <v>No</v>
      </c>
    </row>
    <row r="129" spans="2:31" x14ac:dyDescent="0.35">
      <c r="C129" t="str">
        <f t="shared" si="182"/>
        <v>Price</v>
      </c>
      <c r="D129">
        <v>9</v>
      </c>
      <c r="F129">
        <f ca="1">F118</f>
        <v>1</v>
      </c>
      <c r="G129">
        <f t="shared" ref="G129:P129" ca="1" si="195">G118</f>
        <v>0</v>
      </c>
      <c r="H129">
        <f t="shared" ca="1" si="195"/>
        <v>0</v>
      </c>
      <c r="I129">
        <f t="shared" ca="1" si="195"/>
        <v>0</v>
      </c>
      <c r="J129">
        <f t="shared" ca="1" si="195"/>
        <v>1</v>
      </c>
      <c r="K129">
        <f t="shared" ca="1" si="195"/>
        <v>0</v>
      </c>
      <c r="L129">
        <f t="shared" ca="1" si="195"/>
        <v>0</v>
      </c>
      <c r="M129">
        <f t="shared" ca="1" si="195"/>
        <v>1</v>
      </c>
      <c r="N129">
        <f t="shared" ca="1" si="195"/>
        <v>0</v>
      </c>
      <c r="O129">
        <f t="shared" ca="1" si="195"/>
        <v>0</v>
      </c>
      <c r="P129">
        <f t="shared" ca="1" si="195"/>
        <v>1</v>
      </c>
      <c r="Q129">
        <f ca="1">IF(AND(Q118=1,Q128=0),0,0)</f>
        <v>0</v>
      </c>
      <c r="R129">
        <f ca="1">IF(AND(R118=1,R128=0),0,0)</f>
        <v>0</v>
      </c>
      <c r="S129">
        <f ca="1">IF(AND(AND(OR(Q118=0,Q118=1),OR(R118=0,R118=1)),AND(OR(Q128=0,Q128=1),OR(R128=0,R128=1)),S118=1),0,1)</f>
        <v>1</v>
      </c>
      <c r="T129">
        <f ca="1">IF(AND(Q129=0,R129=0,S129=0),1,0)</f>
        <v>0</v>
      </c>
      <c r="U129">
        <f t="shared" ca="1" si="175"/>
        <v>9361</v>
      </c>
      <c r="V129">
        <f ca="1">SUMPRODUCT(F129:T129,Data!$D$4:$R$4)</f>
        <v>11.8</v>
      </c>
      <c r="W129">
        <f ca="1">SUMPRODUCT(F129:T129,Data!$D$5:$R$5)</f>
        <v>12</v>
      </c>
      <c r="X129" s="3">
        <f t="shared" ca="1" si="176"/>
        <v>0.19093851132686085</v>
      </c>
      <c r="Y129" s="3">
        <f t="shared" ca="1" si="177"/>
        <v>0.10714285714285714</v>
      </c>
      <c r="Z129">
        <f t="shared" ca="1" si="178"/>
        <v>2000</v>
      </c>
      <c r="AA129">
        <f ca="1">250+SUMPRODUCT(F129:T129,Data!$D$6:$R$6)</f>
        <v>830</v>
      </c>
      <c r="AB129" s="2">
        <f t="shared" ca="1" si="179"/>
        <v>223398.0582524272</v>
      </c>
      <c r="AC129" s="2">
        <f t="shared" ca="1" si="180"/>
        <v>200571.42857142855</v>
      </c>
      <c r="AD129" s="2">
        <f t="shared" ca="1" si="181"/>
        <v>423969.48682385578</v>
      </c>
      <c r="AE129" t="str">
        <f t="shared" ca="1" si="184"/>
        <v>No</v>
      </c>
    </row>
    <row r="130" spans="2:31" x14ac:dyDescent="0.35">
      <c r="C130" t="str">
        <f t="shared" si="182"/>
        <v>Price</v>
      </c>
      <c r="D130">
        <v>10</v>
      </c>
      <c r="F130">
        <f ca="1">F118</f>
        <v>1</v>
      </c>
      <c r="G130">
        <f t="shared" ref="G130:P130" ca="1" si="196">G118</f>
        <v>0</v>
      </c>
      <c r="H130">
        <f t="shared" ca="1" si="196"/>
        <v>0</v>
      </c>
      <c r="I130">
        <f t="shared" ca="1" si="196"/>
        <v>0</v>
      </c>
      <c r="J130">
        <f t="shared" ca="1" si="196"/>
        <v>1</v>
      </c>
      <c r="K130">
        <f t="shared" ca="1" si="196"/>
        <v>0</v>
      </c>
      <c r="L130">
        <f t="shared" ca="1" si="196"/>
        <v>0</v>
      </c>
      <c r="M130">
        <f t="shared" ca="1" si="196"/>
        <v>1</v>
      </c>
      <c r="N130">
        <f t="shared" ca="1" si="196"/>
        <v>0</v>
      </c>
      <c r="O130">
        <f t="shared" ca="1" si="196"/>
        <v>0</v>
      </c>
      <c r="P130">
        <f t="shared" ca="1" si="196"/>
        <v>1</v>
      </c>
      <c r="Q130">
        <f ca="1">IF(OR(Q118=1,Q128=1,Q129=1),0,1)</f>
        <v>0</v>
      </c>
      <c r="R130">
        <f ca="1">IF(OR(R118=1,R128=1,R129=1),0,1)</f>
        <v>1</v>
      </c>
      <c r="S130">
        <f ca="1">IF(OR(S118=1,S128=1,S129=1),0,1)</f>
        <v>0</v>
      </c>
      <c r="T130">
        <f ca="1">IF(OR(T118=1,T128=1,T129=1),0,1)</f>
        <v>0</v>
      </c>
      <c r="U130">
        <f t="shared" ca="1" si="175"/>
        <v>5265</v>
      </c>
      <c r="V130">
        <f ca="1">SUMPRODUCT(F130:T130,Data!$D$4:$R$4)</f>
        <v>12.8</v>
      </c>
      <c r="W130">
        <f ca="1">SUMPRODUCT(F130:T130,Data!$D$5:$R$5)</f>
        <v>14</v>
      </c>
      <c r="X130" s="3">
        <f t="shared" ca="1" si="176"/>
        <v>0.20382165605095542</v>
      </c>
      <c r="Y130" s="3">
        <f t="shared" ca="1" si="177"/>
        <v>0.12280701754385964</v>
      </c>
      <c r="Z130">
        <f t="shared" ca="1" si="178"/>
        <v>1500</v>
      </c>
      <c r="AA130">
        <f ca="1">250+SUMPRODUCT(F130:T130,Data!$D$6:$R$6)</f>
        <v>830</v>
      </c>
      <c r="AB130" s="2">
        <f t="shared" ca="1" si="179"/>
        <v>136560.50955414015</v>
      </c>
      <c r="AC130" s="2">
        <f t="shared" ca="1" si="180"/>
        <v>131649.12280701753</v>
      </c>
      <c r="AD130" s="2">
        <f t="shared" ca="1" si="181"/>
        <v>268209.63236115768</v>
      </c>
      <c r="AE130" t="str">
        <f t="shared" ca="1" si="184"/>
        <v>No</v>
      </c>
    </row>
    <row r="131" spans="2:31" x14ac:dyDescent="0.35">
      <c r="B131" s="4" t="s">
        <v>73</v>
      </c>
      <c r="AD131" s="43">
        <f ca="1">MAX(AD121:AD130)</f>
        <v>583085.04398826975</v>
      </c>
    </row>
    <row r="132" spans="2:31" x14ac:dyDescent="0.35">
      <c r="B132" s="4" t="s">
        <v>93</v>
      </c>
      <c r="F132">
        <f ca="1">AI16</f>
        <v>1</v>
      </c>
      <c r="G132">
        <f t="shared" ref="G132:T132" ca="1" si="197">AJ16</f>
        <v>0</v>
      </c>
      <c r="H132">
        <f t="shared" ca="1" si="197"/>
        <v>0</v>
      </c>
      <c r="I132">
        <f t="shared" ca="1" si="197"/>
        <v>0</v>
      </c>
      <c r="J132">
        <f t="shared" ca="1" si="197"/>
        <v>1</v>
      </c>
      <c r="K132">
        <f t="shared" ca="1" si="197"/>
        <v>0</v>
      </c>
      <c r="L132">
        <f t="shared" ca="1" si="197"/>
        <v>1</v>
      </c>
      <c r="M132">
        <f t="shared" ca="1" si="197"/>
        <v>0</v>
      </c>
      <c r="N132">
        <f t="shared" ca="1" si="197"/>
        <v>0</v>
      </c>
      <c r="O132">
        <f t="shared" ca="1" si="197"/>
        <v>0</v>
      </c>
      <c r="P132">
        <f t="shared" ca="1" si="197"/>
        <v>1</v>
      </c>
      <c r="Q132">
        <f t="shared" ca="1" si="197"/>
        <v>0</v>
      </c>
      <c r="R132">
        <f t="shared" ca="1" si="197"/>
        <v>0</v>
      </c>
      <c r="S132">
        <f t="shared" ca="1" si="197"/>
        <v>0</v>
      </c>
      <c r="T132">
        <f t="shared" ca="1" si="197"/>
        <v>1</v>
      </c>
      <c r="U132">
        <f t="shared" ref="U132" ca="1" si="198">SUMPRODUCT($F$1:$T$1,F132:T132)</f>
        <v>17489</v>
      </c>
    </row>
    <row r="133" spans="2:31" x14ac:dyDescent="0.35"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</row>
    <row r="134" spans="2:31" x14ac:dyDescent="0.35">
      <c r="B134" s="4" t="s">
        <v>128</v>
      </c>
      <c r="E134" s="45">
        <f ca="1">AY16</f>
        <v>96</v>
      </c>
      <c r="F134">
        <f ca="1">VLOOKUP($E134,'Brute Force Search'!$B$6:$R$221,F$3,0)</f>
        <v>1</v>
      </c>
      <c r="G134">
        <f ca="1">VLOOKUP($E134,'Brute Force Search'!$B$6:$R$221,G$3,0)</f>
        <v>0</v>
      </c>
      <c r="H134">
        <f ca="1">VLOOKUP($E134,'Brute Force Search'!$B$6:$R$221,H$3,0)</f>
        <v>0</v>
      </c>
      <c r="I134">
        <f ca="1">VLOOKUP($E134,'Brute Force Search'!$B$6:$R$221,I$3,0)</f>
        <v>0</v>
      </c>
      <c r="J134">
        <f ca="1">VLOOKUP($E134,'Brute Force Search'!$B$6:$R$221,J$3,0)</f>
        <v>1</v>
      </c>
      <c r="K134">
        <f ca="1">VLOOKUP($E134,'Brute Force Search'!$B$6:$R$221,K$3,0)</f>
        <v>0</v>
      </c>
      <c r="L134">
        <f ca="1">VLOOKUP($E134,'Brute Force Search'!$B$6:$R$221,L$3,0)</f>
        <v>1</v>
      </c>
      <c r="M134">
        <f ca="1">VLOOKUP($E134,'Brute Force Search'!$B$6:$R$221,M$3,0)</f>
        <v>0</v>
      </c>
      <c r="N134">
        <f ca="1">VLOOKUP($E134,'Brute Force Search'!$B$6:$R$221,N$3,0)</f>
        <v>0</v>
      </c>
      <c r="O134">
        <f ca="1">VLOOKUP($E134,'Brute Force Search'!$B$6:$R$221,O$3,0)</f>
        <v>0</v>
      </c>
      <c r="P134">
        <f ca="1">VLOOKUP($E134,'Brute Force Search'!$B$6:$R$221,P$3,0)</f>
        <v>1</v>
      </c>
      <c r="Q134">
        <f ca="1">VLOOKUP($E134,'Brute Force Search'!$B$6:$R$221,Q$3,0)</f>
        <v>0</v>
      </c>
      <c r="R134">
        <f ca="1">VLOOKUP($E134,'Brute Force Search'!$B$6:$R$221,R$3,0)</f>
        <v>0</v>
      </c>
      <c r="S134">
        <f ca="1">VLOOKUP($E134,'Brute Force Search'!$B$6:$R$221,S$3,0)</f>
        <v>0</v>
      </c>
      <c r="T134">
        <f ca="1">VLOOKUP($E134,'Brute Force Search'!$B$6:$R$221,T$3,0)</f>
        <v>1</v>
      </c>
      <c r="U134">
        <f ca="1">SUMPRODUCT($F$1:$T$1,F134:T134)</f>
        <v>17489</v>
      </c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</row>
    <row r="135" spans="2:31" x14ac:dyDescent="0.35"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</row>
    <row r="136" spans="2:31" x14ac:dyDescent="0.35">
      <c r="B136" s="4" t="s">
        <v>94</v>
      </c>
    </row>
    <row r="137" spans="2:31" x14ac:dyDescent="0.35">
      <c r="C137" t="str">
        <f>C105</f>
        <v>Detachable</v>
      </c>
      <c r="D137">
        <v>1</v>
      </c>
      <c r="F137">
        <f ca="1">IF(F134,0,1)</f>
        <v>0</v>
      </c>
      <c r="G137">
        <f ca="1">1-F137</f>
        <v>1</v>
      </c>
      <c r="H137">
        <f ca="1">H134</f>
        <v>0</v>
      </c>
      <c r="I137">
        <f t="shared" ref="I137:T137" ca="1" si="199">I134</f>
        <v>0</v>
      </c>
      <c r="J137">
        <f t="shared" ca="1" si="199"/>
        <v>1</v>
      </c>
      <c r="K137">
        <f t="shared" ca="1" si="199"/>
        <v>0</v>
      </c>
      <c r="L137">
        <f t="shared" ca="1" si="199"/>
        <v>1</v>
      </c>
      <c r="M137">
        <f t="shared" ca="1" si="199"/>
        <v>0</v>
      </c>
      <c r="N137">
        <f t="shared" ca="1" si="199"/>
        <v>0</v>
      </c>
      <c r="O137">
        <f t="shared" ca="1" si="199"/>
        <v>0</v>
      </c>
      <c r="P137">
        <f t="shared" ca="1" si="199"/>
        <v>1</v>
      </c>
      <c r="Q137">
        <f t="shared" ca="1" si="199"/>
        <v>0</v>
      </c>
      <c r="R137">
        <f t="shared" ca="1" si="199"/>
        <v>0</v>
      </c>
      <c r="S137">
        <f t="shared" ca="1" si="199"/>
        <v>0</v>
      </c>
      <c r="T137">
        <f t="shared" ca="1" si="199"/>
        <v>1</v>
      </c>
      <c r="U137">
        <f t="shared" ref="U137:U146" ca="1" si="200">SUMPRODUCT($F$1:$T$1,F137:T137)</f>
        <v>17490</v>
      </c>
      <c r="V137">
        <f ca="1">SUMPRODUCT(F137:T137,Data!$D$4:$R$4)</f>
        <v>11</v>
      </c>
      <c r="W137">
        <f ca="1">SUMPRODUCT(F137:T137,Data!$D$5:$R$5)</f>
        <v>7</v>
      </c>
      <c r="X137" s="3">
        <f t="shared" ref="X137:X146" ca="1" si="201">V137/(50+V137)</f>
        <v>0.18032786885245902</v>
      </c>
      <c r="Y137" s="3">
        <f t="shared" ref="Y137:Y146" ca="1" si="202">W137/(100+W137)</f>
        <v>6.5420560747663545E-2</v>
      </c>
      <c r="Z137">
        <f t="shared" ref="Z137:Z146" ca="1" si="203">IF(Q137=1,$Q$5,IF(R137=1,$R$5,IF(S137=1,$S$5,IF(T137=1,$T$5))))</f>
        <v>2500</v>
      </c>
      <c r="AA137">
        <f ca="1">250+SUMPRODUCT(F137:T137,Data!$D$6:$R$6)</f>
        <v>580</v>
      </c>
      <c r="AB137" s="2">
        <f t="shared" ref="AB137:AB146" ca="1" si="204">($Z137-$AA137)*X137*1000</f>
        <v>346229.50819672132</v>
      </c>
      <c r="AC137" s="2">
        <f t="shared" ref="AC137:AC146" ca="1" si="205">($Z137-$AA137)*Y137*1600</f>
        <v>200971.96261682242</v>
      </c>
      <c r="AD137" s="2">
        <f t="shared" ref="AD137:AD146" ca="1" si="206">SUM(AB137:AC137)</f>
        <v>547201.47081354377</v>
      </c>
      <c r="AE137" t="str">
        <f ca="1">IFERROR(VLOOKUP(U137,AX$9:AX$16,1,0),"No")</f>
        <v>No</v>
      </c>
    </row>
    <row r="138" spans="2:31" x14ac:dyDescent="0.35">
      <c r="C138" t="str">
        <f t="shared" ref="C138:C146" si="207">C106</f>
        <v>Processor</v>
      </c>
      <c r="D138">
        <v>2</v>
      </c>
      <c r="F138">
        <f ca="1">F134</f>
        <v>1</v>
      </c>
      <c r="G138">
        <f ca="1">G134</f>
        <v>0</v>
      </c>
      <c r="H138">
        <f ca="1">IF(H134,0,1)</f>
        <v>1</v>
      </c>
      <c r="I138">
        <f ca="1">IF(H138=1,0,1)</f>
        <v>0</v>
      </c>
      <c r="J138">
        <f ca="1">IF(AND(OR(H138=1,H138=0),OR(H138=1,I138=0)),0,0)</f>
        <v>0</v>
      </c>
      <c r="K138">
        <f ca="1">K134</f>
        <v>0</v>
      </c>
      <c r="L138">
        <f t="shared" ref="L138:T138" ca="1" si="208">L134</f>
        <v>1</v>
      </c>
      <c r="M138">
        <f t="shared" ca="1" si="208"/>
        <v>0</v>
      </c>
      <c r="N138">
        <f t="shared" ca="1" si="208"/>
        <v>0</v>
      </c>
      <c r="O138">
        <f t="shared" ca="1" si="208"/>
        <v>0</v>
      </c>
      <c r="P138">
        <f t="shared" ca="1" si="208"/>
        <v>1</v>
      </c>
      <c r="Q138">
        <f t="shared" ca="1" si="208"/>
        <v>0</v>
      </c>
      <c r="R138">
        <f t="shared" ca="1" si="208"/>
        <v>0</v>
      </c>
      <c r="S138">
        <f t="shared" ca="1" si="208"/>
        <v>0</v>
      </c>
      <c r="T138">
        <f t="shared" ca="1" si="208"/>
        <v>1</v>
      </c>
      <c r="U138">
        <f t="shared" ca="1" si="200"/>
        <v>17477</v>
      </c>
      <c r="V138">
        <f ca="1">SUMPRODUCT(F138:T138,Data!$D$4:$R$4)</f>
        <v>7.5</v>
      </c>
      <c r="W138">
        <f ca="1">SUMPRODUCT(F138:T138,Data!$D$5:$R$5)</f>
        <v>7</v>
      </c>
      <c r="X138" s="3">
        <f t="shared" ca="1" si="201"/>
        <v>0.13043478260869565</v>
      </c>
      <c r="Y138" s="3">
        <f t="shared" ca="1" si="202"/>
        <v>6.5420560747663545E-2</v>
      </c>
      <c r="Z138">
        <f t="shared" ca="1" si="203"/>
        <v>2500</v>
      </c>
      <c r="AA138">
        <f ca="1">250+SUMPRODUCT(F138:T138,Data!$D$6:$R$6)</f>
        <v>580</v>
      </c>
      <c r="AB138" s="2">
        <f t="shared" ca="1" si="204"/>
        <v>250434.78260869565</v>
      </c>
      <c r="AC138" s="2">
        <f t="shared" ca="1" si="205"/>
        <v>200971.96261682242</v>
      </c>
      <c r="AD138" s="2">
        <f t="shared" ca="1" si="206"/>
        <v>451406.74522551807</v>
      </c>
      <c r="AE138" t="str">
        <f t="shared" ref="AE138:AE146" ca="1" si="209">IFERROR(VLOOKUP(U138,AX$9:AX$16,1,0),"No")</f>
        <v>No</v>
      </c>
    </row>
    <row r="139" spans="2:31" x14ac:dyDescent="0.35">
      <c r="C139" t="str">
        <f t="shared" si="207"/>
        <v>Processor</v>
      </c>
      <c r="D139">
        <v>3</v>
      </c>
      <c r="F139">
        <f ca="1">F134</f>
        <v>1</v>
      </c>
      <c r="G139">
        <f ca="1">G134</f>
        <v>0</v>
      </c>
      <c r="H139">
        <f ca="1">IF(AND(H134=1,H138=0),0,0)</f>
        <v>0</v>
      </c>
      <c r="I139">
        <f ca="1">IF(OR(AND(I134=1,I138=0),AND(I134=0,I138=1)),0,1)</f>
        <v>1</v>
      </c>
      <c r="J139">
        <f ca="1">IF(AND(H139=0,I139=0),1,0)</f>
        <v>0</v>
      </c>
      <c r="K139">
        <f ca="1">K134</f>
        <v>0</v>
      </c>
      <c r="L139">
        <f t="shared" ref="L139:T139" ca="1" si="210">L134</f>
        <v>1</v>
      </c>
      <c r="M139">
        <f t="shared" ca="1" si="210"/>
        <v>0</v>
      </c>
      <c r="N139">
        <f t="shared" ca="1" si="210"/>
        <v>0</v>
      </c>
      <c r="O139">
        <f t="shared" ca="1" si="210"/>
        <v>0</v>
      </c>
      <c r="P139">
        <f t="shared" ca="1" si="210"/>
        <v>1</v>
      </c>
      <c r="Q139">
        <f t="shared" ca="1" si="210"/>
        <v>0</v>
      </c>
      <c r="R139">
        <f t="shared" ca="1" si="210"/>
        <v>0</v>
      </c>
      <c r="S139">
        <f t="shared" ca="1" si="210"/>
        <v>0</v>
      </c>
      <c r="T139">
        <f t="shared" ca="1" si="210"/>
        <v>1</v>
      </c>
      <c r="U139">
        <f t="shared" ca="1" si="200"/>
        <v>17481</v>
      </c>
      <c r="V139">
        <f ca="1">SUMPRODUCT(F139:T139,Data!$D$4:$R$4)</f>
        <v>9.5</v>
      </c>
      <c r="W139">
        <f ca="1">SUMPRODUCT(F139:T139,Data!$D$5:$R$5)</f>
        <v>9.4</v>
      </c>
      <c r="X139" s="3">
        <f t="shared" ca="1" si="201"/>
        <v>0.15966386554621848</v>
      </c>
      <c r="Y139" s="3">
        <f t="shared" ca="1" si="202"/>
        <v>8.5923217550274225E-2</v>
      </c>
      <c r="Z139">
        <f t="shared" ca="1" si="203"/>
        <v>2500</v>
      </c>
      <c r="AA139">
        <f ca="1">250+SUMPRODUCT(F139:T139,Data!$D$6:$R$6)</f>
        <v>680</v>
      </c>
      <c r="AB139" s="2">
        <f t="shared" ca="1" si="204"/>
        <v>290588.23529411765</v>
      </c>
      <c r="AC139" s="2">
        <f t="shared" ca="1" si="205"/>
        <v>250208.40950639854</v>
      </c>
      <c r="AD139" s="2">
        <f t="shared" ca="1" si="206"/>
        <v>540796.64480051619</v>
      </c>
      <c r="AE139" t="str">
        <f t="shared" ca="1" si="209"/>
        <v>No</v>
      </c>
    </row>
    <row r="140" spans="2:31" x14ac:dyDescent="0.35">
      <c r="C140" t="str">
        <f t="shared" si="207"/>
        <v>Display Size</v>
      </c>
      <c r="D140">
        <v>4</v>
      </c>
      <c r="F140">
        <f ca="1">F134</f>
        <v>1</v>
      </c>
      <c r="G140">
        <f ca="1">G134</f>
        <v>0</v>
      </c>
      <c r="H140">
        <f ca="1">H134</f>
        <v>0</v>
      </c>
      <c r="I140">
        <f t="shared" ref="I140:J140" ca="1" si="211">I134</f>
        <v>0</v>
      </c>
      <c r="J140">
        <f t="shared" ca="1" si="211"/>
        <v>1</v>
      </c>
      <c r="K140">
        <f ca="1">IF(K134,0,1)</f>
        <v>1</v>
      </c>
      <c r="L140">
        <f ca="1">IF(K140=1,0,1)</f>
        <v>0</v>
      </c>
      <c r="M140">
        <f ca="1">IF(AND(OR(K140=1,K140=0),OR(L140=1,L140=0)),0,0)</f>
        <v>0</v>
      </c>
      <c r="N140">
        <f ca="1">N134</f>
        <v>0</v>
      </c>
      <c r="O140">
        <f t="shared" ref="O140:T140" ca="1" si="212">O134</f>
        <v>0</v>
      </c>
      <c r="P140">
        <f t="shared" ca="1" si="212"/>
        <v>1</v>
      </c>
      <c r="Q140">
        <f t="shared" ca="1" si="212"/>
        <v>0</v>
      </c>
      <c r="R140">
        <f t="shared" ca="1" si="212"/>
        <v>0</v>
      </c>
      <c r="S140">
        <f t="shared" ca="1" si="212"/>
        <v>0</v>
      </c>
      <c r="T140">
        <f t="shared" ca="1" si="212"/>
        <v>1</v>
      </c>
      <c r="U140">
        <f t="shared" ca="1" si="200"/>
        <v>17457</v>
      </c>
      <c r="V140">
        <f ca="1">SUMPRODUCT(F140:T140,Data!$D$4:$R$4)</f>
        <v>10</v>
      </c>
      <c r="W140">
        <f ca="1">SUMPRODUCT(F140:T140,Data!$D$5:$R$5)</f>
        <v>8.5</v>
      </c>
      <c r="X140" s="3">
        <f t="shared" ca="1" si="201"/>
        <v>0.16666666666666666</v>
      </c>
      <c r="Y140" s="3">
        <f t="shared" ca="1" si="202"/>
        <v>7.8341013824884786E-2</v>
      </c>
      <c r="Z140">
        <f t="shared" ca="1" si="203"/>
        <v>2500</v>
      </c>
      <c r="AA140">
        <f ca="1">250+SUMPRODUCT(F140:T140,Data!$D$6:$R$6)</f>
        <v>730</v>
      </c>
      <c r="AB140" s="2">
        <f t="shared" ca="1" si="204"/>
        <v>295000</v>
      </c>
      <c r="AC140" s="2">
        <f t="shared" ca="1" si="205"/>
        <v>221861.7511520737</v>
      </c>
      <c r="AD140" s="2">
        <f t="shared" ca="1" si="206"/>
        <v>516861.75115207373</v>
      </c>
      <c r="AE140" t="str">
        <f t="shared" ca="1" si="209"/>
        <v>No</v>
      </c>
    </row>
    <row r="141" spans="2:31" x14ac:dyDescent="0.35">
      <c r="C141" t="str">
        <f t="shared" si="207"/>
        <v>Display Size</v>
      </c>
      <c r="D141">
        <v>5</v>
      </c>
      <c r="F141">
        <f ca="1">F134</f>
        <v>1</v>
      </c>
      <c r="G141">
        <f ca="1">G134</f>
        <v>0</v>
      </c>
      <c r="H141">
        <f t="shared" ref="H141:J141" ca="1" si="213">H134</f>
        <v>0</v>
      </c>
      <c r="I141">
        <f t="shared" ca="1" si="213"/>
        <v>0</v>
      </c>
      <c r="J141">
        <f t="shared" ca="1" si="213"/>
        <v>1</v>
      </c>
      <c r="K141">
        <f ca="1">IF(AND(K134=1,K140=0),0,0)</f>
        <v>0</v>
      </c>
      <c r="L141">
        <f ca="1">IF(OR(AND(L134=1,L140=0),AND(L134=0,L140=1)),0,1)</f>
        <v>0</v>
      </c>
      <c r="M141">
        <f ca="1">IF(AND(K141=0,L141=0),1,0)</f>
        <v>1</v>
      </c>
      <c r="N141">
        <f ca="1">N134</f>
        <v>0</v>
      </c>
      <c r="O141">
        <f t="shared" ref="O141:T141" ca="1" si="214">O134</f>
        <v>0</v>
      </c>
      <c r="P141">
        <f t="shared" ca="1" si="214"/>
        <v>1</v>
      </c>
      <c r="Q141">
        <f t="shared" ca="1" si="214"/>
        <v>0</v>
      </c>
      <c r="R141">
        <f t="shared" ca="1" si="214"/>
        <v>0</v>
      </c>
      <c r="S141">
        <f t="shared" ca="1" si="214"/>
        <v>0</v>
      </c>
      <c r="T141">
        <f t="shared" ca="1" si="214"/>
        <v>1</v>
      </c>
      <c r="U141">
        <f t="shared" ca="1" si="200"/>
        <v>17553</v>
      </c>
      <c r="V141">
        <f ca="1">SUMPRODUCT(F141:T141,Data!$D$4:$R$4)</f>
        <v>10.8</v>
      </c>
      <c r="W141">
        <f ca="1">SUMPRODUCT(F141:T141,Data!$D$5:$R$5)</f>
        <v>11</v>
      </c>
      <c r="X141" s="3">
        <f t="shared" ca="1" si="201"/>
        <v>0.17763157894736845</v>
      </c>
      <c r="Y141" s="3">
        <f t="shared" ca="1" si="202"/>
        <v>9.90990990990991E-2</v>
      </c>
      <c r="Z141">
        <f t="shared" ca="1" si="203"/>
        <v>2500</v>
      </c>
      <c r="AA141">
        <f ca="1">250+SUMPRODUCT(F141:T141,Data!$D$6:$R$6)</f>
        <v>830</v>
      </c>
      <c r="AB141" s="2">
        <f t="shared" ca="1" si="204"/>
        <v>296644.73684210534</v>
      </c>
      <c r="AC141" s="2">
        <f t="shared" ca="1" si="205"/>
        <v>264792.79279279278</v>
      </c>
      <c r="AD141" s="2">
        <f t="shared" ca="1" si="206"/>
        <v>561437.52963489806</v>
      </c>
      <c r="AE141">
        <f t="shared" ca="1" si="209"/>
        <v>17553</v>
      </c>
    </row>
    <row r="142" spans="2:31" x14ac:dyDescent="0.35">
      <c r="C142" t="str">
        <f t="shared" si="207"/>
        <v>Memory</v>
      </c>
      <c r="D142">
        <v>6</v>
      </c>
      <c r="F142">
        <f ca="1">F134</f>
        <v>1</v>
      </c>
      <c r="G142">
        <f t="shared" ref="G142:M142" ca="1" si="215">G134</f>
        <v>0</v>
      </c>
      <c r="H142">
        <f t="shared" ca="1" si="215"/>
        <v>0</v>
      </c>
      <c r="I142">
        <f t="shared" ca="1" si="215"/>
        <v>0</v>
      </c>
      <c r="J142">
        <f t="shared" ca="1" si="215"/>
        <v>1</v>
      </c>
      <c r="K142">
        <f t="shared" ca="1" si="215"/>
        <v>0</v>
      </c>
      <c r="L142">
        <f t="shared" ca="1" si="215"/>
        <v>1</v>
      </c>
      <c r="M142">
        <f t="shared" ca="1" si="215"/>
        <v>0</v>
      </c>
      <c r="N142">
        <f ca="1">IF(N134,0,1)</f>
        <v>1</v>
      </c>
      <c r="O142">
        <f ca="1">IF(N142=1,0,1)</f>
        <v>0</v>
      </c>
      <c r="P142">
        <f ca="1">IF(AND(OR(N142=1,O142=0),OR(N142=1,O142=0)),0,0)</f>
        <v>0</v>
      </c>
      <c r="Q142">
        <f ca="1">Q134</f>
        <v>0</v>
      </c>
      <c r="R142">
        <f t="shared" ref="R142:T142" ca="1" si="216">R134</f>
        <v>0</v>
      </c>
      <c r="S142">
        <f t="shared" ca="1" si="216"/>
        <v>0</v>
      </c>
      <c r="T142">
        <f t="shared" ca="1" si="216"/>
        <v>1</v>
      </c>
      <c r="U142">
        <f t="shared" ca="1" si="200"/>
        <v>16721</v>
      </c>
      <c r="V142">
        <f ca="1">SUMPRODUCT(F142:T142,Data!$D$4:$R$4)</f>
        <v>7.5</v>
      </c>
      <c r="W142">
        <f ca="1">SUMPRODUCT(F142:T142,Data!$D$5:$R$5)</f>
        <v>7.5</v>
      </c>
      <c r="X142" s="3">
        <f t="shared" ca="1" si="201"/>
        <v>0.13043478260869565</v>
      </c>
      <c r="Y142" s="3">
        <f t="shared" ca="1" si="202"/>
        <v>6.9767441860465115E-2</v>
      </c>
      <c r="Z142">
        <f t="shared" ca="1" si="203"/>
        <v>2500</v>
      </c>
      <c r="AA142">
        <f ca="1">250+SUMPRODUCT(F142:T142,Data!$D$6:$R$6)</f>
        <v>700</v>
      </c>
      <c r="AB142" s="2">
        <f t="shared" ca="1" si="204"/>
        <v>234782.60869565216</v>
      </c>
      <c r="AC142" s="2">
        <f t="shared" ca="1" si="205"/>
        <v>200930.23255813954</v>
      </c>
      <c r="AD142" s="2">
        <f t="shared" ca="1" si="206"/>
        <v>435712.8412537917</v>
      </c>
      <c r="AE142" t="str">
        <f t="shared" ca="1" si="209"/>
        <v>No</v>
      </c>
    </row>
    <row r="143" spans="2:31" x14ac:dyDescent="0.35">
      <c r="C143" t="str">
        <f t="shared" si="207"/>
        <v>Memory</v>
      </c>
      <c r="D143">
        <v>7</v>
      </c>
      <c r="F143">
        <f ca="1">F134</f>
        <v>1</v>
      </c>
      <c r="G143">
        <f t="shared" ref="G143:M143" ca="1" si="217">G134</f>
        <v>0</v>
      </c>
      <c r="H143">
        <f t="shared" ca="1" si="217"/>
        <v>0</v>
      </c>
      <c r="I143">
        <f t="shared" ca="1" si="217"/>
        <v>0</v>
      </c>
      <c r="J143">
        <f t="shared" ca="1" si="217"/>
        <v>1</v>
      </c>
      <c r="K143">
        <f t="shared" ca="1" si="217"/>
        <v>0</v>
      </c>
      <c r="L143">
        <f t="shared" ca="1" si="217"/>
        <v>1</v>
      </c>
      <c r="M143">
        <f t="shared" ca="1" si="217"/>
        <v>0</v>
      </c>
      <c r="N143">
        <f ca="1">IF(AND(N134=1,N142=0),0,0)</f>
        <v>0</v>
      </c>
      <c r="O143">
        <f ca="1">IF(OR(AND(O134=1,O142=0),AND(O134=0,O142=1)),0,1)</f>
        <v>1</v>
      </c>
      <c r="P143">
        <f ca="1">IF(AND(N143=0,O143=0),1,0)</f>
        <v>0</v>
      </c>
      <c r="Q143">
        <f ca="1">Q134</f>
        <v>0</v>
      </c>
      <c r="R143">
        <f t="shared" ref="R143:T143" ca="1" si="218">R134</f>
        <v>0</v>
      </c>
      <c r="S143">
        <f t="shared" ca="1" si="218"/>
        <v>0</v>
      </c>
      <c r="T143">
        <f t="shared" ca="1" si="218"/>
        <v>1</v>
      </c>
      <c r="U143">
        <f t="shared" ca="1" si="200"/>
        <v>16977</v>
      </c>
      <c r="V143">
        <f ca="1">SUMPRODUCT(F143:T143,Data!$D$4:$R$4)</f>
        <v>9.5</v>
      </c>
      <c r="W143">
        <f ca="1">SUMPRODUCT(F143:T143,Data!$D$5:$R$5)</f>
        <v>9.5</v>
      </c>
      <c r="X143" s="3">
        <f t="shared" ca="1" si="201"/>
        <v>0.15966386554621848</v>
      </c>
      <c r="Y143" s="3">
        <f t="shared" ca="1" si="202"/>
        <v>8.6757990867579904E-2</v>
      </c>
      <c r="Z143">
        <f t="shared" ca="1" si="203"/>
        <v>2500</v>
      </c>
      <c r="AA143">
        <f ca="1">250+SUMPRODUCT(F143:T143,Data!$D$6:$R$6)</f>
        <v>740</v>
      </c>
      <c r="AB143" s="2">
        <f t="shared" ca="1" si="204"/>
        <v>281008.40336134448</v>
      </c>
      <c r="AC143" s="2">
        <f t="shared" ca="1" si="205"/>
        <v>244310.50228310502</v>
      </c>
      <c r="AD143" s="2">
        <f t="shared" ca="1" si="206"/>
        <v>525318.90564444952</v>
      </c>
      <c r="AE143" t="str">
        <f t="shared" ca="1" si="209"/>
        <v>No</v>
      </c>
    </row>
    <row r="144" spans="2:31" x14ac:dyDescent="0.35">
      <c r="C144" t="str">
        <f t="shared" si="207"/>
        <v>Price</v>
      </c>
      <c r="D144">
        <v>8</v>
      </c>
      <c r="F144">
        <f ca="1">F134</f>
        <v>1</v>
      </c>
      <c r="G144">
        <f t="shared" ref="G144:P144" ca="1" si="219">G134</f>
        <v>0</v>
      </c>
      <c r="H144">
        <f t="shared" ca="1" si="219"/>
        <v>0</v>
      </c>
      <c r="I144">
        <f t="shared" ca="1" si="219"/>
        <v>0</v>
      </c>
      <c r="J144">
        <f t="shared" ca="1" si="219"/>
        <v>1</v>
      </c>
      <c r="K144">
        <f t="shared" ca="1" si="219"/>
        <v>0</v>
      </c>
      <c r="L144">
        <f t="shared" ca="1" si="219"/>
        <v>1</v>
      </c>
      <c r="M144">
        <f t="shared" ca="1" si="219"/>
        <v>0</v>
      </c>
      <c r="N144">
        <f t="shared" ca="1" si="219"/>
        <v>0</v>
      </c>
      <c r="O144">
        <f t="shared" ca="1" si="219"/>
        <v>0</v>
      </c>
      <c r="P144">
        <f t="shared" ca="1" si="219"/>
        <v>1</v>
      </c>
      <c r="Q144">
        <f ca="1">IF(Q134,0,1)</f>
        <v>1</v>
      </c>
      <c r="R144">
        <f ca="1">IF(Q144=1,0,1)</f>
        <v>0</v>
      </c>
      <c r="S144">
        <f ca="1">IF(AND(OR(Q144=0,R144=1),OR(R144=0,R144=1)),0,0)</f>
        <v>0</v>
      </c>
      <c r="T144">
        <f ca="1">IF(S144,0,0)</f>
        <v>0</v>
      </c>
      <c r="U144">
        <f t="shared" ca="1" si="200"/>
        <v>3153</v>
      </c>
      <c r="V144">
        <f ca="1">SUMPRODUCT(F144:T144,Data!$D$4:$R$4)</f>
        <v>16</v>
      </c>
      <c r="W144">
        <f ca="1">SUMPRODUCT(F144:T144,Data!$D$5:$R$5)</f>
        <v>15</v>
      </c>
      <c r="X144" s="3">
        <f t="shared" ca="1" si="201"/>
        <v>0.24242424242424243</v>
      </c>
      <c r="Y144" s="3">
        <f t="shared" ca="1" si="202"/>
        <v>0.13043478260869565</v>
      </c>
      <c r="Z144">
        <f t="shared" ca="1" si="203"/>
        <v>1000</v>
      </c>
      <c r="AA144">
        <f ca="1">250+SUMPRODUCT(F144:T144,Data!$D$6:$R$6)</f>
        <v>780</v>
      </c>
      <c r="AB144" s="2">
        <f t="shared" ca="1" si="204"/>
        <v>53333.333333333336</v>
      </c>
      <c r="AC144" s="2">
        <f t="shared" ca="1" si="205"/>
        <v>45913.043478260872</v>
      </c>
      <c r="AD144" s="2">
        <f t="shared" ca="1" si="206"/>
        <v>99246.376811594208</v>
      </c>
      <c r="AE144" t="str">
        <f t="shared" ca="1" si="209"/>
        <v>No</v>
      </c>
    </row>
    <row r="145" spans="2:31" x14ac:dyDescent="0.35">
      <c r="C145" t="str">
        <f t="shared" si="207"/>
        <v>Price</v>
      </c>
      <c r="D145">
        <v>9</v>
      </c>
      <c r="F145">
        <f ca="1">F134</f>
        <v>1</v>
      </c>
      <c r="G145">
        <f t="shared" ref="G145:P145" ca="1" si="220">G134</f>
        <v>0</v>
      </c>
      <c r="H145">
        <f t="shared" ca="1" si="220"/>
        <v>0</v>
      </c>
      <c r="I145">
        <f t="shared" ca="1" si="220"/>
        <v>0</v>
      </c>
      <c r="J145">
        <f t="shared" ca="1" si="220"/>
        <v>1</v>
      </c>
      <c r="K145">
        <f t="shared" ca="1" si="220"/>
        <v>0</v>
      </c>
      <c r="L145">
        <f t="shared" ca="1" si="220"/>
        <v>1</v>
      </c>
      <c r="M145">
        <f t="shared" ca="1" si="220"/>
        <v>0</v>
      </c>
      <c r="N145">
        <f t="shared" ca="1" si="220"/>
        <v>0</v>
      </c>
      <c r="O145">
        <f t="shared" ca="1" si="220"/>
        <v>0</v>
      </c>
      <c r="P145">
        <f t="shared" ca="1" si="220"/>
        <v>1</v>
      </c>
      <c r="Q145">
        <f ca="1">IF(AND(Q134=1,Q144=0),0,0)</f>
        <v>0</v>
      </c>
      <c r="R145">
        <f ca="1">IF(AND(R134=1,R144=0),0,0)</f>
        <v>0</v>
      </c>
      <c r="S145">
        <f ca="1">IF(AND(AND(OR(Q134=0,Q134=1),OR(R134=0,R134=1)),AND(OR(Q144=0,Q144=1),OR(R144=0,R144=1)),S134=1),0,1)</f>
        <v>1</v>
      </c>
      <c r="T145">
        <f ca="1">IF(AND(Q145=0,R145=0,S145=0),1,0)</f>
        <v>0</v>
      </c>
      <c r="U145">
        <f t="shared" ca="1" si="200"/>
        <v>9297</v>
      </c>
      <c r="V145">
        <f ca="1">SUMPRODUCT(F145:T145,Data!$D$4:$R$4)</f>
        <v>13</v>
      </c>
      <c r="W145">
        <f ca="1">SUMPRODUCT(F145:T145,Data!$D$5:$R$5)</f>
        <v>11</v>
      </c>
      <c r="X145" s="3">
        <f t="shared" ca="1" si="201"/>
        <v>0.20634920634920634</v>
      </c>
      <c r="Y145" s="3">
        <f t="shared" ca="1" si="202"/>
        <v>9.90990990990991E-2</v>
      </c>
      <c r="Z145">
        <f t="shared" ca="1" si="203"/>
        <v>2000</v>
      </c>
      <c r="AA145">
        <f ca="1">250+SUMPRODUCT(F145:T145,Data!$D$6:$R$6)</f>
        <v>780</v>
      </c>
      <c r="AB145" s="2">
        <f t="shared" ca="1" si="204"/>
        <v>251746.03174603172</v>
      </c>
      <c r="AC145" s="2">
        <f t="shared" ca="1" si="205"/>
        <v>193441.44144144145</v>
      </c>
      <c r="AD145" s="2">
        <f t="shared" ca="1" si="206"/>
        <v>445187.47318747314</v>
      </c>
      <c r="AE145" t="str">
        <f t="shared" ca="1" si="209"/>
        <v>No</v>
      </c>
    </row>
    <row r="146" spans="2:31" x14ac:dyDescent="0.35">
      <c r="C146" t="str">
        <f t="shared" si="207"/>
        <v>Price</v>
      </c>
      <c r="D146">
        <v>10</v>
      </c>
      <c r="F146">
        <f ca="1">F134</f>
        <v>1</v>
      </c>
      <c r="G146">
        <f t="shared" ref="G146:P146" ca="1" si="221">G134</f>
        <v>0</v>
      </c>
      <c r="H146">
        <f t="shared" ca="1" si="221"/>
        <v>0</v>
      </c>
      <c r="I146">
        <f t="shared" ca="1" si="221"/>
        <v>0</v>
      </c>
      <c r="J146">
        <f t="shared" ca="1" si="221"/>
        <v>1</v>
      </c>
      <c r="K146">
        <f t="shared" ca="1" si="221"/>
        <v>0</v>
      </c>
      <c r="L146">
        <f t="shared" ca="1" si="221"/>
        <v>1</v>
      </c>
      <c r="M146">
        <f t="shared" ca="1" si="221"/>
        <v>0</v>
      </c>
      <c r="N146">
        <f t="shared" ca="1" si="221"/>
        <v>0</v>
      </c>
      <c r="O146">
        <f t="shared" ca="1" si="221"/>
        <v>0</v>
      </c>
      <c r="P146">
        <f t="shared" ca="1" si="221"/>
        <v>1</v>
      </c>
      <c r="Q146">
        <f ca="1">IF(OR(Q134=1,Q144=1,Q145=1),0,1)</f>
        <v>0</v>
      </c>
      <c r="R146">
        <f ca="1">IF(OR(R134=1,R144=1,R145=1),0,1)</f>
        <v>1</v>
      </c>
      <c r="S146">
        <f ca="1">IF(OR(S134=1,S144=1,S145=1),0,1)</f>
        <v>0</v>
      </c>
      <c r="T146">
        <f ca="1">IF(OR(T134=1,T144=1,T145=1),0,1)</f>
        <v>0</v>
      </c>
      <c r="U146">
        <f t="shared" ca="1" si="200"/>
        <v>5201</v>
      </c>
      <c r="V146">
        <f ca="1">SUMPRODUCT(F146:T146,Data!$D$4:$R$4)</f>
        <v>14</v>
      </c>
      <c r="W146">
        <f ca="1">SUMPRODUCT(F146:T146,Data!$D$5:$R$5)</f>
        <v>13</v>
      </c>
      <c r="X146" s="3">
        <f t="shared" ca="1" si="201"/>
        <v>0.21875</v>
      </c>
      <c r="Y146" s="3">
        <f t="shared" ca="1" si="202"/>
        <v>0.11504424778761062</v>
      </c>
      <c r="Z146">
        <f t="shared" ca="1" si="203"/>
        <v>1500</v>
      </c>
      <c r="AA146">
        <f ca="1">250+SUMPRODUCT(F146:T146,Data!$D$6:$R$6)</f>
        <v>780</v>
      </c>
      <c r="AB146" s="2">
        <f t="shared" ca="1" si="204"/>
        <v>157500</v>
      </c>
      <c r="AC146" s="2">
        <f t="shared" ca="1" si="205"/>
        <v>132530.97345132745</v>
      </c>
      <c r="AD146" s="2">
        <f t="shared" ca="1" si="206"/>
        <v>290030.97345132742</v>
      </c>
      <c r="AE146" t="str">
        <f t="shared" ca="1" si="209"/>
        <v>No</v>
      </c>
    </row>
    <row r="147" spans="2:31" x14ac:dyDescent="0.35">
      <c r="B147" s="4" t="s">
        <v>73</v>
      </c>
      <c r="AD147" s="43">
        <f ca="1">MAX(AD137:AD146)</f>
        <v>561437.52963489806</v>
      </c>
    </row>
    <row r="148" spans="2:31" x14ac:dyDescent="0.35">
      <c r="B148" s="4" t="s">
        <v>95</v>
      </c>
      <c r="F148">
        <f ca="1">AI17</f>
        <v>1</v>
      </c>
      <c r="G148">
        <f t="shared" ref="G148:T148" ca="1" si="222">AJ17</f>
        <v>0</v>
      </c>
      <c r="H148">
        <f t="shared" ca="1" si="222"/>
        <v>0</v>
      </c>
      <c r="I148">
        <f t="shared" ca="1" si="222"/>
        <v>0</v>
      </c>
      <c r="J148">
        <f t="shared" ca="1" si="222"/>
        <v>1</v>
      </c>
      <c r="K148">
        <f t="shared" ca="1" si="222"/>
        <v>0</v>
      </c>
      <c r="L148">
        <f t="shared" ca="1" si="222"/>
        <v>0</v>
      </c>
      <c r="M148">
        <f t="shared" ca="1" si="222"/>
        <v>1</v>
      </c>
      <c r="N148">
        <f t="shared" ca="1" si="222"/>
        <v>0</v>
      </c>
      <c r="O148">
        <f t="shared" ca="1" si="222"/>
        <v>0</v>
      </c>
      <c r="P148">
        <f t="shared" ca="1" si="222"/>
        <v>1</v>
      </c>
      <c r="Q148">
        <f t="shared" ca="1" si="222"/>
        <v>0</v>
      </c>
      <c r="R148">
        <f t="shared" ca="1" si="222"/>
        <v>0</v>
      </c>
      <c r="S148">
        <f t="shared" ca="1" si="222"/>
        <v>0</v>
      </c>
      <c r="T148">
        <f t="shared" ca="1" si="222"/>
        <v>1</v>
      </c>
      <c r="U148">
        <f t="shared" ref="U148" ca="1" si="223">SUMPRODUCT($F$1:$T$1,F148:T148)</f>
        <v>17553</v>
      </c>
    </row>
    <row r="149" spans="2:31" x14ac:dyDescent="0.35"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</row>
    <row r="150" spans="2:31" x14ac:dyDescent="0.35">
      <c r="B150" s="4" t="s">
        <v>128</v>
      </c>
      <c r="E150" s="45">
        <f ca="1">AY17</f>
        <v>108</v>
      </c>
      <c r="F150">
        <f ca="1">VLOOKUP($E150,'Brute Force Search'!$B$6:$R$221,F$3,0)</f>
        <v>1</v>
      </c>
      <c r="G150">
        <f ca="1">VLOOKUP($E150,'Brute Force Search'!$B$6:$R$221,G$3,0)</f>
        <v>0</v>
      </c>
      <c r="H150">
        <f ca="1">VLOOKUP($E150,'Brute Force Search'!$B$6:$R$221,H$3,0)</f>
        <v>0</v>
      </c>
      <c r="I150">
        <f ca="1">VLOOKUP($E150,'Brute Force Search'!$B$6:$R$221,I$3,0)</f>
        <v>0</v>
      </c>
      <c r="J150">
        <f ca="1">VLOOKUP($E150,'Brute Force Search'!$B$6:$R$221,J$3,0)</f>
        <v>1</v>
      </c>
      <c r="K150">
        <f ca="1">VLOOKUP($E150,'Brute Force Search'!$B$6:$R$221,K$3,0)</f>
        <v>0</v>
      </c>
      <c r="L150">
        <f ca="1">VLOOKUP($E150,'Brute Force Search'!$B$6:$R$221,L$3,0)</f>
        <v>0</v>
      </c>
      <c r="M150">
        <f ca="1">VLOOKUP($E150,'Brute Force Search'!$B$6:$R$221,M$3,0)</f>
        <v>1</v>
      </c>
      <c r="N150">
        <f ca="1">VLOOKUP($E150,'Brute Force Search'!$B$6:$R$221,N$3,0)</f>
        <v>0</v>
      </c>
      <c r="O150">
        <f ca="1">VLOOKUP($E150,'Brute Force Search'!$B$6:$R$221,O$3,0)</f>
        <v>0</v>
      </c>
      <c r="P150">
        <f ca="1">VLOOKUP($E150,'Brute Force Search'!$B$6:$R$221,P$3,0)</f>
        <v>1</v>
      </c>
      <c r="Q150">
        <f ca="1">VLOOKUP($E150,'Brute Force Search'!$B$6:$R$221,Q$3,0)</f>
        <v>0</v>
      </c>
      <c r="R150">
        <f ca="1">VLOOKUP($E150,'Brute Force Search'!$B$6:$R$221,R$3,0)</f>
        <v>0</v>
      </c>
      <c r="S150">
        <f ca="1">VLOOKUP($E150,'Brute Force Search'!$B$6:$R$221,S$3,0)</f>
        <v>0</v>
      </c>
      <c r="T150">
        <f ca="1">VLOOKUP($E150,'Brute Force Search'!$B$6:$R$221,T$3,0)</f>
        <v>1</v>
      </c>
      <c r="U150">
        <f ca="1">SUMPRODUCT($F$1:$T$1,F150:T150)</f>
        <v>17553</v>
      </c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</row>
    <row r="151" spans="2:31" x14ac:dyDescent="0.35"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</row>
    <row r="152" spans="2:31" x14ac:dyDescent="0.35">
      <c r="B152" s="4" t="s">
        <v>96</v>
      </c>
    </row>
    <row r="153" spans="2:31" x14ac:dyDescent="0.35">
      <c r="C153" t="str">
        <f>C121</f>
        <v>Detachable</v>
      </c>
      <c r="D153">
        <v>1</v>
      </c>
      <c r="F153">
        <f ca="1">IF(F150,0,1)</f>
        <v>0</v>
      </c>
      <c r="G153">
        <f ca="1">1-F153</f>
        <v>1</v>
      </c>
      <c r="H153">
        <f ca="1">H150</f>
        <v>0</v>
      </c>
      <c r="I153">
        <f t="shared" ref="I153:T153" ca="1" si="224">I150</f>
        <v>0</v>
      </c>
      <c r="J153">
        <f t="shared" ca="1" si="224"/>
        <v>1</v>
      </c>
      <c r="K153">
        <f t="shared" ca="1" si="224"/>
        <v>0</v>
      </c>
      <c r="L153">
        <f t="shared" ca="1" si="224"/>
        <v>0</v>
      </c>
      <c r="M153">
        <f t="shared" ca="1" si="224"/>
        <v>1</v>
      </c>
      <c r="N153">
        <f t="shared" ca="1" si="224"/>
        <v>0</v>
      </c>
      <c r="O153">
        <f t="shared" ca="1" si="224"/>
        <v>0</v>
      </c>
      <c r="P153">
        <f t="shared" ca="1" si="224"/>
        <v>1</v>
      </c>
      <c r="Q153">
        <f t="shared" ca="1" si="224"/>
        <v>0</v>
      </c>
      <c r="R153">
        <f t="shared" ca="1" si="224"/>
        <v>0</v>
      </c>
      <c r="S153">
        <f t="shared" ca="1" si="224"/>
        <v>0</v>
      </c>
      <c r="T153">
        <f t="shared" ca="1" si="224"/>
        <v>1</v>
      </c>
      <c r="U153">
        <f t="shared" ref="U153:U162" ca="1" si="225">SUMPRODUCT($F$1:$T$1,F153:T153)</f>
        <v>17554</v>
      </c>
      <c r="V153">
        <f ca="1">SUMPRODUCT(F153:T153,Data!$D$4:$R$4)</f>
        <v>9.8000000000000007</v>
      </c>
      <c r="W153">
        <f ca="1">SUMPRODUCT(F153:T153,Data!$D$5:$R$5)</f>
        <v>8</v>
      </c>
      <c r="X153" s="3">
        <f t="shared" ref="X153:X162" ca="1" si="226">V153/(50+V153)</f>
        <v>0.16387959866220739</v>
      </c>
      <c r="Y153" s="3">
        <f t="shared" ref="Y153:Y162" ca="1" si="227">W153/(100+W153)</f>
        <v>7.407407407407407E-2</v>
      </c>
      <c r="Z153">
        <f t="shared" ref="Z153:Z162" ca="1" si="228">IF(Q153=1,$Q$5,IF(R153=1,$R$5,IF(S153=1,$S$5,IF(T153=1,$T$5))))</f>
        <v>2500</v>
      </c>
      <c r="AA153">
        <f ca="1">250+SUMPRODUCT(F153:T153,Data!$D$6:$R$6)</f>
        <v>630</v>
      </c>
      <c r="AB153" s="2">
        <f t="shared" ref="AB153:AB162" ca="1" si="229">($Z153-$AA153)*X153*1000</f>
        <v>306454.84949832782</v>
      </c>
      <c r="AC153" s="2">
        <f t="shared" ref="AC153:AC162" ca="1" si="230">($Z153-$AA153)*Y153*1600</f>
        <v>221629.62962962961</v>
      </c>
      <c r="AD153" s="2">
        <f t="shared" ref="AD153:AD162" ca="1" si="231">SUM(AB153:AC153)</f>
        <v>528084.47912795749</v>
      </c>
      <c r="AE153" t="str">
        <f ca="1">IFERROR(VLOOKUP(U153,AX$9:AX$17,1,0),"No")</f>
        <v>No</v>
      </c>
    </row>
    <row r="154" spans="2:31" x14ac:dyDescent="0.35">
      <c r="C154" t="str">
        <f t="shared" ref="C154:C162" si="232">C122</f>
        <v>Processor</v>
      </c>
      <c r="D154">
        <v>2</v>
      </c>
      <c r="F154">
        <f ca="1">F150</f>
        <v>1</v>
      </c>
      <c r="G154">
        <f ca="1">G150</f>
        <v>0</v>
      </c>
      <c r="H154">
        <f ca="1">IF(H150,0,1)</f>
        <v>1</v>
      </c>
      <c r="I154">
        <f ca="1">IF(H154=1,0,1)</f>
        <v>0</v>
      </c>
      <c r="J154">
        <f ca="1">IF(AND(OR(H154=1,H154=0),OR(H154=1,I154=0)),0,0)</f>
        <v>0</v>
      </c>
      <c r="K154">
        <f ca="1">K150</f>
        <v>0</v>
      </c>
      <c r="L154">
        <f t="shared" ref="L154:T154" ca="1" si="233">L150</f>
        <v>0</v>
      </c>
      <c r="M154">
        <f t="shared" ca="1" si="233"/>
        <v>1</v>
      </c>
      <c r="N154">
        <f t="shared" ca="1" si="233"/>
        <v>0</v>
      </c>
      <c r="O154">
        <f t="shared" ca="1" si="233"/>
        <v>0</v>
      </c>
      <c r="P154">
        <f t="shared" ca="1" si="233"/>
        <v>1</v>
      </c>
      <c r="Q154">
        <f t="shared" ca="1" si="233"/>
        <v>0</v>
      </c>
      <c r="R154">
        <f t="shared" ca="1" si="233"/>
        <v>0</v>
      </c>
      <c r="S154">
        <f t="shared" ca="1" si="233"/>
        <v>0</v>
      </c>
      <c r="T154">
        <f t="shared" ca="1" si="233"/>
        <v>1</v>
      </c>
      <c r="U154">
        <f t="shared" ca="1" si="225"/>
        <v>17541</v>
      </c>
      <c r="V154">
        <f ca="1">SUMPRODUCT(F154:T154,Data!$D$4:$R$4)</f>
        <v>6.3</v>
      </c>
      <c r="W154">
        <f ca="1">SUMPRODUCT(F154:T154,Data!$D$5:$R$5)</f>
        <v>8</v>
      </c>
      <c r="X154" s="3">
        <f t="shared" ca="1" si="226"/>
        <v>0.11190053285968028</v>
      </c>
      <c r="Y154" s="3">
        <f t="shared" ca="1" si="227"/>
        <v>7.407407407407407E-2</v>
      </c>
      <c r="Z154">
        <f t="shared" ca="1" si="228"/>
        <v>2500</v>
      </c>
      <c r="AA154">
        <f ca="1">250+SUMPRODUCT(F154:T154,Data!$D$6:$R$6)</f>
        <v>630</v>
      </c>
      <c r="AB154" s="2">
        <f t="shared" ca="1" si="229"/>
        <v>209253.99644760214</v>
      </c>
      <c r="AC154" s="2">
        <f t="shared" ca="1" si="230"/>
        <v>221629.62962962961</v>
      </c>
      <c r="AD154" s="2">
        <f t="shared" ca="1" si="231"/>
        <v>430883.62607723172</v>
      </c>
      <c r="AE154" t="str">
        <f t="shared" ref="AE154:AE162" ca="1" si="234">IFERROR(VLOOKUP(U154,AX$9:AX$17,1,0),"No")</f>
        <v>No</v>
      </c>
    </row>
    <row r="155" spans="2:31" x14ac:dyDescent="0.35">
      <c r="C155" t="str">
        <f t="shared" si="232"/>
        <v>Processor</v>
      </c>
      <c r="D155">
        <v>3</v>
      </c>
      <c r="F155">
        <f ca="1">F150</f>
        <v>1</v>
      </c>
      <c r="G155">
        <f ca="1">G150</f>
        <v>0</v>
      </c>
      <c r="H155">
        <f ca="1">IF(AND(H150=1,H154=0),0,0)</f>
        <v>0</v>
      </c>
      <c r="I155">
        <f ca="1">IF(OR(AND(I150=1,I154=0),AND(I150=0,I154=1)),0,1)</f>
        <v>1</v>
      </c>
      <c r="J155">
        <f ca="1">IF(AND(H155=0,I155=0),1,0)</f>
        <v>0</v>
      </c>
      <c r="K155">
        <f ca="1">K150</f>
        <v>0</v>
      </c>
      <c r="L155">
        <f t="shared" ref="L155:T155" ca="1" si="235">L150</f>
        <v>0</v>
      </c>
      <c r="M155">
        <f t="shared" ca="1" si="235"/>
        <v>1</v>
      </c>
      <c r="N155">
        <f t="shared" ca="1" si="235"/>
        <v>0</v>
      </c>
      <c r="O155">
        <f t="shared" ca="1" si="235"/>
        <v>0</v>
      </c>
      <c r="P155">
        <f t="shared" ca="1" si="235"/>
        <v>1</v>
      </c>
      <c r="Q155">
        <f t="shared" ca="1" si="235"/>
        <v>0</v>
      </c>
      <c r="R155">
        <f t="shared" ca="1" si="235"/>
        <v>0</v>
      </c>
      <c r="S155">
        <f t="shared" ca="1" si="235"/>
        <v>0</v>
      </c>
      <c r="T155">
        <f t="shared" ca="1" si="235"/>
        <v>1</v>
      </c>
      <c r="U155">
        <f t="shared" ca="1" si="225"/>
        <v>17545</v>
      </c>
      <c r="V155">
        <f ca="1">SUMPRODUCT(F155:T155,Data!$D$4:$R$4)</f>
        <v>8.3000000000000007</v>
      </c>
      <c r="W155">
        <f ca="1">SUMPRODUCT(F155:T155,Data!$D$5:$R$5)</f>
        <v>10.4</v>
      </c>
      <c r="X155" s="3">
        <f t="shared" ca="1" si="226"/>
        <v>0.14236706689536879</v>
      </c>
      <c r="Y155" s="3">
        <f t="shared" ca="1" si="227"/>
        <v>9.420289855072464E-2</v>
      </c>
      <c r="Z155">
        <f t="shared" ca="1" si="228"/>
        <v>2500</v>
      </c>
      <c r="AA155">
        <f ca="1">250+SUMPRODUCT(F155:T155,Data!$D$6:$R$6)</f>
        <v>730</v>
      </c>
      <c r="AB155" s="2">
        <f t="shared" ca="1" si="229"/>
        <v>251989.70840480278</v>
      </c>
      <c r="AC155" s="2">
        <f t="shared" ca="1" si="230"/>
        <v>266782.60869565222</v>
      </c>
      <c r="AD155" s="2">
        <f t="shared" ca="1" si="231"/>
        <v>518772.31710045499</v>
      </c>
      <c r="AE155">
        <f t="shared" ca="1" si="234"/>
        <v>17545</v>
      </c>
    </row>
    <row r="156" spans="2:31" x14ac:dyDescent="0.35">
      <c r="C156" t="str">
        <f t="shared" si="232"/>
        <v>Display Size</v>
      </c>
      <c r="D156">
        <v>4</v>
      </c>
      <c r="F156">
        <f ca="1">F150</f>
        <v>1</v>
      </c>
      <c r="G156">
        <f ca="1">G150</f>
        <v>0</v>
      </c>
      <c r="H156">
        <f ca="1">H150</f>
        <v>0</v>
      </c>
      <c r="I156">
        <f t="shared" ref="I156:J156" ca="1" si="236">I150</f>
        <v>0</v>
      </c>
      <c r="J156">
        <f t="shared" ca="1" si="236"/>
        <v>1</v>
      </c>
      <c r="K156">
        <f ca="1">IF(K150,0,1)</f>
        <v>1</v>
      </c>
      <c r="L156">
        <f ca="1">IF(K156=1,0,1)</f>
        <v>0</v>
      </c>
      <c r="M156">
        <f ca="1">IF(AND(OR(K156=1,K156=0),OR(L156=1,L156=0)),0,0)</f>
        <v>0</v>
      </c>
      <c r="N156">
        <f ca="1">N150</f>
        <v>0</v>
      </c>
      <c r="O156">
        <f t="shared" ref="O156:T156" ca="1" si="237">O150</f>
        <v>0</v>
      </c>
      <c r="P156">
        <f t="shared" ca="1" si="237"/>
        <v>1</v>
      </c>
      <c r="Q156">
        <f t="shared" ca="1" si="237"/>
        <v>0</v>
      </c>
      <c r="R156">
        <f t="shared" ca="1" si="237"/>
        <v>0</v>
      </c>
      <c r="S156">
        <f t="shared" ca="1" si="237"/>
        <v>0</v>
      </c>
      <c r="T156">
        <f t="shared" ca="1" si="237"/>
        <v>1</v>
      </c>
      <c r="U156">
        <f t="shared" ca="1" si="225"/>
        <v>17457</v>
      </c>
      <c r="V156">
        <f ca="1">SUMPRODUCT(F156:T156,Data!$D$4:$R$4)</f>
        <v>10</v>
      </c>
      <c r="W156">
        <f ca="1">SUMPRODUCT(F156:T156,Data!$D$5:$R$5)</f>
        <v>8.5</v>
      </c>
      <c r="X156" s="3">
        <f t="shared" ca="1" si="226"/>
        <v>0.16666666666666666</v>
      </c>
      <c r="Y156" s="3">
        <f t="shared" ca="1" si="227"/>
        <v>7.8341013824884786E-2</v>
      </c>
      <c r="Z156">
        <f t="shared" ca="1" si="228"/>
        <v>2500</v>
      </c>
      <c r="AA156">
        <f ca="1">250+SUMPRODUCT(F156:T156,Data!$D$6:$R$6)</f>
        <v>730</v>
      </c>
      <c r="AB156" s="2">
        <f t="shared" ca="1" si="229"/>
        <v>295000</v>
      </c>
      <c r="AC156" s="2">
        <f t="shared" ca="1" si="230"/>
        <v>221861.7511520737</v>
      </c>
      <c r="AD156" s="2">
        <f t="shared" ca="1" si="231"/>
        <v>516861.75115207373</v>
      </c>
      <c r="AE156" t="str">
        <f t="shared" ca="1" si="234"/>
        <v>No</v>
      </c>
    </row>
    <row r="157" spans="2:31" x14ac:dyDescent="0.35">
      <c r="C157" t="str">
        <f t="shared" si="232"/>
        <v>Display Size</v>
      </c>
      <c r="D157">
        <v>5</v>
      </c>
      <c r="F157">
        <f ca="1">F150</f>
        <v>1</v>
      </c>
      <c r="G157">
        <f ca="1">G150</f>
        <v>0</v>
      </c>
      <c r="H157">
        <f t="shared" ref="H157:J157" ca="1" si="238">H150</f>
        <v>0</v>
      </c>
      <c r="I157">
        <f t="shared" ca="1" si="238"/>
        <v>0</v>
      </c>
      <c r="J157">
        <f t="shared" ca="1" si="238"/>
        <v>1</v>
      </c>
      <c r="K157">
        <f ca="1">IF(AND(K150=1,K156=0),0,0)</f>
        <v>0</v>
      </c>
      <c r="L157">
        <f ca="1">IF(OR(AND(L150=1,L156=0),AND(L150=0,L156=1)),0,1)</f>
        <v>1</v>
      </c>
      <c r="M157">
        <f ca="1">IF(AND(K157=0,L157=0),1,0)</f>
        <v>0</v>
      </c>
      <c r="N157">
        <f ca="1">N150</f>
        <v>0</v>
      </c>
      <c r="O157">
        <f t="shared" ref="O157:T157" ca="1" si="239">O150</f>
        <v>0</v>
      </c>
      <c r="P157">
        <f t="shared" ca="1" si="239"/>
        <v>1</v>
      </c>
      <c r="Q157">
        <f t="shared" ca="1" si="239"/>
        <v>0</v>
      </c>
      <c r="R157">
        <f t="shared" ca="1" si="239"/>
        <v>0</v>
      </c>
      <c r="S157">
        <f t="shared" ca="1" si="239"/>
        <v>0</v>
      </c>
      <c r="T157">
        <f t="shared" ca="1" si="239"/>
        <v>1</v>
      </c>
      <c r="U157">
        <f t="shared" ca="1" si="225"/>
        <v>17489</v>
      </c>
      <c r="V157">
        <f ca="1">SUMPRODUCT(F157:T157,Data!$D$4:$R$4)</f>
        <v>12</v>
      </c>
      <c r="W157">
        <f ca="1">SUMPRODUCT(F157:T157,Data!$D$5:$R$5)</f>
        <v>10</v>
      </c>
      <c r="X157" s="3">
        <f t="shared" ca="1" si="226"/>
        <v>0.19354838709677419</v>
      </c>
      <c r="Y157" s="3">
        <f t="shared" ca="1" si="227"/>
        <v>9.0909090909090912E-2</v>
      </c>
      <c r="Z157">
        <f t="shared" ca="1" si="228"/>
        <v>2500</v>
      </c>
      <c r="AA157">
        <f ca="1">250+SUMPRODUCT(F157:T157,Data!$D$6:$R$6)</f>
        <v>780</v>
      </c>
      <c r="AB157" s="2">
        <f t="shared" ca="1" si="229"/>
        <v>332903.22580645158</v>
      </c>
      <c r="AC157" s="2">
        <f t="shared" ca="1" si="230"/>
        <v>250181.81818181821</v>
      </c>
      <c r="AD157" s="2">
        <f t="shared" ca="1" si="231"/>
        <v>583085.04398826975</v>
      </c>
      <c r="AE157">
        <f t="shared" ca="1" si="234"/>
        <v>17489</v>
      </c>
    </row>
    <row r="158" spans="2:31" x14ac:dyDescent="0.35">
      <c r="C158" t="str">
        <f t="shared" si="232"/>
        <v>Memory</v>
      </c>
      <c r="D158">
        <v>6</v>
      </c>
      <c r="F158">
        <f ca="1">F150</f>
        <v>1</v>
      </c>
      <c r="G158">
        <f t="shared" ref="G158:M158" ca="1" si="240">G150</f>
        <v>0</v>
      </c>
      <c r="H158">
        <f t="shared" ca="1" si="240"/>
        <v>0</v>
      </c>
      <c r="I158">
        <f t="shared" ca="1" si="240"/>
        <v>0</v>
      </c>
      <c r="J158">
        <f t="shared" ca="1" si="240"/>
        <v>1</v>
      </c>
      <c r="K158">
        <f t="shared" ca="1" si="240"/>
        <v>0</v>
      </c>
      <c r="L158">
        <f t="shared" ca="1" si="240"/>
        <v>0</v>
      </c>
      <c r="M158">
        <f t="shared" ca="1" si="240"/>
        <v>1</v>
      </c>
      <c r="N158">
        <f ca="1">IF(N150,0,1)</f>
        <v>1</v>
      </c>
      <c r="O158">
        <f ca="1">IF(N158=1,0,1)</f>
        <v>0</v>
      </c>
      <c r="P158">
        <f ca="1">IF(AND(OR(N158=1,O158=0),OR(N158=1,O158=0)),0,0)</f>
        <v>0</v>
      </c>
      <c r="Q158">
        <f ca="1">Q150</f>
        <v>0</v>
      </c>
      <c r="R158">
        <f t="shared" ref="R158:T158" ca="1" si="241">R150</f>
        <v>0</v>
      </c>
      <c r="S158">
        <f t="shared" ca="1" si="241"/>
        <v>0</v>
      </c>
      <c r="T158">
        <f t="shared" ca="1" si="241"/>
        <v>1</v>
      </c>
      <c r="U158">
        <f t="shared" ca="1" si="225"/>
        <v>16785</v>
      </c>
      <c r="V158">
        <f ca="1">SUMPRODUCT(F158:T158,Data!$D$4:$R$4)</f>
        <v>6.3</v>
      </c>
      <c r="W158">
        <f ca="1">SUMPRODUCT(F158:T158,Data!$D$5:$R$5)</f>
        <v>8.5</v>
      </c>
      <c r="X158" s="3">
        <f t="shared" ca="1" si="226"/>
        <v>0.11190053285968028</v>
      </c>
      <c r="Y158" s="3">
        <f t="shared" ca="1" si="227"/>
        <v>7.8341013824884786E-2</v>
      </c>
      <c r="Z158">
        <f t="shared" ca="1" si="228"/>
        <v>2500</v>
      </c>
      <c r="AA158">
        <f ca="1">250+SUMPRODUCT(F158:T158,Data!$D$6:$R$6)</f>
        <v>750</v>
      </c>
      <c r="AB158" s="2">
        <f t="shared" ca="1" si="229"/>
        <v>195825.93250444048</v>
      </c>
      <c r="AC158" s="2">
        <f t="shared" ca="1" si="230"/>
        <v>219354.83870967742</v>
      </c>
      <c r="AD158" s="2">
        <f t="shared" ca="1" si="231"/>
        <v>415180.77121411788</v>
      </c>
      <c r="AE158" t="str">
        <f t="shared" ca="1" si="234"/>
        <v>No</v>
      </c>
    </row>
    <row r="159" spans="2:31" x14ac:dyDescent="0.35">
      <c r="C159" t="str">
        <f t="shared" si="232"/>
        <v>Memory</v>
      </c>
      <c r="D159">
        <v>7</v>
      </c>
      <c r="F159">
        <f ca="1">F150</f>
        <v>1</v>
      </c>
      <c r="G159">
        <f t="shared" ref="G159:M159" ca="1" si="242">G150</f>
        <v>0</v>
      </c>
      <c r="H159">
        <f t="shared" ca="1" si="242"/>
        <v>0</v>
      </c>
      <c r="I159">
        <f t="shared" ca="1" si="242"/>
        <v>0</v>
      </c>
      <c r="J159">
        <f t="shared" ca="1" si="242"/>
        <v>1</v>
      </c>
      <c r="K159">
        <f t="shared" ca="1" si="242"/>
        <v>0</v>
      </c>
      <c r="L159">
        <f t="shared" ca="1" si="242"/>
        <v>0</v>
      </c>
      <c r="M159">
        <f t="shared" ca="1" si="242"/>
        <v>1</v>
      </c>
      <c r="N159">
        <f ca="1">IF(AND(N150=1,N158=0),0,0)</f>
        <v>0</v>
      </c>
      <c r="O159">
        <f ca="1">IF(OR(AND(O150=1,O158=0),AND(O150=0,O158=1)),0,1)</f>
        <v>1</v>
      </c>
      <c r="P159">
        <f ca="1">IF(AND(N159=0,O159=0),1,0)</f>
        <v>0</v>
      </c>
      <c r="Q159">
        <f ca="1">Q150</f>
        <v>0</v>
      </c>
      <c r="R159">
        <f t="shared" ref="R159:T159" ca="1" si="243">R150</f>
        <v>0</v>
      </c>
      <c r="S159">
        <f t="shared" ca="1" si="243"/>
        <v>0</v>
      </c>
      <c r="T159">
        <f t="shared" ca="1" si="243"/>
        <v>1</v>
      </c>
      <c r="U159">
        <f t="shared" ca="1" si="225"/>
        <v>17041</v>
      </c>
      <c r="V159">
        <f ca="1">SUMPRODUCT(F159:T159,Data!$D$4:$R$4)</f>
        <v>8.3000000000000007</v>
      </c>
      <c r="W159">
        <f ca="1">SUMPRODUCT(F159:T159,Data!$D$5:$R$5)</f>
        <v>10.5</v>
      </c>
      <c r="X159" s="3">
        <f t="shared" ca="1" si="226"/>
        <v>0.14236706689536879</v>
      </c>
      <c r="Y159" s="3">
        <f t="shared" ca="1" si="227"/>
        <v>9.5022624434389136E-2</v>
      </c>
      <c r="Z159">
        <f t="shared" ca="1" si="228"/>
        <v>2500</v>
      </c>
      <c r="AA159">
        <f ca="1">250+SUMPRODUCT(F159:T159,Data!$D$6:$R$6)</f>
        <v>790</v>
      </c>
      <c r="AB159" s="2">
        <f t="shared" ca="1" si="229"/>
        <v>243447.68439108063</v>
      </c>
      <c r="AC159" s="2">
        <f t="shared" ca="1" si="230"/>
        <v>259981.90045248865</v>
      </c>
      <c r="AD159" s="2">
        <f t="shared" ca="1" si="231"/>
        <v>503429.58484356932</v>
      </c>
      <c r="AE159" t="str">
        <f t="shared" ca="1" si="234"/>
        <v>No</v>
      </c>
    </row>
    <row r="160" spans="2:31" x14ac:dyDescent="0.35">
      <c r="C160" t="str">
        <f t="shared" si="232"/>
        <v>Price</v>
      </c>
      <c r="D160">
        <v>8</v>
      </c>
      <c r="F160">
        <f ca="1">F150</f>
        <v>1</v>
      </c>
      <c r="G160">
        <f t="shared" ref="G160:P160" ca="1" si="244">G150</f>
        <v>0</v>
      </c>
      <c r="H160">
        <f t="shared" ca="1" si="244"/>
        <v>0</v>
      </c>
      <c r="I160">
        <f t="shared" ca="1" si="244"/>
        <v>0</v>
      </c>
      <c r="J160">
        <f t="shared" ca="1" si="244"/>
        <v>1</v>
      </c>
      <c r="K160">
        <f t="shared" ca="1" si="244"/>
        <v>0</v>
      </c>
      <c r="L160">
        <f t="shared" ca="1" si="244"/>
        <v>0</v>
      </c>
      <c r="M160">
        <f t="shared" ca="1" si="244"/>
        <v>1</v>
      </c>
      <c r="N160">
        <f t="shared" ca="1" si="244"/>
        <v>0</v>
      </c>
      <c r="O160">
        <f t="shared" ca="1" si="244"/>
        <v>0</v>
      </c>
      <c r="P160">
        <f t="shared" ca="1" si="244"/>
        <v>1</v>
      </c>
      <c r="Q160">
        <f ca="1">IF(Q150,0,1)</f>
        <v>1</v>
      </c>
      <c r="R160">
        <f ca="1">IF(Q160=1,0,1)</f>
        <v>0</v>
      </c>
      <c r="S160">
        <f ca="1">IF(AND(OR(Q160=0,R160=1),OR(R160=0,R160=1)),0,0)</f>
        <v>0</v>
      </c>
      <c r="T160">
        <f ca="1">IF(S160,0,0)</f>
        <v>0</v>
      </c>
      <c r="U160">
        <f t="shared" ca="1" si="225"/>
        <v>3217</v>
      </c>
      <c r="V160">
        <f ca="1">SUMPRODUCT(F160:T160,Data!$D$4:$R$4)</f>
        <v>14.8</v>
      </c>
      <c r="W160">
        <f ca="1">SUMPRODUCT(F160:T160,Data!$D$5:$R$5)</f>
        <v>16</v>
      </c>
      <c r="X160" s="3">
        <f t="shared" ca="1" si="226"/>
        <v>0.22839506172839508</v>
      </c>
      <c r="Y160" s="3">
        <f t="shared" ca="1" si="227"/>
        <v>0.13793103448275862</v>
      </c>
      <c r="Z160">
        <f t="shared" ca="1" si="228"/>
        <v>1000</v>
      </c>
      <c r="AA160">
        <f ca="1">250+SUMPRODUCT(F160:T160,Data!$D$6:$R$6)</f>
        <v>830</v>
      </c>
      <c r="AB160" s="2">
        <f t="shared" ca="1" si="229"/>
        <v>38827.160493827163</v>
      </c>
      <c r="AC160" s="2">
        <f t="shared" ca="1" si="230"/>
        <v>37517.241379310341</v>
      </c>
      <c r="AD160" s="2">
        <f t="shared" ca="1" si="231"/>
        <v>76344.401873137511</v>
      </c>
      <c r="AE160" t="str">
        <f t="shared" ca="1" si="234"/>
        <v>No</v>
      </c>
    </row>
    <row r="161" spans="2:31" x14ac:dyDescent="0.35">
      <c r="C161" t="str">
        <f t="shared" si="232"/>
        <v>Price</v>
      </c>
      <c r="D161">
        <v>9</v>
      </c>
      <c r="F161">
        <f ca="1">F150</f>
        <v>1</v>
      </c>
      <c r="G161">
        <f t="shared" ref="G161:P161" ca="1" si="245">G150</f>
        <v>0</v>
      </c>
      <c r="H161">
        <f t="shared" ca="1" si="245"/>
        <v>0</v>
      </c>
      <c r="I161">
        <f t="shared" ca="1" si="245"/>
        <v>0</v>
      </c>
      <c r="J161">
        <f t="shared" ca="1" si="245"/>
        <v>1</v>
      </c>
      <c r="K161">
        <f t="shared" ca="1" si="245"/>
        <v>0</v>
      </c>
      <c r="L161">
        <f t="shared" ca="1" si="245"/>
        <v>0</v>
      </c>
      <c r="M161">
        <f t="shared" ca="1" si="245"/>
        <v>1</v>
      </c>
      <c r="N161">
        <f t="shared" ca="1" si="245"/>
        <v>0</v>
      </c>
      <c r="O161">
        <f t="shared" ca="1" si="245"/>
        <v>0</v>
      </c>
      <c r="P161">
        <f t="shared" ca="1" si="245"/>
        <v>1</v>
      </c>
      <c r="Q161">
        <f ca="1">IF(AND(Q150=1,Q160=0),0,0)</f>
        <v>0</v>
      </c>
      <c r="R161">
        <f ca="1">IF(AND(R150=1,R160=0),0,0)</f>
        <v>0</v>
      </c>
      <c r="S161">
        <f ca="1">IF(AND(AND(OR(Q150=0,Q150=1),OR(R150=0,R150=1)),AND(OR(Q160=0,Q160=1),OR(R160=0,R160=1)),S150=1),0,1)</f>
        <v>1</v>
      </c>
      <c r="T161">
        <f ca="1">IF(AND(Q161=0,R161=0,S161=0),1,0)</f>
        <v>0</v>
      </c>
      <c r="U161">
        <f t="shared" ca="1" si="225"/>
        <v>9361</v>
      </c>
      <c r="V161">
        <f ca="1">SUMPRODUCT(F161:T161,Data!$D$4:$R$4)</f>
        <v>11.8</v>
      </c>
      <c r="W161">
        <f ca="1">SUMPRODUCT(F161:T161,Data!$D$5:$R$5)</f>
        <v>12</v>
      </c>
      <c r="X161" s="3">
        <f t="shared" ca="1" si="226"/>
        <v>0.19093851132686085</v>
      </c>
      <c r="Y161" s="3">
        <f t="shared" ca="1" si="227"/>
        <v>0.10714285714285714</v>
      </c>
      <c r="Z161">
        <f t="shared" ca="1" si="228"/>
        <v>2000</v>
      </c>
      <c r="AA161">
        <f ca="1">250+SUMPRODUCT(F161:T161,Data!$D$6:$R$6)</f>
        <v>830</v>
      </c>
      <c r="AB161" s="2">
        <f t="shared" ca="1" si="229"/>
        <v>223398.0582524272</v>
      </c>
      <c r="AC161" s="2">
        <f t="shared" ca="1" si="230"/>
        <v>200571.42857142855</v>
      </c>
      <c r="AD161" s="2">
        <f t="shared" ca="1" si="231"/>
        <v>423969.48682385578</v>
      </c>
      <c r="AE161" t="str">
        <f t="shared" ca="1" si="234"/>
        <v>No</v>
      </c>
    </row>
    <row r="162" spans="2:31" x14ac:dyDescent="0.35">
      <c r="C162" t="str">
        <f t="shared" si="232"/>
        <v>Price</v>
      </c>
      <c r="D162">
        <v>10</v>
      </c>
      <c r="F162">
        <f ca="1">F150</f>
        <v>1</v>
      </c>
      <c r="G162">
        <f t="shared" ref="G162:P162" ca="1" si="246">G150</f>
        <v>0</v>
      </c>
      <c r="H162">
        <f t="shared" ca="1" si="246"/>
        <v>0</v>
      </c>
      <c r="I162">
        <f t="shared" ca="1" si="246"/>
        <v>0</v>
      </c>
      <c r="J162">
        <f t="shared" ca="1" si="246"/>
        <v>1</v>
      </c>
      <c r="K162">
        <f t="shared" ca="1" si="246"/>
        <v>0</v>
      </c>
      <c r="L162">
        <f t="shared" ca="1" si="246"/>
        <v>0</v>
      </c>
      <c r="M162">
        <f t="shared" ca="1" si="246"/>
        <v>1</v>
      </c>
      <c r="N162">
        <f t="shared" ca="1" si="246"/>
        <v>0</v>
      </c>
      <c r="O162">
        <f t="shared" ca="1" si="246"/>
        <v>0</v>
      </c>
      <c r="P162">
        <f t="shared" ca="1" si="246"/>
        <v>1</v>
      </c>
      <c r="Q162">
        <f ca="1">IF(OR(Q150=1,Q160=1,Q161=1),0,1)</f>
        <v>0</v>
      </c>
      <c r="R162">
        <f ca="1">IF(OR(R150=1,R160=1,R161=1),0,1)</f>
        <v>1</v>
      </c>
      <c r="S162">
        <f ca="1">IF(OR(S150=1,S160=1,S161=1),0,1)</f>
        <v>0</v>
      </c>
      <c r="T162">
        <f ca="1">IF(OR(T150=1,T160=1,T161=1),0,1)</f>
        <v>0</v>
      </c>
      <c r="U162">
        <f t="shared" ca="1" si="225"/>
        <v>5265</v>
      </c>
      <c r="V162">
        <f ca="1">SUMPRODUCT(F162:T162,Data!$D$4:$R$4)</f>
        <v>12.8</v>
      </c>
      <c r="W162">
        <f ca="1">SUMPRODUCT(F162:T162,Data!$D$5:$R$5)</f>
        <v>14</v>
      </c>
      <c r="X162" s="3">
        <f t="shared" ca="1" si="226"/>
        <v>0.20382165605095542</v>
      </c>
      <c r="Y162" s="3">
        <f t="shared" ca="1" si="227"/>
        <v>0.12280701754385964</v>
      </c>
      <c r="Z162">
        <f t="shared" ca="1" si="228"/>
        <v>1500</v>
      </c>
      <c r="AA162">
        <f ca="1">250+SUMPRODUCT(F162:T162,Data!$D$6:$R$6)</f>
        <v>830</v>
      </c>
      <c r="AB162" s="2">
        <f t="shared" ca="1" si="229"/>
        <v>136560.50955414015</v>
      </c>
      <c r="AC162" s="2">
        <f t="shared" ca="1" si="230"/>
        <v>131649.12280701753</v>
      </c>
      <c r="AD162" s="2">
        <f t="shared" ca="1" si="231"/>
        <v>268209.63236115768</v>
      </c>
      <c r="AE162" t="str">
        <f t="shared" ca="1" si="234"/>
        <v>No</v>
      </c>
    </row>
    <row r="163" spans="2:31" x14ac:dyDescent="0.35">
      <c r="B163" s="4" t="s">
        <v>73</v>
      </c>
      <c r="AD163" s="43">
        <f ca="1">MAX(AD153:AD162)</f>
        <v>583085.04398826975</v>
      </c>
    </row>
    <row r="164" spans="2:31" x14ac:dyDescent="0.35">
      <c r="B164" s="4" t="s">
        <v>97</v>
      </c>
      <c r="F164">
        <f ca="1">AI18</f>
        <v>1</v>
      </c>
      <c r="G164">
        <f t="shared" ref="G164:T164" ca="1" si="247">AJ18</f>
        <v>0</v>
      </c>
      <c r="H164">
        <f t="shared" ca="1" si="247"/>
        <v>0</v>
      </c>
      <c r="I164">
        <f t="shared" ca="1" si="247"/>
        <v>0</v>
      </c>
      <c r="J164">
        <f t="shared" ca="1" si="247"/>
        <v>1</v>
      </c>
      <c r="K164">
        <f t="shared" ca="1" si="247"/>
        <v>0</v>
      </c>
      <c r="L164">
        <f t="shared" ca="1" si="247"/>
        <v>1</v>
      </c>
      <c r="M164">
        <f t="shared" ca="1" si="247"/>
        <v>0</v>
      </c>
      <c r="N164">
        <f t="shared" ca="1" si="247"/>
        <v>0</v>
      </c>
      <c r="O164">
        <f t="shared" ca="1" si="247"/>
        <v>0</v>
      </c>
      <c r="P164">
        <f t="shared" ca="1" si="247"/>
        <v>1</v>
      </c>
      <c r="Q164">
        <f t="shared" ca="1" si="247"/>
        <v>0</v>
      </c>
      <c r="R164">
        <f t="shared" ca="1" si="247"/>
        <v>0</v>
      </c>
      <c r="S164">
        <f t="shared" ca="1" si="247"/>
        <v>0</v>
      </c>
      <c r="T164">
        <f t="shared" ca="1" si="247"/>
        <v>1</v>
      </c>
      <c r="U164">
        <f t="shared" ref="U164" ca="1" si="248">SUMPRODUCT($F$1:$T$1,F164:T164)</f>
        <v>17489</v>
      </c>
    </row>
    <row r="165" spans="2:31" x14ac:dyDescent="0.35"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</row>
    <row r="166" spans="2:31" x14ac:dyDescent="0.35">
      <c r="Q166" t="s">
        <v>124</v>
      </c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</row>
    <row r="167" spans="2:31" ht="15" thickBot="1" x14ac:dyDescent="0.4">
      <c r="B167" s="61" t="s">
        <v>123</v>
      </c>
      <c r="F167" s="41">
        <f ca="1">AD19</f>
        <v>449013.36177235091</v>
      </c>
      <c r="G167" s="41">
        <f ca="1">AD35</f>
        <v>518772.31710045499</v>
      </c>
      <c r="H167" s="41">
        <f ca="1">AD51</f>
        <v>561437.52963489806</v>
      </c>
      <c r="I167" s="41">
        <f ca="1">AD67</f>
        <v>583085.04398826975</v>
      </c>
      <c r="J167" s="41">
        <f ca="1">AD83</f>
        <v>561437.52963489806</v>
      </c>
      <c r="K167" s="41">
        <f ca="1">AD99</f>
        <v>583085.04398826975</v>
      </c>
      <c r="L167" s="41">
        <f ca="1">AD115</f>
        <v>561437.52963489806</v>
      </c>
      <c r="M167" s="41">
        <f ca="1">AD131</f>
        <v>583085.04398826975</v>
      </c>
      <c r="N167" s="41">
        <f ca="1">AD147</f>
        <v>561437.52963489806</v>
      </c>
      <c r="O167" s="41">
        <f ca="1">AD163</f>
        <v>583085.04398826975</v>
      </c>
      <c r="Q167" t="b">
        <f ca="1">AVERAGE(F167:O167)=AD168</f>
        <v>1</v>
      </c>
    </row>
    <row r="168" spans="2:31" ht="15" thickBot="1" x14ac:dyDescent="0.4">
      <c r="B168" s="61" t="s">
        <v>105</v>
      </c>
      <c r="AD168" s="62">
        <f ca="1">AVERAGE(AD19,AD35,AD51,AD67,AD83,AD99,AD115,AD131,AD147,AD163)</f>
        <v>554587.59733654768</v>
      </c>
    </row>
    <row r="169" spans="2:31" ht="15" thickBot="1" x14ac:dyDescent="0.4">
      <c r="B169" s="61" t="s">
        <v>106</v>
      </c>
      <c r="AD169" s="62">
        <f ca="1">MAX(AD19,AD35,AD51,AD67,AD83,AD99,AD115,AD131,AD147,AD163)</f>
        <v>583085.04398826975</v>
      </c>
    </row>
    <row r="173" spans="2:31" x14ac:dyDescent="0.35">
      <c r="AE173" s="60"/>
    </row>
  </sheetData>
  <sheetProtection formatColumns="0" formatRows="0" insertColumns="0" insertRows="0" selectLockedCells="1" selectUnlockedCells="1"/>
  <mergeCells count="13">
    <mergeCell ref="AT4:AW4"/>
    <mergeCell ref="X4:Y4"/>
    <mergeCell ref="AB4:AC4"/>
    <mergeCell ref="AI4:AJ4"/>
    <mergeCell ref="AK4:AM4"/>
    <mergeCell ref="AN4:AP4"/>
    <mergeCell ref="AQ4:AS4"/>
    <mergeCell ref="V4:W4"/>
    <mergeCell ref="F4:G4"/>
    <mergeCell ref="H4:J4"/>
    <mergeCell ref="K4:M4"/>
    <mergeCell ref="N4:P4"/>
    <mergeCell ref="Q4:T4"/>
  </mergeCells>
  <conditionalFormatting sqref="U6:U18">
    <cfRule type="duplicateValues" dxfId="103" priority="53"/>
  </conditionalFormatting>
  <conditionalFormatting sqref="U20:U21 U23:U34">
    <cfRule type="duplicateValues" dxfId="102" priority="52"/>
  </conditionalFormatting>
  <conditionalFormatting sqref="U36">
    <cfRule type="duplicateValues" dxfId="101" priority="51"/>
  </conditionalFormatting>
  <conditionalFormatting sqref="U41:U50">
    <cfRule type="duplicateValues" dxfId="100" priority="50"/>
  </conditionalFormatting>
  <conditionalFormatting sqref="U57:U66">
    <cfRule type="duplicateValues" dxfId="99" priority="49"/>
  </conditionalFormatting>
  <conditionalFormatting sqref="U52">
    <cfRule type="duplicateValues" dxfId="98" priority="48"/>
  </conditionalFormatting>
  <conditionalFormatting sqref="U37 U39">
    <cfRule type="duplicateValues" dxfId="97" priority="47"/>
  </conditionalFormatting>
  <conditionalFormatting sqref="U53 U55">
    <cfRule type="duplicateValues" dxfId="96" priority="46"/>
  </conditionalFormatting>
  <conditionalFormatting sqref="U68">
    <cfRule type="duplicateValues" dxfId="95" priority="45"/>
  </conditionalFormatting>
  <conditionalFormatting sqref="U69 U71">
    <cfRule type="duplicateValues" dxfId="94" priority="44"/>
  </conditionalFormatting>
  <conditionalFormatting sqref="U73:U82">
    <cfRule type="duplicateValues" dxfId="93" priority="43"/>
  </conditionalFormatting>
  <conditionalFormatting sqref="U84">
    <cfRule type="duplicateValues" dxfId="92" priority="42"/>
  </conditionalFormatting>
  <conditionalFormatting sqref="U85">
    <cfRule type="duplicateValues" dxfId="91" priority="41"/>
  </conditionalFormatting>
  <conditionalFormatting sqref="U22">
    <cfRule type="duplicateValues" dxfId="90" priority="40"/>
  </conditionalFormatting>
  <conditionalFormatting sqref="U38">
    <cfRule type="duplicateValues" dxfId="89" priority="39"/>
  </conditionalFormatting>
  <conditionalFormatting sqref="U54">
    <cfRule type="duplicateValues" dxfId="88" priority="38"/>
  </conditionalFormatting>
  <conditionalFormatting sqref="U70">
    <cfRule type="duplicateValues" dxfId="87" priority="37"/>
  </conditionalFormatting>
  <conditionalFormatting sqref="AD9:AD18">
    <cfRule type="top10" dxfId="86" priority="36" rank="1"/>
  </conditionalFormatting>
  <conditionalFormatting sqref="AD25:AD34">
    <cfRule type="top10" dxfId="85" priority="35" rank="1"/>
  </conditionalFormatting>
  <conditionalFormatting sqref="AD41:AD50">
    <cfRule type="top10" dxfId="84" priority="34" rank="1"/>
  </conditionalFormatting>
  <conditionalFormatting sqref="AD57:AD66">
    <cfRule type="top10" dxfId="83" priority="33" rank="1"/>
  </conditionalFormatting>
  <conditionalFormatting sqref="AD73:AD82">
    <cfRule type="top10" dxfId="82" priority="32" rank="1"/>
  </conditionalFormatting>
  <conditionalFormatting sqref="U87">
    <cfRule type="duplicateValues" dxfId="81" priority="31"/>
  </conditionalFormatting>
  <conditionalFormatting sqref="U89:U98">
    <cfRule type="duplicateValues" dxfId="80" priority="30"/>
  </conditionalFormatting>
  <conditionalFormatting sqref="U100">
    <cfRule type="duplicateValues" dxfId="79" priority="29"/>
  </conditionalFormatting>
  <conditionalFormatting sqref="U101">
    <cfRule type="duplicateValues" dxfId="78" priority="28"/>
  </conditionalFormatting>
  <conditionalFormatting sqref="U86">
    <cfRule type="duplicateValues" dxfId="77" priority="27"/>
  </conditionalFormatting>
  <conditionalFormatting sqref="AD89:AD98">
    <cfRule type="top10" dxfId="76" priority="26" rank="1"/>
  </conditionalFormatting>
  <conditionalFormatting sqref="U103">
    <cfRule type="duplicateValues" dxfId="75" priority="25"/>
  </conditionalFormatting>
  <conditionalFormatting sqref="U105:U114">
    <cfRule type="duplicateValues" dxfId="74" priority="24"/>
  </conditionalFormatting>
  <conditionalFormatting sqref="U116">
    <cfRule type="duplicateValues" dxfId="73" priority="23"/>
  </conditionalFormatting>
  <conditionalFormatting sqref="U117">
    <cfRule type="duplicateValues" dxfId="72" priority="22"/>
  </conditionalFormatting>
  <conditionalFormatting sqref="U102">
    <cfRule type="duplicateValues" dxfId="71" priority="21"/>
  </conditionalFormatting>
  <conditionalFormatting sqref="AD105:AD114">
    <cfRule type="top10" dxfId="70" priority="20" rank="1"/>
  </conditionalFormatting>
  <conditionalFormatting sqref="U119">
    <cfRule type="duplicateValues" dxfId="69" priority="19"/>
  </conditionalFormatting>
  <conditionalFormatting sqref="U121:U130">
    <cfRule type="duplicateValues" dxfId="68" priority="18"/>
  </conditionalFormatting>
  <conditionalFormatting sqref="U132">
    <cfRule type="duplicateValues" dxfId="67" priority="17"/>
  </conditionalFormatting>
  <conditionalFormatting sqref="U133">
    <cfRule type="duplicateValues" dxfId="66" priority="16"/>
  </conditionalFormatting>
  <conditionalFormatting sqref="U118">
    <cfRule type="duplicateValues" dxfId="65" priority="15"/>
  </conditionalFormatting>
  <conditionalFormatting sqref="AD121:AD130">
    <cfRule type="top10" dxfId="64" priority="14" rank="1"/>
  </conditionalFormatting>
  <conditionalFormatting sqref="U135">
    <cfRule type="duplicateValues" dxfId="63" priority="13"/>
  </conditionalFormatting>
  <conditionalFormatting sqref="U137:U146">
    <cfRule type="duplicateValues" dxfId="62" priority="12"/>
  </conditionalFormatting>
  <conditionalFormatting sqref="U148">
    <cfRule type="duplicateValues" dxfId="61" priority="11"/>
  </conditionalFormatting>
  <conditionalFormatting sqref="U149">
    <cfRule type="duplicateValues" dxfId="60" priority="10"/>
  </conditionalFormatting>
  <conditionalFormatting sqref="U134">
    <cfRule type="duplicateValues" dxfId="59" priority="9"/>
  </conditionalFormatting>
  <conditionalFormatting sqref="AD137:AD146">
    <cfRule type="top10" dxfId="58" priority="8" rank="1"/>
  </conditionalFormatting>
  <conditionalFormatting sqref="U151">
    <cfRule type="duplicateValues" dxfId="57" priority="7"/>
  </conditionalFormatting>
  <conditionalFormatting sqref="U153:U162">
    <cfRule type="duplicateValues" dxfId="56" priority="6"/>
  </conditionalFormatting>
  <conditionalFormatting sqref="U164">
    <cfRule type="duplicateValues" dxfId="55" priority="5"/>
  </conditionalFormatting>
  <conditionalFormatting sqref="U165:U166">
    <cfRule type="duplicateValues" dxfId="54" priority="4"/>
  </conditionalFormatting>
  <conditionalFormatting sqref="U150">
    <cfRule type="duplicateValues" dxfId="53" priority="3"/>
  </conditionalFormatting>
  <conditionalFormatting sqref="AD153:AD162">
    <cfRule type="top10" dxfId="52" priority="2" rank="1"/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BBB1E34C-54A5-425B-A447-3119B9297C94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Symbols" iconId="0"/>
              <x14:cfIcon iconSet="3Symbols" iconId="1"/>
              <x14:cfIcon iconSet="3Symbols" iconId="1"/>
            </x14:iconSet>
          </x14:cfRule>
          <xm:sqref>AE89:AE98 AE105:AE114 AE121:AE130 AE137:AE146 AE153:AE162 AE73:AE82 AE57:AE66 AE41:AE50 AE25:AE34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75693-6807-449A-BA64-F1CD18A592D2}">
  <dimension ref="B1:AY173"/>
  <sheetViews>
    <sheetView showGridLines="0" zoomScale="85" zoomScaleNormal="85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B170" sqref="B170"/>
    </sheetView>
  </sheetViews>
  <sheetFormatPr defaultRowHeight="14.5" x14ac:dyDescent="0.35"/>
  <cols>
    <col min="1" max="1" width="2.1796875" customWidth="1"/>
    <col min="2" max="2" width="3.36328125" customWidth="1"/>
    <col min="3" max="3" width="14.26953125" bestFit="1" customWidth="1"/>
    <col min="4" max="4" width="2.7265625" customWidth="1"/>
    <col min="6" max="7" width="4.7265625" customWidth="1"/>
    <col min="8" max="10" width="4.81640625" customWidth="1"/>
    <col min="11" max="13" width="4.6328125" customWidth="1"/>
    <col min="14" max="16" width="4.81640625" customWidth="1"/>
    <col min="17" max="20" width="5.7265625" customWidth="1"/>
    <col min="21" max="21" width="7.453125" bestFit="1" customWidth="1"/>
    <col min="22" max="25" width="9.54296875" bestFit="1" customWidth="1"/>
    <col min="28" max="30" width="10.08984375" bestFit="1" customWidth="1"/>
    <col min="31" max="31" width="9.54296875" bestFit="1" customWidth="1"/>
    <col min="32" max="32" width="5.26953125" customWidth="1"/>
    <col min="33" max="33" width="4.36328125" customWidth="1"/>
    <col min="34" max="34" width="8.36328125" bestFit="1" customWidth="1"/>
  </cols>
  <sheetData>
    <row r="1" spans="2:51" x14ac:dyDescent="0.35">
      <c r="F1" s="48">
        <f>2^F2</f>
        <v>1</v>
      </c>
      <c r="G1" s="48">
        <f t="shared" ref="G1:T1" si="0">2^G2</f>
        <v>2</v>
      </c>
      <c r="H1" s="48">
        <f t="shared" si="0"/>
        <v>4</v>
      </c>
      <c r="I1" s="48">
        <f t="shared" si="0"/>
        <v>8</v>
      </c>
      <c r="J1" s="48">
        <f t="shared" si="0"/>
        <v>16</v>
      </c>
      <c r="K1" s="48">
        <f t="shared" si="0"/>
        <v>32</v>
      </c>
      <c r="L1" s="48">
        <f t="shared" si="0"/>
        <v>64</v>
      </c>
      <c r="M1" s="48">
        <f t="shared" si="0"/>
        <v>128</v>
      </c>
      <c r="N1" s="48">
        <f t="shared" si="0"/>
        <v>256</v>
      </c>
      <c r="O1" s="48">
        <f t="shared" si="0"/>
        <v>512</v>
      </c>
      <c r="P1" s="48">
        <f t="shared" si="0"/>
        <v>1024</v>
      </c>
      <c r="Q1" s="48">
        <f t="shared" si="0"/>
        <v>2048</v>
      </c>
      <c r="R1" s="48">
        <f t="shared" si="0"/>
        <v>4096</v>
      </c>
      <c r="S1" s="48">
        <f t="shared" si="0"/>
        <v>8192</v>
      </c>
      <c r="T1" s="48">
        <f t="shared" si="0"/>
        <v>16384</v>
      </c>
    </row>
    <row r="2" spans="2:51" x14ac:dyDescent="0.35">
      <c r="F2" s="48">
        <v>0</v>
      </c>
      <c r="G2" s="48">
        <f>F2+1</f>
        <v>1</v>
      </c>
      <c r="H2" s="48">
        <f t="shared" ref="H2:T3" si="1">G2+1</f>
        <v>2</v>
      </c>
      <c r="I2" s="48">
        <f t="shared" si="1"/>
        <v>3</v>
      </c>
      <c r="J2" s="48">
        <f t="shared" si="1"/>
        <v>4</v>
      </c>
      <c r="K2" s="48">
        <f t="shared" si="1"/>
        <v>5</v>
      </c>
      <c r="L2" s="48">
        <f t="shared" si="1"/>
        <v>6</v>
      </c>
      <c r="M2" s="48">
        <f t="shared" si="1"/>
        <v>7</v>
      </c>
      <c r="N2" s="48">
        <f t="shared" si="1"/>
        <v>8</v>
      </c>
      <c r="O2" s="48">
        <f t="shared" si="1"/>
        <v>9</v>
      </c>
      <c r="P2" s="48">
        <f t="shared" si="1"/>
        <v>10</v>
      </c>
      <c r="Q2" s="48">
        <f t="shared" si="1"/>
        <v>11</v>
      </c>
      <c r="R2" s="48">
        <f t="shared" si="1"/>
        <v>12</v>
      </c>
      <c r="S2" s="48">
        <f t="shared" si="1"/>
        <v>13</v>
      </c>
      <c r="T2" s="48">
        <f t="shared" si="1"/>
        <v>14</v>
      </c>
    </row>
    <row r="3" spans="2:51" x14ac:dyDescent="0.35">
      <c r="D3" s="48" t="s">
        <v>64</v>
      </c>
      <c r="F3" s="48">
        <v>3</v>
      </c>
      <c r="G3" s="48">
        <f>F3+1</f>
        <v>4</v>
      </c>
      <c r="H3" s="48">
        <f t="shared" si="1"/>
        <v>5</v>
      </c>
      <c r="I3" s="48">
        <f t="shared" si="1"/>
        <v>6</v>
      </c>
      <c r="J3" s="48">
        <f t="shared" si="1"/>
        <v>7</v>
      </c>
      <c r="K3" s="48">
        <f t="shared" si="1"/>
        <v>8</v>
      </c>
      <c r="L3" s="48">
        <f t="shared" si="1"/>
        <v>9</v>
      </c>
      <c r="M3" s="48">
        <f t="shared" si="1"/>
        <v>10</v>
      </c>
      <c r="N3" s="48">
        <f t="shared" si="1"/>
        <v>11</v>
      </c>
      <c r="O3" s="48">
        <f t="shared" si="1"/>
        <v>12</v>
      </c>
      <c r="P3" s="48">
        <f t="shared" si="1"/>
        <v>13</v>
      </c>
      <c r="Q3" s="48">
        <f t="shared" si="1"/>
        <v>14</v>
      </c>
      <c r="R3" s="48">
        <f t="shared" si="1"/>
        <v>15</v>
      </c>
      <c r="S3" s="48">
        <f t="shared" si="1"/>
        <v>16</v>
      </c>
      <c r="T3" s="48">
        <f t="shared" si="1"/>
        <v>17</v>
      </c>
      <c r="AI3" s="54" t="s">
        <v>67</v>
      </c>
    </row>
    <row r="4" spans="2:51" x14ac:dyDescent="0.35">
      <c r="E4" s="54" t="s">
        <v>24</v>
      </c>
      <c r="F4" s="106" t="s">
        <v>1</v>
      </c>
      <c r="G4" s="106"/>
      <c r="H4" s="107" t="s">
        <v>2</v>
      </c>
      <c r="I4" s="108"/>
      <c r="J4" s="108"/>
      <c r="K4" s="106" t="s">
        <v>3</v>
      </c>
      <c r="L4" s="106"/>
      <c r="M4" s="106"/>
      <c r="N4" s="106" t="s">
        <v>4</v>
      </c>
      <c r="O4" s="106"/>
      <c r="P4" s="106"/>
      <c r="Q4" s="107" t="s">
        <v>5</v>
      </c>
      <c r="R4" s="108"/>
      <c r="S4" s="108"/>
      <c r="T4" s="110"/>
      <c r="U4" s="53" t="s">
        <v>24</v>
      </c>
      <c r="V4" s="120" t="s">
        <v>19</v>
      </c>
      <c r="W4" s="120"/>
      <c r="X4" s="120" t="s">
        <v>70</v>
      </c>
      <c r="Y4" s="120"/>
      <c r="Z4" s="53" t="s">
        <v>71</v>
      </c>
      <c r="AA4" s="53" t="s">
        <v>71</v>
      </c>
      <c r="AB4" s="120" t="s">
        <v>72</v>
      </c>
      <c r="AC4" s="120"/>
      <c r="AD4" s="53" t="s">
        <v>38</v>
      </c>
      <c r="AE4" s="53" t="s">
        <v>74</v>
      </c>
      <c r="AF4" s="40"/>
      <c r="AG4" s="40"/>
      <c r="AI4" s="106" t="s">
        <v>1</v>
      </c>
      <c r="AJ4" s="106"/>
      <c r="AK4" s="107" t="s">
        <v>2</v>
      </c>
      <c r="AL4" s="108"/>
      <c r="AM4" s="108"/>
      <c r="AN4" s="106" t="s">
        <v>3</v>
      </c>
      <c r="AO4" s="106"/>
      <c r="AP4" s="106"/>
      <c r="AQ4" s="106" t="s">
        <v>4</v>
      </c>
      <c r="AR4" s="106"/>
      <c r="AS4" s="106"/>
      <c r="AT4" s="107" t="s">
        <v>5</v>
      </c>
      <c r="AU4" s="108"/>
      <c r="AV4" s="108"/>
      <c r="AW4" s="110"/>
      <c r="AX4" s="53" t="s">
        <v>24</v>
      </c>
      <c r="AY4" s="53" t="s">
        <v>24</v>
      </c>
    </row>
    <row r="5" spans="2:51" ht="15" thickBot="1" x14ac:dyDescent="0.4">
      <c r="C5" s="27" t="s">
        <v>76</v>
      </c>
      <c r="E5" s="27" t="s">
        <v>66</v>
      </c>
      <c r="F5" s="27" t="s">
        <v>7</v>
      </c>
      <c r="G5" s="27" t="s">
        <v>8</v>
      </c>
      <c r="H5" s="27" t="s">
        <v>9</v>
      </c>
      <c r="I5" s="27" t="s">
        <v>10</v>
      </c>
      <c r="J5" s="27" t="s">
        <v>11</v>
      </c>
      <c r="K5" s="27" t="s">
        <v>12</v>
      </c>
      <c r="L5" s="27" t="s">
        <v>13</v>
      </c>
      <c r="M5" s="27" t="s">
        <v>14</v>
      </c>
      <c r="N5" s="27">
        <v>16</v>
      </c>
      <c r="O5" s="27">
        <v>32</v>
      </c>
      <c r="P5" s="27">
        <v>64</v>
      </c>
      <c r="Q5" s="27">
        <v>1000</v>
      </c>
      <c r="R5" s="27">
        <v>1500</v>
      </c>
      <c r="S5" s="27">
        <v>2000</v>
      </c>
      <c r="T5" s="27">
        <v>2500</v>
      </c>
      <c r="U5" s="44" t="s">
        <v>65</v>
      </c>
      <c r="V5" s="27" t="s">
        <v>15</v>
      </c>
      <c r="W5" s="27" t="s">
        <v>16</v>
      </c>
      <c r="X5" s="27" t="s">
        <v>15</v>
      </c>
      <c r="Y5" s="27" t="s">
        <v>16</v>
      </c>
      <c r="Z5" s="44" t="s">
        <v>5</v>
      </c>
      <c r="AA5" s="44" t="s">
        <v>17</v>
      </c>
      <c r="AB5" s="27" t="s">
        <v>15</v>
      </c>
      <c r="AC5" s="27" t="s">
        <v>16</v>
      </c>
      <c r="AD5" s="44" t="s">
        <v>41</v>
      </c>
      <c r="AE5" s="44" t="s">
        <v>75</v>
      </c>
      <c r="AF5" s="40"/>
      <c r="AG5" s="40"/>
      <c r="AH5" s="27" t="s">
        <v>77</v>
      </c>
      <c r="AI5" s="27" t="s">
        <v>7</v>
      </c>
      <c r="AJ5" s="27" t="s">
        <v>8</v>
      </c>
      <c r="AK5" s="27" t="s">
        <v>9</v>
      </c>
      <c r="AL5" s="27" t="s">
        <v>10</v>
      </c>
      <c r="AM5" s="27" t="s">
        <v>11</v>
      </c>
      <c r="AN5" s="27" t="s">
        <v>12</v>
      </c>
      <c r="AO5" s="27" t="s">
        <v>13</v>
      </c>
      <c r="AP5" s="27" t="s">
        <v>14</v>
      </c>
      <c r="AQ5" s="27">
        <v>16</v>
      </c>
      <c r="AR5" s="27">
        <v>32</v>
      </c>
      <c r="AS5" s="27">
        <v>64</v>
      </c>
      <c r="AT5" s="27">
        <v>1000</v>
      </c>
      <c r="AU5" s="27">
        <v>1500</v>
      </c>
      <c r="AV5" s="27">
        <v>2000</v>
      </c>
      <c r="AW5" s="27">
        <v>2500</v>
      </c>
      <c r="AX5" s="44" t="s">
        <v>65</v>
      </c>
      <c r="AY5" s="44" t="s">
        <v>23</v>
      </c>
    </row>
    <row r="6" spans="2:51" ht="15" thickTop="1" x14ac:dyDescent="0.35">
      <c r="B6" s="4" t="s">
        <v>69</v>
      </c>
      <c r="E6" s="45">
        <f ca="1">RANDBETWEEN(1,216)</f>
        <v>12</v>
      </c>
      <c r="F6">
        <f ca="1">VLOOKUP($E6,'Brute Force Search'!$B$6:$R$221,F$3,0)</f>
        <v>1</v>
      </c>
      <c r="G6">
        <f ca="1">VLOOKUP($E6,'Brute Force Search'!$B$6:$R$221,G$3,0)</f>
        <v>0</v>
      </c>
      <c r="H6">
        <f ca="1">VLOOKUP($E6,'Brute Force Search'!$B$6:$R$221,H$3,0)</f>
        <v>1</v>
      </c>
      <c r="I6">
        <f ca="1">VLOOKUP($E6,'Brute Force Search'!$B$6:$R$221,I$3,0)</f>
        <v>0</v>
      </c>
      <c r="J6">
        <f ca="1">VLOOKUP($E6,'Brute Force Search'!$B$6:$R$221,J$3,0)</f>
        <v>0</v>
      </c>
      <c r="K6">
        <f ca="1">VLOOKUP($E6,'Brute Force Search'!$B$6:$R$221,K$3,0)</f>
        <v>1</v>
      </c>
      <c r="L6">
        <f ca="1">VLOOKUP($E6,'Brute Force Search'!$B$6:$R$221,L$3,0)</f>
        <v>0</v>
      </c>
      <c r="M6">
        <f ca="1">VLOOKUP($E6,'Brute Force Search'!$B$6:$R$221,M$3,0)</f>
        <v>0</v>
      </c>
      <c r="N6">
        <f ca="1">VLOOKUP($E6,'Brute Force Search'!$B$6:$R$221,N$3,0)</f>
        <v>0</v>
      </c>
      <c r="O6">
        <f ca="1">VLOOKUP($E6,'Brute Force Search'!$B$6:$R$221,O$3,0)</f>
        <v>0</v>
      </c>
      <c r="P6">
        <f ca="1">VLOOKUP($E6,'Brute Force Search'!$B$6:$R$221,P$3,0)</f>
        <v>1</v>
      </c>
      <c r="Q6">
        <f ca="1">VLOOKUP($E6,'Brute Force Search'!$B$6:$R$221,Q$3,0)</f>
        <v>0</v>
      </c>
      <c r="R6">
        <f ca="1">VLOOKUP($E6,'Brute Force Search'!$B$6:$R$221,R$3,0)</f>
        <v>0</v>
      </c>
      <c r="S6">
        <f ca="1">VLOOKUP($E6,'Brute Force Search'!$B$6:$R$221,S$3,0)</f>
        <v>0</v>
      </c>
      <c r="T6">
        <f ca="1">VLOOKUP($E6,'Brute Force Search'!$B$6:$R$221,T$3,0)</f>
        <v>1</v>
      </c>
      <c r="U6">
        <f ca="1">SUMPRODUCT($F$1:$T$1,F6:T6)</f>
        <v>17445</v>
      </c>
    </row>
    <row r="7" spans="2:51" ht="6" customHeight="1" x14ac:dyDescent="0.35"/>
    <row r="8" spans="2:51" x14ac:dyDescent="0.35">
      <c r="B8" s="4" t="s">
        <v>81</v>
      </c>
    </row>
    <row r="9" spans="2:51" x14ac:dyDescent="0.35">
      <c r="C9" t="s">
        <v>1</v>
      </c>
      <c r="D9">
        <v>1</v>
      </c>
      <c r="F9">
        <f ca="1">IF(F6,0,1)</f>
        <v>0</v>
      </c>
      <c r="G9">
        <f ca="1">1-F9</f>
        <v>1</v>
      </c>
      <c r="H9">
        <f ca="1">H6</f>
        <v>1</v>
      </c>
      <c r="I9">
        <f t="shared" ref="I9:T9" ca="1" si="2">I6</f>
        <v>0</v>
      </c>
      <c r="J9">
        <f t="shared" ca="1" si="2"/>
        <v>0</v>
      </c>
      <c r="K9">
        <f t="shared" ca="1" si="2"/>
        <v>1</v>
      </c>
      <c r="L9">
        <f t="shared" ca="1" si="2"/>
        <v>0</v>
      </c>
      <c r="M9">
        <f t="shared" ca="1" si="2"/>
        <v>0</v>
      </c>
      <c r="N9">
        <f t="shared" ca="1" si="2"/>
        <v>0</v>
      </c>
      <c r="O9">
        <f t="shared" ca="1" si="2"/>
        <v>0</v>
      </c>
      <c r="P9">
        <f t="shared" ca="1" si="2"/>
        <v>1</v>
      </c>
      <c r="Q9">
        <f t="shared" ca="1" si="2"/>
        <v>0</v>
      </c>
      <c r="R9">
        <f t="shared" ca="1" si="2"/>
        <v>0</v>
      </c>
      <c r="S9">
        <f t="shared" ca="1" si="2"/>
        <v>0</v>
      </c>
      <c r="T9">
        <f t="shared" ca="1" si="2"/>
        <v>1</v>
      </c>
      <c r="U9">
        <f t="shared" ref="U9:U18" ca="1" si="3">SUMPRODUCT($F$1:$T$1,F9:T9)</f>
        <v>17446</v>
      </c>
      <c r="V9">
        <f ca="1">SUMPRODUCT(F9:T9,Data!$D$4:$R$4)</f>
        <v>4.5</v>
      </c>
      <c r="W9">
        <f ca="1">SUMPRODUCT(F9:T9,Data!$D$5:$R$5)</f>
        <v>2.5</v>
      </c>
      <c r="X9" s="3">
        <f t="shared" ref="X9:X18" ca="1" si="4">V9/(50+V9)</f>
        <v>8.2568807339449546E-2</v>
      </c>
      <c r="Y9" s="3">
        <f t="shared" ref="Y9:Y18" ca="1" si="5">W9/(100+W9)</f>
        <v>2.4390243902439025E-2</v>
      </c>
      <c r="Z9">
        <f ca="1">IF(Q9=1,$Q$5,IF(R9=1,$R$5,IF(S9=1,$S$5,IF(T9=1,$T$5))))</f>
        <v>2500</v>
      </c>
      <c r="AA9">
        <f ca="1">250+SUMPRODUCT(F9:T9,Data!$D$6:$R$6)</f>
        <v>330</v>
      </c>
      <c r="AB9" s="2">
        <f ca="1">($Z9-$AA9)*X9*1000</f>
        <v>179174.31192660553</v>
      </c>
      <c r="AC9" s="2">
        <f ca="1">($Z9-$AA9)*Y9*1600</f>
        <v>84682.926829268297</v>
      </c>
      <c r="AD9" s="2">
        <f ca="1">SUM(AB9:AC9)</f>
        <v>263857.23875587381</v>
      </c>
      <c r="AH9" s="24">
        <v>1</v>
      </c>
      <c r="AI9" s="23">
        <f t="array" aca="1" ref="AI9:AW9" ca="1">INDEX(F9:AD18,MATCH(MAX(AD9:AD18),AD9:AD18,0),)</f>
        <v>1</v>
      </c>
      <c r="AJ9" s="23">
        <f ca="1"/>
        <v>0</v>
      </c>
      <c r="AK9" s="23">
        <f ca="1"/>
        <v>0</v>
      </c>
      <c r="AL9" s="23">
        <f ca="1"/>
        <v>0</v>
      </c>
      <c r="AM9" s="23">
        <f ca="1"/>
        <v>1</v>
      </c>
      <c r="AN9" s="23">
        <f ca="1"/>
        <v>1</v>
      </c>
      <c r="AO9" s="23">
        <f ca="1"/>
        <v>0</v>
      </c>
      <c r="AP9" s="23">
        <f ca="1"/>
        <v>0</v>
      </c>
      <c r="AQ9" s="23">
        <f ca="1"/>
        <v>0</v>
      </c>
      <c r="AR9" s="23">
        <f ca="1"/>
        <v>0</v>
      </c>
      <c r="AS9" s="23">
        <f ca="1"/>
        <v>1</v>
      </c>
      <c r="AT9" s="23">
        <f ca="1"/>
        <v>0</v>
      </c>
      <c r="AU9" s="23">
        <f ca="1"/>
        <v>0</v>
      </c>
      <c r="AV9" s="23">
        <f ca="1"/>
        <v>0</v>
      </c>
      <c r="AW9" s="23">
        <f ca="1"/>
        <v>1</v>
      </c>
      <c r="AX9" s="23">
        <f ca="1">SUMPRODUCT($F$1:$T$1,AI9:AW9)</f>
        <v>17457</v>
      </c>
      <c r="AY9" s="23">
        <f ca="1">INDEX('Brute Force Search'!$B$6:$S$221,MATCH('Tabu Search_Run 5'!AX9,'Brute Force Search'!$S$6:$S$221,0),1)</f>
        <v>84</v>
      </c>
    </row>
    <row r="10" spans="2:51" x14ac:dyDescent="0.35">
      <c r="C10" t="s">
        <v>2</v>
      </c>
      <c r="D10">
        <v>2</v>
      </c>
      <c r="F10">
        <f ca="1">F6</f>
        <v>1</v>
      </c>
      <c r="G10">
        <f ca="1">G6</f>
        <v>0</v>
      </c>
      <c r="H10">
        <f ca="1">IF(H6,0,1)</f>
        <v>0</v>
      </c>
      <c r="I10">
        <f ca="1">IF(H10=1,0,1)</f>
        <v>1</v>
      </c>
      <c r="J10">
        <f ca="1">IF(AND(OR(H10=1,H10=0),OR(H10=1,I10=0)),0,0)</f>
        <v>0</v>
      </c>
      <c r="K10">
        <f ca="1">K6</f>
        <v>1</v>
      </c>
      <c r="L10">
        <f t="shared" ref="L10:T10" ca="1" si="6">L6</f>
        <v>0</v>
      </c>
      <c r="M10">
        <f t="shared" ca="1" si="6"/>
        <v>0</v>
      </c>
      <c r="N10">
        <f t="shared" ca="1" si="6"/>
        <v>0</v>
      </c>
      <c r="O10">
        <f t="shared" ca="1" si="6"/>
        <v>0</v>
      </c>
      <c r="P10">
        <f t="shared" ca="1" si="6"/>
        <v>1</v>
      </c>
      <c r="Q10">
        <f t="shared" ca="1" si="6"/>
        <v>0</v>
      </c>
      <c r="R10">
        <f t="shared" ca="1" si="6"/>
        <v>0</v>
      </c>
      <c r="S10">
        <f t="shared" ca="1" si="6"/>
        <v>0</v>
      </c>
      <c r="T10">
        <f t="shared" ca="1" si="6"/>
        <v>1</v>
      </c>
      <c r="U10">
        <f t="shared" ca="1" si="3"/>
        <v>17449</v>
      </c>
      <c r="V10">
        <f ca="1">SUMPRODUCT(F10:T10,Data!$D$4:$R$4)</f>
        <v>7.5</v>
      </c>
      <c r="W10">
        <f ca="1">SUMPRODUCT(F10:T10,Data!$D$5:$R$5)</f>
        <v>7.9</v>
      </c>
      <c r="X10" s="3">
        <f t="shared" ca="1" si="4"/>
        <v>0.13043478260869565</v>
      </c>
      <c r="Y10" s="3">
        <f t="shared" ca="1" si="5"/>
        <v>7.3215940685820199E-2</v>
      </c>
      <c r="Z10">
        <f t="shared" ref="Z10:Z18" ca="1" si="7">IF(Q10=1,$Q$5,IF(R10=1,$R$5,IF(S10=1,$S$5,IF(T10=1,$T$5))))</f>
        <v>2500</v>
      </c>
      <c r="AA10">
        <f ca="1">250+SUMPRODUCT(F10:T10,Data!$D$6:$R$6)</f>
        <v>630</v>
      </c>
      <c r="AB10" s="2">
        <f t="shared" ref="AB10:AB18" ca="1" si="8">($Z10-$AA10)*X10*1000</f>
        <v>243913.04347826086</v>
      </c>
      <c r="AC10" s="2">
        <f t="shared" ref="AC10:AC18" ca="1" si="9">($Z10-$AA10)*Y10*1600</f>
        <v>219062.09453197403</v>
      </c>
      <c r="AD10" s="2">
        <f t="shared" ref="AD10:AD18" ca="1" si="10">SUM(AB10:AC10)</f>
        <v>462975.13801023492</v>
      </c>
      <c r="AH10" s="24">
        <v>2</v>
      </c>
      <c r="AI10" s="23">
        <f t="array" aca="1" ref="AI10:AW10" ca="1">INDEX(F25:AD34,MATCH(MAX(AD25:AD34),AD25:AD34,0),)</f>
        <v>1</v>
      </c>
      <c r="AJ10" s="23">
        <f ca="1"/>
        <v>0</v>
      </c>
      <c r="AK10" s="23">
        <f ca="1"/>
        <v>0</v>
      </c>
      <c r="AL10" s="23">
        <f ca="1"/>
        <v>0</v>
      </c>
      <c r="AM10" s="23">
        <f ca="1"/>
        <v>1</v>
      </c>
      <c r="AN10" s="23">
        <f ca="1"/>
        <v>0</v>
      </c>
      <c r="AO10" s="23">
        <f ca="1"/>
        <v>1</v>
      </c>
      <c r="AP10" s="23">
        <f ca="1"/>
        <v>0</v>
      </c>
      <c r="AQ10" s="23">
        <f ca="1"/>
        <v>0</v>
      </c>
      <c r="AR10" s="23">
        <f ca="1"/>
        <v>0</v>
      </c>
      <c r="AS10" s="23">
        <f ca="1"/>
        <v>1</v>
      </c>
      <c r="AT10" s="23">
        <f ca="1"/>
        <v>0</v>
      </c>
      <c r="AU10" s="23">
        <f ca="1"/>
        <v>0</v>
      </c>
      <c r="AV10" s="23">
        <f ca="1"/>
        <v>0</v>
      </c>
      <c r="AW10" s="23">
        <f ca="1"/>
        <v>1</v>
      </c>
      <c r="AX10" s="23">
        <f ca="1">SUMPRODUCT($F$1:$T$1,AI10:AW10)</f>
        <v>17489</v>
      </c>
      <c r="AY10" s="23">
        <f ca="1">INDEX('Brute Force Search'!$B$6:$S$221,MATCH('Tabu Search_Run 5'!AX10,'Brute Force Search'!$S$6:$S$221,0),1)</f>
        <v>96</v>
      </c>
    </row>
    <row r="11" spans="2:51" x14ac:dyDescent="0.35">
      <c r="C11" t="s">
        <v>2</v>
      </c>
      <c r="D11">
        <v>3</v>
      </c>
      <c r="F11">
        <f ca="1">F6</f>
        <v>1</v>
      </c>
      <c r="G11">
        <f ca="1">G6</f>
        <v>0</v>
      </c>
      <c r="H11">
        <f ca="1">IF(AND(H6=1,H10=0),0,0)</f>
        <v>0</v>
      </c>
      <c r="I11">
        <f ca="1">IF(OR(AND(I6=1,I10=0),AND(I6=0,I10=1)),0,1)</f>
        <v>0</v>
      </c>
      <c r="J11">
        <f ca="1">IF(AND(H11=0,I11=0),1,0)</f>
        <v>1</v>
      </c>
      <c r="K11">
        <f ca="1">K6</f>
        <v>1</v>
      </c>
      <c r="L11">
        <f t="shared" ref="L11:T11" ca="1" si="11">L6</f>
        <v>0</v>
      </c>
      <c r="M11">
        <f t="shared" ca="1" si="11"/>
        <v>0</v>
      </c>
      <c r="N11">
        <f t="shared" ca="1" si="11"/>
        <v>0</v>
      </c>
      <c r="O11">
        <f t="shared" ca="1" si="11"/>
        <v>0</v>
      </c>
      <c r="P11">
        <f t="shared" ca="1" si="11"/>
        <v>1</v>
      </c>
      <c r="Q11">
        <f t="shared" ca="1" si="11"/>
        <v>0</v>
      </c>
      <c r="R11">
        <f t="shared" ca="1" si="11"/>
        <v>0</v>
      </c>
      <c r="S11">
        <f t="shared" ca="1" si="11"/>
        <v>0</v>
      </c>
      <c r="T11">
        <f t="shared" ca="1" si="11"/>
        <v>1</v>
      </c>
      <c r="U11">
        <f t="shared" ca="1" si="3"/>
        <v>17457</v>
      </c>
      <c r="V11">
        <f ca="1">SUMPRODUCT(F11:T11,Data!$D$4:$R$4)</f>
        <v>10</v>
      </c>
      <c r="W11">
        <f ca="1">SUMPRODUCT(F11:T11,Data!$D$5:$R$5)</f>
        <v>8.5</v>
      </c>
      <c r="X11" s="3">
        <f t="shared" ca="1" si="4"/>
        <v>0.16666666666666666</v>
      </c>
      <c r="Y11" s="3">
        <f t="shared" ca="1" si="5"/>
        <v>7.8341013824884786E-2</v>
      </c>
      <c r="Z11">
        <f t="shared" ca="1" si="7"/>
        <v>2500</v>
      </c>
      <c r="AA11">
        <f ca="1">250+SUMPRODUCT(F11:T11,Data!$D$6:$R$6)</f>
        <v>730</v>
      </c>
      <c r="AB11" s="2">
        <f t="shared" ca="1" si="8"/>
        <v>295000</v>
      </c>
      <c r="AC11" s="2">
        <f t="shared" ca="1" si="9"/>
        <v>221861.7511520737</v>
      </c>
      <c r="AD11" s="2">
        <f t="shared" ca="1" si="10"/>
        <v>516861.75115207373</v>
      </c>
      <c r="AH11" s="24">
        <v>3</v>
      </c>
      <c r="AI11" s="23">
        <f t="array" aca="1" ref="AI11:AW11" ca="1">INDEX(F41:AD50,MATCH(MAX(AD41:AD50),AD41:AD50,0),)</f>
        <v>1</v>
      </c>
      <c r="AJ11" s="23">
        <f ca="1"/>
        <v>0</v>
      </c>
      <c r="AK11" s="23">
        <f ca="1"/>
        <v>0</v>
      </c>
      <c r="AL11" s="23">
        <f ca="1"/>
        <v>0</v>
      </c>
      <c r="AM11" s="23">
        <f ca="1"/>
        <v>1</v>
      </c>
      <c r="AN11" s="23">
        <f ca="1"/>
        <v>0</v>
      </c>
      <c r="AO11" s="23">
        <f ca="1"/>
        <v>0</v>
      </c>
      <c r="AP11" s="23">
        <f ca="1"/>
        <v>1</v>
      </c>
      <c r="AQ11" s="23">
        <f ca="1"/>
        <v>0</v>
      </c>
      <c r="AR11" s="23">
        <f ca="1"/>
        <v>0</v>
      </c>
      <c r="AS11" s="23">
        <f ca="1"/>
        <v>1</v>
      </c>
      <c r="AT11" s="23">
        <f ca="1"/>
        <v>0</v>
      </c>
      <c r="AU11" s="23">
        <f ca="1"/>
        <v>0</v>
      </c>
      <c r="AV11" s="23">
        <f ca="1"/>
        <v>0</v>
      </c>
      <c r="AW11" s="23">
        <f ca="1"/>
        <v>1</v>
      </c>
      <c r="AX11" s="23">
        <f ca="1">SUMPRODUCT($F$1:$T$1,AI11:AW11)</f>
        <v>17553</v>
      </c>
      <c r="AY11" s="23">
        <f ca="1">INDEX('Brute Force Search'!$B$6:$S$221,MATCH('Tabu Search_Run 5'!AX11,'Brute Force Search'!$S$6:$S$221,0),1)</f>
        <v>108</v>
      </c>
    </row>
    <row r="12" spans="2:51" x14ac:dyDescent="0.35">
      <c r="C12" t="s">
        <v>3</v>
      </c>
      <c r="D12">
        <v>4</v>
      </c>
      <c r="F12">
        <f ca="1">F6</f>
        <v>1</v>
      </c>
      <c r="G12">
        <f ca="1">G6</f>
        <v>0</v>
      </c>
      <c r="H12">
        <f ca="1">H6</f>
        <v>1</v>
      </c>
      <c r="I12">
        <f t="shared" ref="I12:J12" ca="1" si="12">I6</f>
        <v>0</v>
      </c>
      <c r="J12">
        <f t="shared" ca="1" si="12"/>
        <v>0</v>
      </c>
      <c r="K12">
        <f ca="1">IF(K6,0,1)</f>
        <v>0</v>
      </c>
      <c r="L12">
        <f ca="1">IF(K12=1,0,1)</f>
        <v>1</v>
      </c>
      <c r="M12">
        <f ca="1">IF(AND(OR(K12=1,K12=0),OR(L12=1,L12=0)),0,0)</f>
        <v>0</v>
      </c>
      <c r="N12">
        <f ca="1">N6</f>
        <v>0</v>
      </c>
      <c r="O12">
        <f t="shared" ref="O12:T12" ca="1" si="13">O6</f>
        <v>0</v>
      </c>
      <c r="P12">
        <f t="shared" ca="1" si="13"/>
        <v>1</v>
      </c>
      <c r="Q12">
        <f t="shared" ca="1" si="13"/>
        <v>0</v>
      </c>
      <c r="R12">
        <f t="shared" ca="1" si="13"/>
        <v>0</v>
      </c>
      <c r="S12">
        <f t="shared" ca="1" si="13"/>
        <v>0</v>
      </c>
      <c r="T12">
        <f t="shared" ca="1" si="13"/>
        <v>1</v>
      </c>
      <c r="U12">
        <f t="shared" ca="1" si="3"/>
        <v>17477</v>
      </c>
      <c r="V12">
        <f ca="1">SUMPRODUCT(F12:T12,Data!$D$4:$R$4)</f>
        <v>7.5</v>
      </c>
      <c r="W12">
        <f ca="1">SUMPRODUCT(F12:T12,Data!$D$5:$R$5)</f>
        <v>7</v>
      </c>
      <c r="X12" s="3">
        <f t="shared" ca="1" si="4"/>
        <v>0.13043478260869565</v>
      </c>
      <c r="Y12" s="3">
        <f t="shared" ca="1" si="5"/>
        <v>6.5420560747663545E-2</v>
      </c>
      <c r="Z12">
        <f t="shared" ca="1" si="7"/>
        <v>2500</v>
      </c>
      <c r="AA12">
        <f ca="1">250+SUMPRODUCT(F12:T12,Data!$D$6:$R$6)</f>
        <v>580</v>
      </c>
      <c r="AB12" s="2">
        <f t="shared" ca="1" si="8"/>
        <v>250434.78260869565</v>
      </c>
      <c r="AC12" s="2">
        <f t="shared" ca="1" si="9"/>
        <v>200971.96261682242</v>
      </c>
      <c r="AD12" s="2">
        <f t="shared" ca="1" si="10"/>
        <v>451406.74522551807</v>
      </c>
      <c r="AH12" s="24">
        <v>4</v>
      </c>
      <c r="AI12" s="23">
        <f t="array" aca="1" ref="AI12:AW12" ca="1">INDEX(F57:AD66,MATCH(MAX(AD57:AD66),AD57:AD66,0),)</f>
        <v>1</v>
      </c>
      <c r="AJ12" s="23">
        <f ca="1"/>
        <v>0</v>
      </c>
      <c r="AK12" s="23">
        <f ca="1"/>
        <v>0</v>
      </c>
      <c r="AL12" s="23">
        <f ca="1"/>
        <v>0</v>
      </c>
      <c r="AM12" s="23">
        <f ca="1"/>
        <v>1</v>
      </c>
      <c r="AN12" s="23">
        <f ca="1"/>
        <v>0</v>
      </c>
      <c r="AO12" s="23">
        <f ca="1"/>
        <v>1</v>
      </c>
      <c r="AP12" s="23">
        <f ca="1"/>
        <v>0</v>
      </c>
      <c r="AQ12" s="23">
        <f ca="1"/>
        <v>0</v>
      </c>
      <c r="AR12" s="23">
        <f ca="1"/>
        <v>0</v>
      </c>
      <c r="AS12" s="23">
        <f ca="1"/>
        <v>1</v>
      </c>
      <c r="AT12" s="23">
        <f ca="1"/>
        <v>0</v>
      </c>
      <c r="AU12" s="23">
        <f ca="1"/>
        <v>0</v>
      </c>
      <c r="AV12" s="23">
        <f ca="1"/>
        <v>0</v>
      </c>
      <c r="AW12" s="23">
        <f ca="1"/>
        <v>1</v>
      </c>
      <c r="AX12" s="23">
        <f t="shared" ref="AX12:AX18" ca="1" si="14">SUMPRODUCT($F$1:$T$1,AI12:AW12)</f>
        <v>17489</v>
      </c>
      <c r="AY12" s="23">
        <f ca="1">INDEX('Brute Force Search'!$B$6:$S$221,MATCH('Tabu Search_Run 5'!AX12,'Brute Force Search'!$S$6:$S$221,0),1)</f>
        <v>96</v>
      </c>
    </row>
    <row r="13" spans="2:51" x14ac:dyDescent="0.35">
      <c r="C13" t="s">
        <v>3</v>
      </c>
      <c r="D13">
        <v>5</v>
      </c>
      <c r="F13">
        <f ca="1">F6</f>
        <v>1</v>
      </c>
      <c r="G13">
        <f ca="1">G6</f>
        <v>0</v>
      </c>
      <c r="H13">
        <f t="shared" ref="H13:J13" ca="1" si="15">H6</f>
        <v>1</v>
      </c>
      <c r="I13">
        <f t="shared" ca="1" si="15"/>
        <v>0</v>
      </c>
      <c r="J13">
        <f t="shared" ca="1" si="15"/>
        <v>0</v>
      </c>
      <c r="K13">
        <f ca="1">IF(AND(K6=1,K12=0),0,0)</f>
        <v>0</v>
      </c>
      <c r="L13">
        <f ca="1">IF(OR(AND(L6=1,L12=0),AND(L6=0,L12=1)),0,1)</f>
        <v>0</v>
      </c>
      <c r="M13">
        <f ca="1">IF(AND(K13=0,L13=0),1,0)</f>
        <v>1</v>
      </c>
      <c r="N13">
        <f ca="1">N6</f>
        <v>0</v>
      </c>
      <c r="O13">
        <f t="shared" ref="O13:T13" ca="1" si="16">O6</f>
        <v>0</v>
      </c>
      <c r="P13">
        <f t="shared" ca="1" si="16"/>
        <v>1</v>
      </c>
      <c r="Q13">
        <f t="shared" ca="1" si="16"/>
        <v>0</v>
      </c>
      <c r="R13">
        <f t="shared" ca="1" si="16"/>
        <v>0</v>
      </c>
      <c r="S13">
        <f t="shared" ca="1" si="16"/>
        <v>0</v>
      </c>
      <c r="T13">
        <f t="shared" ca="1" si="16"/>
        <v>1</v>
      </c>
      <c r="U13">
        <f t="shared" ca="1" si="3"/>
        <v>17541</v>
      </c>
      <c r="V13">
        <f ca="1">SUMPRODUCT(F13:T13,Data!$D$4:$R$4)</f>
        <v>6.3</v>
      </c>
      <c r="W13">
        <f ca="1">SUMPRODUCT(F13:T13,Data!$D$5:$R$5)</f>
        <v>8</v>
      </c>
      <c r="X13" s="3">
        <f t="shared" ca="1" si="4"/>
        <v>0.11190053285968028</v>
      </c>
      <c r="Y13" s="3">
        <f t="shared" ca="1" si="5"/>
        <v>7.407407407407407E-2</v>
      </c>
      <c r="Z13">
        <f t="shared" ca="1" si="7"/>
        <v>2500</v>
      </c>
      <c r="AA13">
        <f ca="1">250+SUMPRODUCT(F13:T13,Data!$D$6:$R$6)</f>
        <v>630</v>
      </c>
      <c r="AB13" s="2">
        <f t="shared" ca="1" si="8"/>
        <v>209253.99644760214</v>
      </c>
      <c r="AC13" s="2">
        <f t="shared" ca="1" si="9"/>
        <v>221629.62962962961</v>
      </c>
      <c r="AD13" s="2">
        <f t="shared" ca="1" si="10"/>
        <v>430883.62607723172</v>
      </c>
      <c r="AH13" s="24">
        <v>5</v>
      </c>
      <c r="AI13" s="23">
        <f t="array" aca="1" ref="AI13:AW13" ca="1">INDEX(F73:AD82,MATCH(MAX(AD73:AD82),AD73:AD82,0),)</f>
        <v>1</v>
      </c>
      <c r="AJ13" s="23">
        <f ca="1"/>
        <v>0</v>
      </c>
      <c r="AK13" s="23">
        <f ca="1"/>
        <v>0</v>
      </c>
      <c r="AL13" s="23">
        <f ca="1"/>
        <v>0</v>
      </c>
      <c r="AM13" s="23">
        <f ca="1"/>
        <v>1</v>
      </c>
      <c r="AN13" s="23">
        <f ca="1"/>
        <v>0</v>
      </c>
      <c r="AO13" s="23">
        <f ca="1"/>
        <v>0</v>
      </c>
      <c r="AP13" s="23">
        <f ca="1"/>
        <v>1</v>
      </c>
      <c r="AQ13" s="23">
        <f ca="1"/>
        <v>0</v>
      </c>
      <c r="AR13" s="23">
        <f ca="1"/>
        <v>0</v>
      </c>
      <c r="AS13" s="23">
        <f ca="1"/>
        <v>1</v>
      </c>
      <c r="AT13" s="23">
        <f ca="1"/>
        <v>0</v>
      </c>
      <c r="AU13" s="23">
        <f ca="1"/>
        <v>0</v>
      </c>
      <c r="AV13" s="23">
        <f ca="1"/>
        <v>0</v>
      </c>
      <c r="AW13" s="23">
        <f ca="1"/>
        <v>1</v>
      </c>
      <c r="AX13" s="23">
        <f t="shared" ca="1" si="14"/>
        <v>17553</v>
      </c>
      <c r="AY13" s="23">
        <f ca="1">INDEX('Brute Force Search'!$B$6:$S$221,MATCH('Tabu Search_Run 5'!AX13,'Brute Force Search'!$S$6:$S$221,0),1)</f>
        <v>108</v>
      </c>
    </row>
    <row r="14" spans="2:51" x14ac:dyDescent="0.35">
      <c r="C14" t="s">
        <v>4</v>
      </c>
      <c r="D14">
        <v>6</v>
      </c>
      <c r="F14">
        <f ca="1">F6</f>
        <v>1</v>
      </c>
      <c r="G14">
        <f t="shared" ref="G14:M14" ca="1" si="17">G6</f>
        <v>0</v>
      </c>
      <c r="H14">
        <f t="shared" ca="1" si="17"/>
        <v>1</v>
      </c>
      <c r="I14">
        <f t="shared" ca="1" si="17"/>
        <v>0</v>
      </c>
      <c r="J14">
        <f t="shared" ca="1" si="17"/>
        <v>0</v>
      </c>
      <c r="K14">
        <f t="shared" ca="1" si="17"/>
        <v>1</v>
      </c>
      <c r="L14">
        <f t="shared" ca="1" si="17"/>
        <v>0</v>
      </c>
      <c r="M14">
        <f t="shared" ca="1" si="17"/>
        <v>0</v>
      </c>
      <c r="N14">
        <f ca="1">IF(N6,0,1)</f>
        <v>1</v>
      </c>
      <c r="O14">
        <f ca="1">IF(N14=1,0,1)</f>
        <v>0</v>
      </c>
      <c r="P14">
        <f ca="1">IF(AND(OR(N14=1,O14=0),OR(N14=1,O14=0)),0,0)</f>
        <v>0</v>
      </c>
      <c r="Q14">
        <f ca="1">Q6</f>
        <v>0</v>
      </c>
      <c r="R14">
        <f t="shared" ref="R14:T14" ca="1" si="18">R6</f>
        <v>0</v>
      </c>
      <c r="S14">
        <f t="shared" ca="1" si="18"/>
        <v>0</v>
      </c>
      <c r="T14">
        <f t="shared" ca="1" si="18"/>
        <v>1</v>
      </c>
      <c r="U14">
        <f t="shared" ca="1" si="3"/>
        <v>16677</v>
      </c>
      <c r="V14">
        <f ca="1">SUMPRODUCT(F14:T14,Data!$D$4:$R$4)</f>
        <v>1</v>
      </c>
      <c r="W14">
        <f ca="1">SUMPRODUCT(F14:T14,Data!$D$5:$R$5)</f>
        <v>3</v>
      </c>
      <c r="X14" s="3">
        <f t="shared" ca="1" si="4"/>
        <v>1.9607843137254902E-2</v>
      </c>
      <c r="Y14" s="3">
        <f t="shared" ca="1" si="5"/>
        <v>2.9126213592233011E-2</v>
      </c>
      <c r="Z14">
        <f t="shared" ca="1" si="7"/>
        <v>2500</v>
      </c>
      <c r="AA14">
        <f ca="1">250+SUMPRODUCT(F14:T14,Data!$D$6:$R$6)</f>
        <v>450</v>
      </c>
      <c r="AB14" s="2">
        <f t="shared" ca="1" si="8"/>
        <v>40196.078431372545</v>
      </c>
      <c r="AC14" s="2">
        <f t="shared" ca="1" si="9"/>
        <v>95533.980582524266</v>
      </c>
      <c r="AD14" s="2">
        <f t="shared" ca="1" si="10"/>
        <v>135730.0590138968</v>
      </c>
      <c r="AH14" s="24">
        <v>6</v>
      </c>
      <c r="AI14" s="23">
        <f t="array" aca="1" ref="AI14:AW14" ca="1">INDEX(F89:AD98,MATCH(MAX(AD89:AD98),AD89:AD98,0),)</f>
        <v>1</v>
      </c>
      <c r="AJ14" s="23">
        <f ca="1"/>
        <v>0</v>
      </c>
      <c r="AK14" s="23">
        <f ca="1"/>
        <v>0</v>
      </c>
      <c r="AL14" s="23">
        <f ca="1"/>
        <v>0</v>
      </c>
      <c r="AM14" s="23">
        <f ca="1"/>
        <v>1</v>
      </c>
      <c r="AN14" s="23">
        <f ca="1"/>
        <v>0</v>
      </c>
      <c r="AO14" s="23">
        <f ca="1"/>
        <v>1</v>
      </c>
      <c r="AP14" s="23">
        <f ca="1"/>
        <v>0</v>
      </c>
      <c r="AQ14" s="23">
        <f ca="1"/>
        <v>0</v>
      </c>
      <c r="AR14" s="23">
        <f ca="1"/>
        <v>0</v>
      </c>
      <c r="AS14" s="23">
        <f ca="1"/>
        <v>1</v>
      </c>
      <c r="AT14" s="23">
        <f ca="1"/>
        <v>0</v>
      </c>
      <c r="AU14" s="23">
        <f ca="1"/>
        <v>0</v>
      </c>
      <c r="AV14" s="23">
        <f ca="1"/>
        <v>0</v>
      </c>
      <c r="AW14" s="23">
        <f ca="1"/>
        <v>1</v>
      </c>
      <c r="AX14" s="23">
        <f t="shared" ca="1" si="14"/>
        <v>17489</v>
      </c>
      <c r="AY14" s="23">
        <f ca="1">INDEX('Brute Force Search'!$B$6:$S$221,MATCH('Tabu Search_Run 5'!AX14,'Brute Force Search'!$S$6:$S$221,0),1)</f>
        <v>96</v>
      </c>
    </row>
    <row r="15" spans="2:51" x14ac:dyDescent="0.35">
      <c r="C15" t="s">
        <v>4</v>
      </c>
      <c r="D15">
        <v>7</v>
      </c>
      <c r="F15">
        <f ca="1">F6</f>
        <v>1</v>
      </c>
      <c r="G15">
        <f t="shared" ref="G15:M15" ca="1" si="19">G6</f>
        <v>0</v>
      </c>
      <c r="H15">
        <f t="shared" ca="1" si="19"/>
        <v>1</v>
      </c>
      <c r="I15">
        <f t="shared" ca="1" si="19"/>
        <v>0</v>
      </c>
      <c r="J15">
        <f t="shared" ca="1" si="19"/>
        <v>0</v>
      </c>
      <c r="K15">
        <f t="shared" ca="1" si="19"/>
        <v>1</v>
      </c>
      <c r="L15">
        <f t="shared" ca="1" si="19"/>
        <v>0</v>
      </c>
      <c r="M15">
        <f t="shared" ca="1" si="19"/>
        <v>0</v>
      </c>
      <c r="N15">
        <f ca="1">IF(AND(N6=1,N14=0),0,0)</f>
        <v>0</v>
      </c>
      <c r="O15">
        <f ca="1">IF(OR(AND(O6=1,O14=0),AND(O6=0,O14=1)),0,1)</f>
        <v>1</v>
      </c>
      <c r="P15">
        <f ca="1">IF(AND(N15=0,O15=0),1,0)</f>
        <v>0</v>
      </c>
      <c r="Q15">
        <f ca="1">Q6</f>
        <v>0</v>
      </c>
      <c r="R15">
        <f t="shared" ref="R15:T15" ca="1" si="20">R6</f>
        <v>0</v>
      </c>
      <c r="S15">
        <f t="shared" ca="1" si="20"/>
        <v>0</v>
      </c>
      <c r="T15">
        <f t="shared" ca="1" si="20"/>
        <v>1</v>
      </c>
      <c r="U15">
        <f t="shared" ca="1" si="3"/>
        <v>16933</v>
      </c>
      <c r="V15">
        <f ca="1">SUMPRODUCT(F15:T15,Data!$D$4:$R$4)</f>
        <v>3</v>
      </c>
      <c r="W15">
        <f ca="1">SUMPRODUCT(F15:T15,Data!$D$5:$R$5)</f>
        <v>5</v>
      </c>
      <c r="X15" s="3">
        <f t="shared" ca="1" si="4"/>
        <v>5.6603773584905662E-2</v>
      </c>
      <c r="Y15" s="3">
        <f t="shared" ca="1" si="5"/>
        <v>4.7619047619047616E-2</v>
      </c>
      <c r="Z15">
        <f t="shared" ca="1" si="7"/>
        <v>2500</v>
      </c>
      <c r="AA15">
        <f ca="1">250+SUMPRODUCT(F15:T15,Data!$D$6:$R$6)</f>
        <v>490</v>
      </c>
      <c r="AB15" s="2">
        <f t="shared" ca="1" si="8"/>
        <v>113773.58490566039</v>
      </c>
      <c r="AC15" s="2">
        <f t="shared" ca="1" si="9"/>
        <v>153142.85714285713</v>
      </c>
      <c r="AD15" s="2">
        <f t="shared" ca="1" si="10"/>
        <v>266916.44204851752</v>
      </c>
      <c r="AH15" s="24">
        <v>7</v>
      </c>
      <c r="AI15" s="23">
        <f t="array" aca="1" ref="AI15:AW15" ca="1">INDEX(F105:AD114,MATCH(MAX(AD105:AD114),AD105:AD114,0),)</f>
        <v>1</v>
      </c>
      <c r="AJ15" s="23">
        <f ca="1"/>
        <v>0</v>
      </c>
      <c r="AK15" s="23">
        <f ca="1"/>
        <v>0</v>
      </c>
      <c r="AL15" s="23">
        <f ca="1"/>
        <v>0</v>
      </c>
      <c r="AM15" s="23">
        <f ca="1"/>
        <v>1</v>
      </c>
      <c r="AN15" s="23">
        <f ca="1"/>
        <v>0</v>
      </c>
      <c r="AO15" s="23">
        <f ca="1"/>
        <v>0</v>
      </c>
      <c r="AP15" s="23">
        <f ca="1"/>
        <v>1</v>
      </c>
      <c r="AQ15" s="23">
        <f ca="1"/>
        <v>0</v>
      </c>
      <c r="AR15" s="23">
        <f ca="1"/>
        <v>0</v>
      </c>
      <c r="AS15" s="23">
        <f ca="1"/>
        <v>1</v>
      </c>
      <c r="AT15" s="23">
        <f ca="1"/>
        <v>0</v>
      </c>
      <c r="AU15" s="23">
        <f ca="1"/>
        <v>0</v>
      </c>
      <c r="AV15" s="23">
        <f ca="1"/>
        <v>0</v>
      </c>
      <c r="AW15" s="23">
        <f ca="1"/>
        <v>1</v>
      </c>
      <c r="AX15" s="23">
        <f t="shared" ca="1" si="14"/>
        <v>17553</v>
      </c>
      <c r="AY15" s="23">
        <f ca="1">INDEX('Brute Force Search'!$B$6:$S$221,MATCH('Tabu Search_Run 5'!AX15,'Brute Force Search'!$S$6:$S$221,0),1)</f>
        <v>108</v>
      </c>
    </row>
    <row r="16" spans="2:51" x14ac:dyDescent="0.35">
      <c r="C16" t="s">
        <v>5</v>
      </c>
      <c r="D16">
        <v>8</v>
      </c>
      <c r="F16">
        <f ca="1">F6</f>
        <v>1</v>
      </c>
      <c r="G16">
        <f t="shared" ref="G16:P16" ca="1" si="21">G6</f>
        <v>0</v>
      </c>
      <c r="H16">
        <f t="shared" ca="1" si="21"/>
        <v>1</v>
      </c>
      <c r="I16">
        <f t="shared" ca="1" si="21"/>
        <v>0</v>
      </c>
      <c r="J16">
        <f t="shared" ca="1" si="21"/>
        <v>0</v>
      </c>
      <c r="K16">
        <f t="shared" ca="1" si="21"/>
        <v>1</v>
      </c>
      <c r="L16">
        <f t="shared" ca="1" si="21"/>
        <v>0</v>
      </c>
      <c r="M16">
        <f t="shared" ca="1" si="21"/>
        <v>0</v>
      </c>
      <c r="N16">
        <f t="shared" ca="1" si="21"/>
        <v>0</v>
      </c>
      <c r="O16">
        <f t="shared" ca="1" si="21"/>
        <v>0</v>
      </c>
      <c r="P16">
        <f t="shared" ca="1" si="21"/>
        <v>1</v>
      </c>
      <c r="Q16">
        <f ca="1">IF(Q6,0,1)</f>
        <v>1</v>
      </c>
      <c r="R16">
        <f ca="1">IF(Q16=1,0,1)</f>
        <v>0</v>
      </c>
      <c r="S16">
        <f ca="1">IF(AND(OR(Q16=0,R16=1),OR(R16=0,R16=1)),0,0)</f>
        <v>0</v>
      </c>
      <c r="T16">
        <f ca="1">IF(S16,0,0)</f>
        <v>0</v>
      </c>
      <c r="U16">
        <f t="shared" ca="1" si="3"/>
        <v>3109</v>
      </c>
      <c r="V16">
        <f ca="1">SUMPRODUCT(F16:T16,Data!$D$4:$R$4)</f>
        <v>9.5</v>
      </c>
      <c r="W16">
        <f ca="1">SUMPRODUCT(F16:T16,Data!$D$5:$R$5)</f>
        <v>10.5</v>
      </c>
      <c r="X16" s="3">
        <f t="shared" ca="1" si="4"/>
        <v>0.15966386554621848</v>
      </c>
      <c r="Y16" s="3">
        <f t="shared" ca="1" si="5"/>
        <v>9.5022624434389136E-2</v>
      </c>
      <c r="Z16">
        <f t="shared" ca="1" si="7"/>
        <v>1000</v>
      </c>
      <c r="AA16">
        <f ca="1">250+SUMPRODUCT(F16:T16,Data!$D$6:$R$6)</f>
        <v>530</v>
      </c>
      <c r="AB16" s="2">
        <f t="shared" ca="1" si="8"/>
        <v>75042.016806722691</v>
      </c>
      <c r="AC16" s="2">
        <f t="shared" ca="1" si="9"/>
        <v>71457.013574660625</v>
      </c>
      <c r="AD16" s="2">
        <f t="shared" ca="1" si="10"/>
        <v>146499.03038138332</v>
      </c>
      <c r="AH16" s="24">
        <v>8</v>
      </c>
      <c r="AI16" s="23">
        <f t="array" aca="1" ref="AI16:AW16" ca="1">INDEX(F121:AD130,MATCH(MAX(AD121:AD130),AD121:AD130,0),)</f>
        <v>1</v>
      </c>
      <c r="AJ16" s="23">
        <f ca="1"/>
        <v>0</v>
      </c>
      <c r="AK16" s="23">
        <f ca="1"/>
        <v>0</v>
      </c>
      <c r="AL16" s="23">
        <f ca="1"/>
        <v>0</v>
      </c>
      <c r="AM16" s="23">
        <f ca="1"/>
        <v>1</v>
      </c>
      <c r="AN16" s="23">
        <f ca="1"/>
        <v>0</v>
      </c>
      <c r="AO16" s="23">
        <f ca="1"/>
        <v>1</v>
      </c>
      <c r="AP16" s="23">
        <f ca="1"/>
        <v>0</v>
      </c>
      <c r="AQ16" s="23">
        <f ca="1"/>
        <v>0</v>
      </c>
      <c r="AR16" s="23">
        <f ca="1"/>
        <v>0</v>
      </c>
      <c r="AS16" s="23">
        <f ca="1"/>
        <v>1</v>
      </c>
      <c r="AT16" s="23">
        <f ca="1"/>
        <v>0</v>
      </c>
      <c r="AU16" s="23">
        <f ca="1"/>
        <v>0</v>
      </c>
      <c r="AV16" s="23">
        <f ca="1"/>
        <v>0</v>
      </c>
      <c r="AW16" s="23">
        <f ca="1"/>
        <v>1</v>
      </c>
      <c r="AX16" s="23">
        <f t="shared" ca="1" si="14"/>
        <v>17489</v>
      </c>
      <c r="AY16" s="23">
        <f ca="1">INDEX('Brute Force Search'!$B$6:$S$221,MATCH('Tabu Search_Run 5'!AX16,'Brute Force Search'!$S$6:$S$221,0),1)</f>
        <v>96</v>
      </c>
    </row>
    <row r="17" spans="2:51" x14ac:dyDescent="0.35">
      <c r="C17" t="s">
        <v>5</v>
      </c>
      <c r="D17">
        <v>9</v>
      </c>
      <c r="F17">
        <f ca="1">F6</f>
        <v>1</v>
      </c>
      <c r="G17">
        <f t="shared" ref="G17:P17" ca="1" si="22">G6</f>
        <v>0</v>
      </c>
      <c r="H17">
        <f t="shared" ca="1" si="22"/>
        <v>1</v>
      </c>
      <c r="I17">
        <f t="shared" ca="1" si="22"/>
        <v>0</v>
      </c>
      <c r="J17">
        <f t="shared" ca="1" si="22"/>
        <v>0</v>
      </c>
      <c r="K17">
        <f t="shared" ca="1" si="22"/>
        <v>1</v>
      </c>
      <c r="L17">
        <f t="shared" ca="1" si="22"/>
        <v>0</v>
      </c>
      <c r="M17">
        <f t="shared" ca="1" si="22"/>
        <v>0</v>
      </c>
      <c r="N17">
        <f t="shared" ca="1" si="22"/>
        <v>0</v>
      </c>
      <c r="O17">
        <f t="shared" ca="1" si="22"/>
        <v>0</v>
      </c>
      <c r="P17">
        <f t="shared" ca="1" si="22"/>
        <v>1</v>
      </c>
      <c r="Q17">
        <f ca="1">IF(AND(Q6=1,Q16=0),0,0)</f>
        <v>0</v>
      </c>
      <c r="R17">
        <f ca="1">IF(AND(R6=1,R16=0),0,0)</f>
        <v>0</v>
      </c>
      <c r="S17">
        <f ca="1">IF(AND(AND(OR(Q6=0,Q6=1),OR(R6=0,R6=1)),AND(OR(Q16=0,Q16=1),OR(R16=0,R16=1)),S6=1),0,1)</f>
        <v>1</v>
      </c>
      <c r="T17">
        <f ca="1">IF(AND(Q17=0,R17=0,S17=0),1,0)</f>
        <v>0</v>
      </c>
      <c r="U17">
        <f t="shared" ca="1" si="3"/>
        <v>9253</v>
      </c>
      <c r="V17">
        <f ca="1">SUMPRODUCT(F17:T17,Data!$D$4:$R$4)</f>
        <v>6.5</v>
      </c>
      <c r="W17">
        <f ca="1">SUMPRODUCT(F17:T17,Data!$D$5:$R$5)</f>
        <v>6.5</v>
      </c>
      <c r="X17" s="3">
        <f t="shared" ca="1" si="4"/>
        <v>0.11504424778761062</v>
      </c>
      <c r="Y17" s="3">
        <f t="shared" ca="1" si="5"/>
        <v>6.1032863849765258E-2</v>
      </c>
      <c r="Z17">
        <f t="shared" ca="1" si="7"/>
        <v>2000</v>
      </c>
      <c r="AA17">
        <f ca="1">250+SUMPRODUCT(F17:T17,Data!$D$6:$R$6)</f>
        <v>530</v>
      </c>
      <c r="AB17" s="2">
        <f t="shared" ca="1" si="8"/>
        <v>169115.04424778762</v>
      </c>
      <c r="AC17" s="2">
        <f t="shared" ca="1" si="9"/>
        <v>143549.29577464788</v>
      </c>
      <c r="AD17" s="2">
        <f t="shared" ca="1" si="10"/>
        <v>312664.34002243553</v>
      </c>
      <c r="AH17" s="24">
        <v>9</v>
      </c>
      <c r="AI17" s="23">
        <f t="array" aca="1" ref="AI17:AW17" ca="1">INDEX(F137:AD146,MATCH(MAX(AD137:AD146),AD137:AD146,0),)</f>
        <v>1</v>
      </c>
      <c r="AJ17" s="23">
        <f ca="1"/>
        <v>0</v>
      </c>
      <c r="AK17" s="23">
        <f ca="1"/>
        <v>0</v>
      </c>
      <c r="AL17" s="23">
        <f ca="1"/>
        <v>0</v>
      </c>
      <c r="AM17" s="23">
        <f ca="1"/>
        <v>1</v>
      </c>
      <c r="AN17" s="23">
        <f ca="1"/>
        <v>0</v>
      </c>
      <c r="AO17" s="23">
        <f ca="1"/>
        <v>0</v>
      </c>
      <c r="AP17" s="23">
        <f ca="1"/>
        <v>1</v>
      </c>
      <c r="AQ17" s="23">
        <f ca="1"/>
        <v>0</v>
      </c>
      <c r="AR17" s="23">
        <f ca="1"/>
        <v>0</v>
      </c>
      <c r="AS17" s="23">
        <f ca="1"/>
        <v>1</v>
      </c>
      <c r="AT17" s="23">
        <f ca="1"/>
        <v>0</v>
      </c>
      <c r="AU17" s="23">
        <f ca="1"/>
        <v>0</v>
      </c>
      <c r="AV17" s="23">
        <f ca="1"/>
        <v>0</v>
      </c>
      <c r="AW17" s="23">
        <f ca="1"/>
        <v>1</v>
      </c>
      <c r="AX17" s="23">
        <f t="shared" ca="1" si="14"/>
        <v>17553</v>
      </c>
      <c r="AY17" s="23">
        <f ca="1">INDEX('Brute Force Search'!$B$6:$S$221,MATCH('Tabu Search_Run 5'!AX17,'Brute Force Search'!$S$6:$S$221,0),1)</f>
        <v>108</v>
      </c>
    </row>
    <row r="18" spans="2:51" x14ac:dyDescent="0.35">
      <c r="C18" t="s">
        <v>5</v>
      </c>
      <c r="D18">
        <v>10</v>
      </c>
      <c r="F18">
        <f ca="1">F6</f>
        <v>1</v>
      </c>
      <c r="G18">
        <f t="shared" ref="G18:P18" ca="1" si="23">G6</f>
        <v>0</v>
      </c>
      <c r="H18">
        <f t="shared" ca="1" si="23"/>
        <v>1</v>
      </c>
      <c r="I18">
        <f t="shared" ca="1" si="23"/>
        <v>0</v>
      </c>
      <c r="J18">
        <f t="shared" ca="1" si="23"/>
        <v>0</v>
      </c>
      <c r="K18">
        <f t="shared" ca="1" si="23"/>
        <v>1</v>
      </c>
      <c r="L18">
        <f t="shared" ca="1" si="23"/>
        <v>0</v>
      </c>
      <c r="M18">
        <f t="shared" ca="1" si="23"/>
        <v>0</v>
      </c>
      <c r="N18">
        <f t="shared" ca="1" si="23"/>
        <v>0</v>
      </c>
      <c r="O18">
        <f t="shared" ca="1" si="23"/>
        <v>0</v>
      </c>
      <c r="P18">
        <f t="shared" ca="1" si="23"/>
        <v>1</v>
      </c>
      <c r="Q18">
        <f ca="1">IF(OR(Q6=1,Q16=1,Q17=1),0,1)</f>
        <v>0</v>
      </c>
      <c r="R18">
        <f ca="1">IF(OR(R6=1,R16=1,R17=1),0,1)</f>
        <v>1</v>
      </c>
      <c r="S18">
        <f ca="1">IF(OR(S6=1,S16=1,S17=1),0,1)</f>
        <v>0</v>
      </c>
      <c r="T18">
        <f ca="1">IF(OR(T6=1,T16=1,T17=1),0,1)</f>
        <v>0</v>
      </c>
      <c r="U18">
        <f t="shared" ca="1" si="3"/>
        <v>5157</v>
      </c>
      <c r="V18">
        <f ca="1">SUMPRODUCT(F18:T18,Data!$D$4:$R$4)</f>
        <v>7.5</v>
      </c>
      <c r="W18">
        <f ca="1">SUMPRODUCT(F18:T18,Data!$D$5:$R$5)</f>
        <v>8.5</v>
      </c>
      <c r="X18" s="3">
        <f t="shared" ca="1" si="4"/>
        <v>0.13043478260869565</v>
      </c>
      <c r="Y18" s="3">
        <f t="shared" ca="1" si="5"/>
        <v>7.8341013824884786E-2</v>
      </c>
      <c r="Z18">
        <f t="shared" ca="1" si="7"/>
        <v>1500</v>
      </c>
      <c r="AA18">
        <f ca="1">250+SUMPRODUCT(F18:T18,Data!$D$6:$R$6)</f>
        <v>530</v>
      </c>
      <c r="AB18" s="2">
        <f t="shared" ca="1" si="8"/>
        <v>126521.73913043478</v>
      </c>
      <c r="AC18" s="2">
        <f t="shared" ca="1" si="9"/>
        <v>121585.25345622119</v>
      </c>
      <c r="AD18" s="2">
        <f t="shared" ca="1" si="10"/>
        <v>248106.99258665598</v>
      </c>
      <c r="AH18" s="24">
        <v>10</v>
      </c>
      <c r="AI18" s="23">
        <f t="array" aca="1" ref="AI18:AW18" ca="1">INDEX(F153:AD162,MATCH(MAX(AD153:AD162),AD153:AD162,0),)</f>
        <v>1</v>
      </c>
      <c r="AJ18" s="23">
        <f ca="1"/>
        <v>0</v>
      </c>
      <c r="AK18" s="23">
        <f ca="1"/>
        <v>0</v>
      </c>
      <c r="AL18" s="23">
        <f ca="1"/>
        <v>0</v>
      </c>
      <c r="AM18" s="23">
        <f ca="1"/>
        <v>1</v>
      </c>
      <c r="AN18" s="23">
        <f ca="1"/>
        <v>0</v>
      </c>
      <c r="AO18" s="23">
        <f ca="1"/>
        <v>1</v>
      </c>
      <c r="AP18" s="23">
        <f ca="1"/>
        <v>0</v>
      </c>
      <c r="AQ18" s="23">
        <f ca="1"/>
        <v>0</v>
      </c>
      <c r="AR18" s="23">
        <f ca="1"/>
        <v>0</v>
      </c>
      <c r="AS18" s="23">
        <f ca="1"/>
        <v>1</v>
      </c>
      <c r="AT18" s="23">
        <f ca="1"/>
        <v>0</v>
      </c>
      <c r="AU18" s="23">
        <f ca="1"/>
        <v>0</v>
      </c>
      <c r="AV18" s="23">
        <f ca="1"/>
        <v>0</v>
      </c>
      <c r="AW18" s="23">
        <f ca="1"/>
        <v>1</v>
      </c>
      <c r="AX18" s="23">
        <f t="shared" ca="1" si="14"/>
        <v>17489</v>
      </c>
      <c r="AY18" s="23">
        <f ca="1">INDEX('Brute Force Search'!$B$6:$S$221,MATCH('Tabu Search_Run 5'!AX18,'Brute Force Search'!$S$6:$S$221,0),1)</f>
        <v>96</v>
      </c>
    </row>
    <row r="19" spans="2:51" x14ac:dyDescent="0.35">
      <c r="B19" s="4" t="s">
        <v>73</v>
      </c>
      <c r="AD19" s="43">
        <f ca="1">MAX(AD9:AD18)</f>
        <v>516861.75115207373</v>
      </c>
      <c r="AI19" s="46"/>
    </row>
    <row r="20" spans="2:51" x14ac:dyDescent="0.35">
      <c r="B20" s="4" t="s">
        <v>82</v>
      </c>
      <c r="F20">
        <f t="shared" ref="F20:T20" ca="1" si="24">AI9</f>
        <v>1</v>
      </c>
      <c r="G20">
        <f t="shared" ca="1" si="24"/>
        <v>0</v>
      </c>
      <c r="H20">
        <f t="shared" ca="1" si="24"/>
        <v>0</v>
      </c>
      <c r="I20">
        <f t="shared" ca="1" si="24"/>
        <v>0</v>
      </c>
      <c r="J20">
        <f t="shared" ca="1" si="24"/>
        <v>1</v>
      </c>
      <c r="K20">
        <f t="shared" ca="1" si="24"/>
        <v>1</v>
      </c>
      <c r="L20">
        <f t="shared" ca="1" si="24"/>
        <v>0</v>
      </c>
      <c r="M20">
        <f t="shared" ca="1" si="24"/>
        <v>0</v>
      </c>
      <c r="N20">
        <f t="shared" ca="1" si="24"/>
        <v>0</v>
      </c>
      <c r="O20">
        <f t="shared" ca="1" si="24"/>
        <v>0</v>
      </c>
      <c r="P20">
        <f t="shared" ca="1" si="24"/>
        <v>1</v>
      </c>
      <c r="Q20">
        <f t="shared" ca="1" si="24"/>
        <v>0</v>
      </c>
      <c r="R20">
        <f t="shared" ca="1" si="24"/>
        <v>0</v>
      </c>
      <c r="S20">
        <f t="shared" ca="1" si="24"/>
        <v>0</v>
      </c>
      <c r="T20">
        <f t="shared" ca="1" si="24"/>
        <v>1</v>
      </c>
      <c r="U20">
        <f ca="1">SUMPRODUCT($F$1:$T$1,F20:T20)</f>
        <v>17457</v>
      </c>
    </row>
    <row r="21" spans="2:51" x14ac:dyDescent="0.35"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</row>
    <row r="22" spans="2:51" x14ac:dyDescent="0.35">
      <c r="B22" s="4" t="s">
        <v>128</v>
      </c>
      <c r="E22" s="45">
        <f ca="1">AY9</f>
        <v>84</v>
      </c>
      <c r="F22">
        <f ca="1">VLOOKUP($E22,'Brute Force Search'!$B$6:$R$221,F$3,0)</f>
        <v>1</v>
      </c>
      <c r="G22">
        <f ca="1">VLOOKUP($E22,'Brute Force Search'!$B$6:$R$221,G$3,0)</f>
        <v>0</v>
      </c>
      <c r="H22">
        <f ca="1">VLOOKUP($E22,'Brute Force Search'!$B$6:$R$221,H$3,0)</f>
        <v>0</v>
      </c>
      <c r="I22">
        <f ca="1">VLOOKUP($E22,'Brute Force Search'!$B$6:$R$221,I$3,0)</f>
        <v>0</v>
      </c>
      <c r="J22">
        <f ca="1">VLOOKUP($E22,'Brute Force Search'!$B$6:$R$221,J$3,0)</f>
        <v>1</v>
      </c>
      <c r="K22">
        <f ca="1">VLOOKUP($E22,'Brute Force Search'!$B$6:$R$221,K$3,0)</f>
        <v>1</v>
      </c>
      <c r="L22">
        <f ca="1">VLOOKUP($E22,'Brute Force Search'!$B$6:$R$221,L$3,0)</f>
        <v>0</v>
      </c>
      <c r="M22">
        <f ca="1">VLOOKUP($E22,'Brute Force Search'!$B$6:$R$221,M$3,0)</f>
        <v>0</v>
      </c>
      <c r="N22">
        <f ca="1">VLOOKUP($E22,'Brute Force Search'!$B$6:$R$221,N$3,0)</f>
        <v>0</v>
      </c>
      <c r="O22">
        <f ca="1">VLOOKUP($E22,'Brute Force Search'!$B$6:$R$221,O$3,0)</f>
        <v>0</v>
      </c>
      <c r="P22">
        <f ca="1">VLOOKUP($E22,'Brute Force Search'!$B$6:$R$221,P$3,0)</f>
        <v>1</v>
      </c>
      <c r="Q22">
        <f ca="1">VLOOKUP($E22,'Brute Force Search'!$B$6:$R$221,Q$3,0)</f>
        <v>0</v>
      </c>
      <c r="R22">
        <f ca="1">VLOOKUP($E22,'Brute Force Search'!$B$6:$R$221,R$3,0)</f>
        <v>0</v>
      </c>
      <c r="S22">
        <f ca="1">VLOOKUP($E22,'Brute Force Search'!$B$6:$R$221,S$3,0)</f>
        <v>0</v>
      </c>
      <c r="T22">
        <f ca="1">VLOOKUP($E22,'Brute Force Search'!$B$6:$R$221,T$3,0)</f>
        <v>1</v>
      </c>
      <c r="U22">
        <f ca="1">SUMPRODUCT($F$1:$T$1,F22:T22)</f>
        <v>17457</v>
      </c>
      <c r="V22" s="34"/>
      <c r="W22" s="34"/>
      <c r="X22" s="34"/>
      <c r="Y22" s="34"/>
      <c r="Z22" s="34"/>
      <c r="AA22" s="34"/>
      <c r="AB22" s="34"/>
      <c r="AC22" s="34"/>
      <c r="AD22" s="34"/>
      <c r="AE22" s="34"/>
    </row>
    <row r="23" spans="2:51" x14ac:dyDescent="0.35"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</row>
    <row r="24" spans="2:51" x14ac:dyDescent="0.35">
      <c r="B24" s="4" t="s">
        <v>80</v>
      </c>
      <c r="AE24" t="s">
        <v>68</v>
      </c>
    </row>
    <row r="25" spans="2:51" x14ac:dyDescent="0.35">
      <c r="C25" t="str">
        <f t="shared" ref="C25:C34" si="25">C9</f>
        <v>Detachable</v>
      </c>
      <c r="D25">
        <v>1</v>
      </c>
      <c r="F25">
        <f ca="1">IF(F22,0,1)</f>
        <v>0</v>
      </c>
      <c r="G25">
        <f ca="1">1-F25</f>
        <v>1</v>
      </c>
      <c r="H25">
        <f ca="1">H22</f>
        <v>0</v>
      </c>
      <c r="I25">
        <f t="shared" ref="I25:T25" ca="1" si="26">I22</f>
        <v>0</v>
      </c>
      <c r="J25">
        <f t="shared" ca="1" si="26"/>
        <v>1</v>
      </c>
      <c r="K25">
        <f t="shared" ca="1" si="26"/>
        <v>1</v>
      </c>
      <c r="L25">
        <f t="shared" ca="1" si="26"/>
        <v>0</v>
      </c>
      <c r="M25">
        <f t="shared" ca="1" si="26"/>
        <v>0</v>
      </c>
      <c r="N25">
        <f t="shared" ca="1" si="26"/>
        <v>0</v>
      </c>
      <c r="O25">
        <f t="shared" ca="1" si="26"/>
        <v>0</v>
      </c>
      <c r="P25">
        <f t="shared" ca="1" si="26"/>
        <v>1</v>
      </c>
      <c r="Q25">
        <f t="shared" ca="1" si="26"/>
        <v>0</v>
      </c>
      <c r="R25">
        <f t="shared" ca="1" si="26"/>
        <v>0</v>
      </c>
      <c r="S25">
        <f t="shared" ca="1" si="26"/>
        <v>0</v>
      </c>
      <c r="T25">
        <f t="shared" ca="1" si="26"/>
        <v>1</v>
      </c>
      <c r="U25">
        <f t="shared" ref="U25:U36" ca="1" si="27">SUMPRODUCT($F$1:$T$1,F25:T25)</f>
        <v>17458</v>
      </c>
      <c r="V25">
        <f ca="1">SUMPRODUCT(F25:T25,Data!$D$4:$R$4)</f>
        <v>9</v>
      </c>
      <c r="W25">
        <f ca="1">SUMPRODUCT(F25:T25,Data!$D$5:$R$5)</f>
        <v>5.5</v>
      </c>
      <c r="X25" s="3">
        <f t="shared" ref="X25:X34" ca="1" si="28">V25/(50+V25)</f>
        <v>0.15254237288135594</v>
      </c>
      <c r="Y25" s="3">
        <f t="shared" ref="Y25:Y34" ca="1" si="29">W25/(100+W25)</f>
        <v>5.2132701421800945E-2</v>
      </c>
      <c r="Z25">
        <f ca="1">IF(Q25=1,$Q$5,IF(R25=1,$R$5,IF(S25=1,$S$5,IF(T25=1,$T$5))))</f>
        <v>2500</v>
      </c>
      <c r="AA25">
        <f ca="1">250+SUMPRODUCT(F25:T25,Data!$D$6:$R$6)</f>
        <v>530</v>
      </c>
      <c r="AB25" s="2">
        <f t="shared" ref="AB25:AB34" ca="1" si="30">($Z25-$AA25)*X25*1000</f>
        <v>300508.4745762712</v>
      </c>
      <c r="AC25" s="2">
        <f t="shared" ref="AC25:AC34" ca="1" si="31">($Z25-$AA25)*Y25*1600</f>
        <v>164322.27488151658</v>
      </c>
      <c r="AD25" s="2">
        <f t="shared" ref="AD25:AD34" ca="1" si="32">SUM(AB25:AC25)</f>
        <v>464830.74945778778</v>
      </c>
      <c r="AE25" t="str">
        <f ca="1">IFERROR(VLOOKUP(U25,AX$9,1,0),"No")</f>
        <v>No</v>
      </c>
    </row>
    <row r="26" spans="2:51" x14ac:dyDescent="0.35">
      <c r="C26" t="str">
        <f t="shared" si="25"/>
        <v>Processor</v>
      </c>
      <c r="D26">
        <v>2</v>
      </c>
      <c r="F26">
        <f ca="1">F22</f>
        <v>1</v>
      </c>
      <c r="G26">
        <f ca="1">G22</f>
        <v>0</v>
      </c>
      <c r="H26">
        <f ca="1">IF(H22,0,1)</f>
        <v>1</v>
      </c>
      <c r="I26">
        <f ca="1">IF(H26=1,0,1)</f>
        <v>0</v>
      </c>
      <c r="J26">
        <f ca="1">IF(AND(OR(H26=1,H26=0),OR(H26=1,I26=0)),0,0)</f>
        <v>0</v>
      </c>
      <c r="K26">
        <f ca="1">K22</f>
        <v>1</v>
      </c>
      <c r="L26">
        <f t="shared" ref="L26:T26" ca="1" si="33">L22</f>
        <v>0</v>
      </c>
      <c r="M26">
        <f t="shared" ca="1" si="33"/>
        <v>0</v>
      </c>
      <c r="N26">
        <f t="shared" ca="1" si="33"/>
        <v>0</v>
      </c>
      <c r="O26">
        <f t="shared" ca="1" si="33"/>
        <v>0</v>
      </c>
      <c r="P26">
        <f t="shared" ca="1" si="33"/>
        <v>1</v>
      </c>
      <c r="Q26">
        <f t="shared" ca="1" si="33"/>
        <v>0</v>
      </c>
      <c r="R26">
        <f t="shared" ca="1" si="33"/>
        <v>0</v>
      </c>
      <c r="S26">
        <f t="shared" ca="1" si="33"/>
        <v>0</v>
      </c>
      <c r="T26">
        <f t="shared" ca="1" si="33"/>
        <v>1</v>
      </c>
      <c r="U26">
        <f t="shared" ca="1" si="27"/>
        <v>17445</v>
      </c>
      <c r="V26">
        <f ca="1">SUMPRODUCT(F26:T26,Data!$D$4:$R$4)</f>
        <v>5.5</v>
      </c>
      <c r="W26">
        <f ca="1">SUMPRODUCT(F26:T26,Data!$D$5:$R$5)</f>
        <v>5.5</v>
      </c>
      <c r="X26" s="3">
        <f t="shared" ca="1" si="28"/>
        <v>9.90990990990991E-2</v>
      </c>
      <c r="Y26" s="3">
        <f t="shared" ca="1" si="29"/>
        <v>5.2132701421800945E-2</v>
      </c>
      <c r="Z26">
        <f t="shared" ref="Z26:Z34" ca="1" si="34">IF(Q26=1,$Q$5,IF(R26=1,$R$5,IF(S26=1,$S$5,IF(T26=1,$T$5))))</f>
        <v>2500</v>
      </c>
      <c r="AA26">
        <f ca="1">250+SUMPRODUCT(F26:T26,Data!$D$6:$R$6)</f>
        <v>530</v>
      </c>
      <c r="AB26" s="2">
        <f t="shared" ca="1" si="30"/>
        <v>195225.22522522521</v>
      </c>
      <c r="AC26" s="2">
        <f t="shared" ca="1" si="31"/>
        <v>164322.27488151658</v>
      </c>
      <c r="AD26" s="2">
        <f t="shared" ca="1" si="32"/>
        <v>359547.50010674179</v>
      </c>
      <c r="AE26" t="str">
        <f t="shared" ref="AE26:AE34" ca="1" si="35">IFERROR(VLOOKUP(U26,AX$9,1,0),"No")</f>
        <v>No</v>
      </c>
      <c r="AK26" s="46"/>
    </row>
    <row r="27" spans="2:51" x14ac:dyDescent="0.35">
      <c r="C27" t="str">
        <f t="shared" si="25"/>
        <v>Processor</v>
      </c>
      <c r="D27">
        <v>3</v>
      </c>
      <c r="F27">
        <f ca="1">F22</f>
        <v>1</v>
      </c>
      <c r="G27">
        <f ca="1">G22</f>
        <v>0</v>
      </c>
      <c r="H27">
        <f ca="1">IF(AND(H22=1,H26=0),0,0)</f>
        <v>0</v>
      </c>
      <c r="I27">
        <f ca="1">IF(OR(AND(I22=1,I26=0),AND(I22=0,I26=1)),0,1)</f>
        <v>1</v>
      </c>
      <c r="J27">
        <f ca="1">IF(AND(H27=0,I27=0),1,0)</f>
        <v>0</v>
      </c>
      <c r="K27">
        <f ca="1">K22</f>
        <v>1</v>
      </c>
      <c r="L27">
        <f t="shared" ref="L27:T27" ca="1" si="36">L22</f>
        <v>0</v>
      </c>
      <c r="M27">
        <f t="shared" ca="1" si="36"/>
        <v>0</v>
      </c>
      <c r="N27">
        <f t="shared" ca="1" si="36"/>
        <v>0</v>
      </c>
      <c r="O27">
        <f t="shared" ca="1" si="36"/>
        <v>0</v>
      </c>
      <c r="P27">
        <f t="shared" ca="1" si="36"/>
        <v>1</v>
      </c>
      <c r="Q27">
        <f t="shared" ca="1" si="36"/>
        <v>0</v>
      </c>
      <c r="R27">
        <f t="shared" ca="1" si="36"/>
        <v>0</v>
      </c>
      <c r="S27">
        <f t="shared" ca="1" si="36"/>
        <v>0</v>
      </c>
      <c r="T27">
        <f t="shared" ca="1" si="36"/>
        <v>1</v>
      </c>
      <c r="U27">
        <f t="shared" ca="1" si="27"/>
        <v>17449</v>
      </c>
      <c r="V27">
        <f ca="1">SUMPRODUCT(F27:T27,Data!$D$4:$R$4)</f>
        <v>7.5</v>
      </c>
      <c r="W27">
        <f ca="1">SUMPRODUCT(F27:T27,Data!$D$5:$R$5)</f>
        <v>7.9</v>
      </c>
      <c r="X27" s="3">
        <f t="shared" ca="1" si="28"/>
        <v>0.13043478260869565</v>
      </c>
      <c r="Y27" s="3">
        <f t="shared" ca="1" si="29"/>
        <v>7.3215940685820199E-2</v>
      </c>
      <c r="Z27">
        <f t="shared" ca="1" si="34"/>
        <v>2500</v>
      </c>
      <c r="AA27">
        <f ca="1">250+SUMPRODUCT(F27:T27,Data!$D$6:$R$6)</f>
        <v>630</v>
      </c>
      <c r="AB27" s="2">
        <f t="shared" ca="1" si="30"/>
        <v>243913.04347826086</v>
      </c>
      <c r="AC27" s="2">
        <f t="shared" ca="1" si="31"/>
        <v>219062.09453197403</v>
      </c>
      <c r="AD27" s="2">
        <f t="shared" ca="1" si="32"/>
        <v>462975.13801023492</v>
      </c>
      <c r="AE27" t="str">
        <f t="shared" ca="1" si="35"/>
        <v>No</v>
      </c>
    </row>
    <row r="28" spans="2:51" x14ac:dyDescent="0.35">
      <c r="C28" t="str">
        <f t="shared" si="25"/>
        <v>Display Size</v>
      </c>
      <c r="D28">
        <v>4</v>
      </c>
      <c r="F28">
        <f ca="1">F22</f>
        <v>1</v>
      </c>
      <c r="G28">
        <f ca="1">G22</f>
        <v>0</v>
      </c>
      <c r="H28">
        <f ca="1">H22</f>
        <v>0</v>
      </c>
      <c r="I28">
        <f t="shared" ref="I28:J28" ca="1" si="37">I22</f>
        <v>0</v>
      </c>
      <c r="J28">
        <f t="shared" ca="1" si="37"/>
        <v>1</v>
      </c>
      <c r="K28">
        <f ca="1">IF(K22,0,1)</f>
        <v>0</v>
      </c>
      <c r="L28">
        <f ca="1">IF(K28=1,0,1)</f>
        <v>1</v>
      </c>
      <c r="M28">
        <f ca="1">IF(AND(OR(K28=1,K28=0),OR(L28=1,L28=0)),0,0)</f>
        <v>0</v>
      </c>
      <c r="N28">
        <f ca="1">N22</f>
        <v>0</v>
      </c>
      <c r="O28">
        <f t="shared" ref="O28:T28" ca="1" si="38">O22</f>
        <v>0</v>
      </c>
      <c r="P28">
        <f t="shared" ca="1" si="38"/>
        <v>1</v>
      </c>
      <c r="Q28">
        <f t="shared" ca="1" si="38"/>
        <v>0</v>
      </c>
      <c r="R28">
        <f t="shared" ca="1" si="38"/>
        <v>0</v>
      </c>
      <c r="S28">
        <f t="shared" ca="1" si="38"/>
        <v>0</v>
      </c>
      <c r="T28">
        <f t="shared" ca="1" si="38"/>
        <v>1</v>
      </c>
      <c r="U28">
        <f t="shared" ca="1" si="27"/>
        <v>17489</v>
      </c>
      <c r="V28">
        <f ca="1">SUMPRODUCT(F28:T28,Data!$D$4:$R$4)</f>
        <v>12</v>
      </c>
      <c r="W28">
        <f ca="1">SUMPRODUCT(F28:T28,Data!$D$5:$R$5)</f>
        <v>10</v>
      </c>
      <c r="X28" s="3">
        <f t="shared" ca="1" si="28"/>
        <v>0.19354838709677419</v>
      </c>
      <c r="Y28" s="3">
        <f t="shared" ca="1" si="29"/>
        <v>9.0909090909090912E-2</v>
      </c>
      <c r="Z28">
        <f t="shared" ca="1" si="34"/>
        <v>2500</v>
      </c>
      <c r="AA28">
        <f ca="1">250+SUMPRODUCT(F28:T28,Data!$D$6:$R$6)</f>
        <v>780</v>
      </c>
      <c r="AB28" s="2">
        <f t="shared" ca="1" si="30"/>
        <v>332903.22580645158</v>
      </c>
      <c r="AC28" s="2">
        <f t="shared" ca="1" si="31"/>
        <v>250181.81818181821</v>
      </c>
      <c r="AD28" s="2">
        <f t="shared" ca="1" si="32"/>
        <v>583085.04398826975</v>
      </c>
      <c r="AE28" t="str">
        <f t="shared" ca="1" si="35"/>
        <v>No</v>
      </c>
    </row>
    <row r="29" spans="2:51" x14ac:dyDescent="0.35">
      <c r="C29" t="str">
        <f t="shared" si="25"/>
        <v>Display Size</v>
      </c>
      <c r="D29">
        <v>5</v>
      </c>
      <c r="F29">
        <f ca="1">F22</f>
        <v>1</v>
      </c>
      <c r="G29">
        <f ca="1">G22</f>
        <v>0</v>
      </c>
      <c r="H29">
        <f t="shared" ref="H29:J29" ca="1" si="39">H22</f>
        <v>0</v>
      </c>
      <c r="I29">
        <f t="shared" ca="1" si="39"/>
        <v>0</v>
      </c>
      <c r="J29">
        <f t="shared" ca="1" si="39"/>
        <v>1</v>
      </c>
      <c r="K29">
        <f ca="1">IF(AND(K22=1,K28=0),0,0)</f>
        <v>0</v>
      </c>
      <c r="L29">
        <f ca="1">IF(OR(AND(L22=1,L28=0),AND(L22=0,L28=1)),0,1)</f>
        <v>0</v>
      </c>
      <c r="M29">
        <f ca="1">IF(AND(K29=0,L29=0),1,0)</f>
        <v>1</v>
      </c>
      <c r="N29">
        <f ca="1">N22</f>
        <v>0</v>
      </c>
      <c r="O29">
        <f t="shared" ref="O29:T29" ca="1" si="40">O22</f>
        <v>0</v>
      </c>
      <c r="P29">
        <f t="shared" ca="1" si="40"/>
        <v>1</v>
      </c>
      <c r="Q29">
        <f t="shared" ca="1" si="40"/>
        <v>0</v>
      </c>
      <c r="R29">
        <f t="shared" ca="1" si="40"/>
        <v>0</v>
      </c>
      <c r="S29">
        <f t="shared" ca="1" si="40"/>
        <v>0</v>
      </c>
      <c r="T29">
        <f t="shared" ca="1" si="40"/>
        <v>1</v>
      </c>
      <c r="U29">
        <f t="shared" ca="1" si="27"/>
        <v>17553</v>
      </c>
      <c r="V29">
        <f ca="1">SUMPRODUCT(F29:T29,Data!$D$4:$R$4)</f>
        <v>10.8</v>
      </c>
      <c r="W29">
        <f ca="1">SUMPRODUCT(F29:T29,Data!$D$5:$R$5)</f>
        <v>11</v>
      </c>
      <c r="X29" s="3">
        <f t="shared" ca="1" si="28"/>
        <v>0.17763157894736845</v>
      </c>
      <c r="Y29" s="3">
        <f t="shared" ca="1" si="29"/>
        <v>9.90990990990991E-2</v>
      </c>
      <c r="Z29">
        <f t="shared" ca="1" si="34"/>
        <v>2500</v>
      </c>
      <c r="AA29">
        <f ca="1">250+SUMPRODUCT(F29:T29,Data!$D$6:$R$6)</f>
        <v>830</v>
      </c>
      <c r="AB29" s="2">
        <f t="shared" ca="1" si="30"/>
        <v>296644.73684210534</v>
      </c>
      <c r="AC29" s="2">
        <f t="shared" ca="1" si="31"/>
        <v>264792.79279279278</v>
      </c>
      <c r="AD29" s="2">
        <f t="shared" ca="1" si="32"/>
        <v>561437.52963489806</v>
      </c>
      <c r="AE29" t="str">
        <f t="shared" ca="1" si="35"/>
        <v>No</v>
      </c>
    </row>
    <row r="30" spans="2:51" x14ac:dyDescent="0.35">
      <c r="C30" t="str">
        <f t="shared" si="25"/>
        <v>Memory</v>
      </c>
      <c r="D30">
        <v>6</v>
      </c>
      <c r="F30">
        <f ca="1">F22</f>
        <v>1</v>
      </c>
      <c r="G30">
        <f t="shared" ref="G30:M30" ca="1" si="41">G22</f>
        <v>0</v>
      </c>
      <c r="H30">
        <f t="shared" ca="1" si="41"/>
        <v>0</v>
      </c>
      <c r="I30">
        <f t="shared" ca="1" si="41"/>
        <v>0</v>
      </c>
      <c r="J30">
        <f t="shared" ca="1" si="41"/>
        <v>1</v>
      </c>
      <c r="K30">
        <f t="shared" ca="1" si="41"/>
        <v>1</v>
      </c>
      <c r="L30">
        <f t="shared" ca="1" si="41"/>
        <v>0</v>
      </c>
      <c r="M30">
        <f t="shared" ca="1" si="41"/>
        <v>0</v>
      </c>
      <c r="N30">
        <f ca="1">IF(N22,0,1)</f>
        <v>1</v>
      </c>
      <c r="O30">
        <f ca="1">IF(N30=1,0,1)</f>
        <v>0</v>
      </c>
      <c r="P30">
        <f ca="1">IF(AND(OR(N30=1,O30=0),OR(N30=1,O30=0)),0,0)</f>
        <v>0</v>
      </c>
      <c r="Q30">
        <f ca="1">Q22</f>
        <v>0</v>
      </c>
      <c r="R30">
        <f t="shared" ref="R30:T30" ca="1" si="42">R22</f>
        <v>0</v>
      </c>
      <c r="S30">
        <f t="shared" ca="1" si="42"/>
        <v>0</v>
      </c>
      <c r="T30">
        <f t="shared" ca="1" si="42"/>
        <v>1</v>
      </c>
      <c r="U30">
        <f t="shared" ca="1" si="27"/>
        <v>16689</v>
      </c>
      <c r="V30">
        <f ca="1">SUMPRODUCT(F30:T30,Data!$D$4:$R$4)</f>
        <v>5.5</v>
      </c>
      <c r="W30">
        <f ca="1">SUMPRODUCT(F30:T30,Data!$D$5:$R$5)</f>
        <v>6</v>
      </c>
      <c r="X30" s="3">
        <f t="shared" ca="1" si="28"/>
        <v>9.90990990990991E-2</v>
      </c>
      <c r="Y30" s="3">
        <f t="shared" ca="1" si="29"/>
        <v>5.6603773584905662E-2</v>
      </c>
      <c r="Z30">
        <f t="shared" ca="1" si="34"/>
        <v>2500</v>
      </c>
      <c r="AA30">
        <f ca="1">250+SUMPRODUCT(F30:T30,Data!$D$6:$R$6)</f>
        <v>650</v>
      </c>
      <c r="AB30" s="2">
        <f t="shared" ca="1" si="30"/>
        <v>183333.33333333334</v>
      </c>
      <c r="AC30" s="2">
        <f t="shared" ca="1" si="31"/>
        <v>167547.16981132075</v>
      </c>
      <c r="AD30" s="2">
        <f t="shared" ca="1" si="32"/>
        <v>350880.5031446541</v>
      </c>
      <c r="AE30" t="str">
        <f t="shared" ca="1" si="35"/>
        <v>No</v>
      </c>
    </row>
    <row r="31" spans="2:51" x14ac:dyDescent="0.35">
      <c r="C31" t="str">
        <f t="shared" si="25"/>
        <v>Memory</v>
      </c>
      <c r="D31">
        <v>7</v>
      </c>
      <c r="F31">
        <f ca="1">F22</f>
        <v>1</v>
      </c>
      <c r="G31">
        <f t="shared" ref="G31:M31" ca="1" si="43">G22</f>
        <v>0</v>
      </c>
      <c r="H31">
        <f t="shared" ca="1" si="43"/>
        <v>0</v>
      </c>
      <c r="I31">
        <f t="shared" ca="1" si="43"/>
        <v>0</v>
      </c>
      <c r="J31">
        <f t="shared" ca="1" si="43"/>
        <v>1</v>
      </c>
      <c r="K31">
        <f t="shared" ca="1" si="43"/>
        <v>1</v>
      </c>
      <c r="L31">
        <f t="shared" ca="1" si="43"/>
        <v>0</v>
      </c>
      <c r="M31">
        <f t="shared" ca="1" si="43"/>
        <v>0</v>
      </c>
      <c r="N31">
        <f ca="1">IF(AND(N22=1,N30=0),0,0)</f>
        <v>0</v>
      </c>
      <c r="O31">
        <f ca="1">IF(OR(AND(O22=1,O30=0),AND(O22=0,O30=1)),0,1)</f>
        <v>1</v>
      </c>
      <c r="P31">
        <f ca="1">IF(AND(N31=0,O31=0),1,0)</f>
        <v>0</v>
      </c>
      <c r="Q31">
        <f ca="1">Q22</f>
        <v>0</v>
      </c>
      <c r="R31">
        <f t="shared" ref="R31:T31" ca="1" si="44">R22</f>
        <v>0</v>
      </c>
      <c r="S31">
        <f t="shared" ca="1" si="44"/>
        <v>0</v>
      </c>
      <c r="T31">
        <f t="shared" ca="1" si="44"/>
        <v>1</v>
      </c>
      <c r="U31">
        <f t="shared" ca="1" si="27"/>
        <v>16945</v>
      </c>
      <c r="V31">
        <f ca="1">SUMPRODUCT(F31:T31,Data!$D$4:$R$4)</f>
        <v>7.5</v>
      </c>
      <c r="W31">
        <f ca="1">SUMPRODUCT(F31:T31,Data!$D$5:$R$5)</f>
        <v>8</v>
      </c>
      <c r="X31" s="3">
        <f t="shared" ca="1" si="28"/>
        <v>0.13043478260869565</v>
      </c>
      <c r="Y31" s="3">
        <f t="shared" ca="1" si="29"/>
        <v>7.407407407407407E-2</v>
      </c>
      <c r="Z31">
        <f t="shared" ca="1" si="34"/>
        <v>2500</v>
      </c>
      <c r="AA31">
        <f ca="1">250+SUMPRODUCT(F31:T31,Data!$D$6:$R$6)</f>
        <v>690</v>
      </c>
      <c r="AB31" s="2">
        <f t="shared" ca="1" si="30"/>
        <v>236086.95652173914</v>
      </c>
      <c r="AC31" s="2">
        <f t="shared" ca="1" si="31"/>
        <v>214518.51851851851</v>
      </c>
      <c r="AD31" s="2">
        <f t="shared" ca="1" si="32"/>
        <v>450605.47504025768</v>
      </c>
      <c r="AE31" t="str">
        <f t="shared" ca="1" si="35"/>
        <v>No</v>
      </c>
    </row>
    <row r="32" spans="2:51" x14ac:dyDescent="0.35">
      <c r="C32" t="str">
        <f t="shared" si="25"/>
        <v>Price</v>
      </c>
      <c r="D32">
        <v>8</v>
      </c>
      <c r="F32">
        <f ca="1">F22</f>
        <v>1</v>
      </c>
      <c r="G32">
        <f t="shared" ref="G32:P32" ca="1" si="45">G22</f>
        <v>0</v>
      </c>
      <c r="H32">
        <f t="shared" ca="1" si="45"/>
        <v>0</v>
      </c>
      <c r="I32">
        <f t="shared" ca="1" si="45"/>
        <v>0</v>
      </c>
      <c r="J32">
        <f t="shared" ca="1" si="45"/>
        <v>1</v>
      </c>
      <c r="K32">
        <f t="shared" ca="1" si="45"/>
        <v>1</v>
      </c>
      <c r="L32">
        <f t="shared" ca="1" si="45"/>
        <v>0</v>
      </c>
      <c r="M32">
        <f t="shared" ca="1" si="45"/>
        <v>0</v>
      </c>
      <c r="N32">
        <f t="shared" ca="1" si="45"/>
        <v>0</v>
      </c>
      <c r="O32">
        <f t="shared" ca="1" si="45"/>
        <v>0</v>
      </c>
      <c r="P32">
        <f t="shared" ca="1" si="45"/>
        <v>1</v>
      </c>
      <c r="Q32">
        <f ca="1">IF(Q22,0,1)</f>
        <v>1</v>
      </c>
      <c r="R32">
        <f ca="1">IF(Q32=1,0,1)</f>
        <v>0</v>
      </c>
      <c r="S32">
        <f ca="1">IF(AND(OR(Q32=0,R32=1),OR(R32=0,R32=1)),0,0)</f>
        <v>0</v>
      </c>
      <c r="T32">
        <f ca="1">IF(S32,0,0)</f>
        <v>0</v>
      </c>
      <c r="U32">
        <f t="shared" ca="1" si="27"/>
        <v>3121</v>
      </c>
      <c r="V32">
        <f ca="1">SUMPRODUCT(F32:T32,Data!$D$4:$R$4)</f>
        <v>14</v>
      </c>
      <c r="W32">
        <f ca="1">SUMPRODUCT(F32:T32,Data!$D$5:$R$5)</f>
        <v>13.5</v>
      </c>
      <c r="X32" s="3">
        <f t="shared" ca="1" si="28"/>
        <v>0.21875</v>
      </c>
      <c r="Y32" s="3">
        <f t="shared" ca="1" si="29"/>
        <v>0.11894273127753303</v>
      </c>
      <c r="Z32">
        <f t="shared" ca="1" si="34"/>
        <v>1000</v>
      </c>
      <c r="AA32">
        <f ca="1">250+SUMPRODUCT(F32:T32,Data!$D$6:$R$6)</f>
        <v>730</v>
      </c>
      <c r="AB32" s="2">
        <f t="shared" ca="1" si="30"/>
        <v>59062.5</v>
      </c>
      <c r="AC32" s="2">
        <f t="shared" ca="1" si="31"/>
        <v>51383.259911894267</v>
      </c>
      <c r="AD32" s="2">
        <f t="shared" ca="1" si="32"/>
        <v>110445.75991189427</v>
      </c>
      <c r="AE32" t="str">
        <f t="shared" ca="1" si="35"/>
        <v>No</v>
      </c>
    </row>
    <row r="33" spans="2:31" x14ac:dyDescent="0.35">
      <c r="C33" t="str">
        <f t="shared" si="25"/>
        <v>Price</v>
      </c>
      <c r="D33">
        <v>9</v>
      </c>
      <c r="F33">
        <f ca="1">F22</f>
        <v>1</v>
      </c>
      <c r="G33">
        <f t="shared" ref="G33:P33" ca="1" si="46">G22</f>
        <v>0</v>
      </c>
      <c r="H33">
        <f t="shared" ca="1" si="46"/>
        <v>0</v>
      </c>
      <c r="I33">
        <f t="shared" ca="1" si="46"/>
        <v>0</v>
      </c>
      <c r="J33">
        <f t="shared" ca="1" si="46"/>
        <v>1</v>
      </c>
      <c r="K33">
        <f t="shared" ca="1" si="46"/>
        <v>1</v>
      </c>
      <c r="L33">
        <f t="shared" ca="1" si="46"/>
        <v>0</v>
      </c>
      <c r="M33">
        <f t="shared" ca="1" si="46"/>
        <v>0</v>
      </c>
      <c r="N33">
        <f t="shared" ca="1" si="46"/>
        <v>0</v>
      </c>
      <c r="O33">
        <f t="shared" ca="1" si="46"/>
        <v>0</v>
      </c>
      <c r="P33">
        <f t="shared" ca="1" si="46"/>
        <v>1</v>
      </c>
      <c r="Q33">
        <f ca="1">IF(AND(Q22=1,Q32=0),0,0)</f>
        <v>0</v>
      </c>
      <c r="R33">
        <f ca="1">IF(AND(R22=1,R32=0),0,0)</f>
        <v>0</v>
      </c>
      <c r="S33">
        <f ca="1">IF(AND(AND(OR(Q22=0,Q22=1),OR(R22=0,R22=1)),AND(OR(Q32=0,Q32=1),OR(R32=0,R32=1)),S22=1),0,1)</f>
        <v>1</v>
      </c>
      <c r="T33">
        <f ca="1">IF(AND(Q33=0,R33=0,S33=0),1,0)</f>
        <v>0</v>
      </c>
      <c r="U33">
        <f t="shared" ca="1" si="27"/>
        <v>9265</v>
      </c>
      <c r="V33">
        <f ca="1">SUMPRODUCT(F33:T33,Data!$D$4:$R$4)</f>
        <v>11</v>
      </c>
      <c r="W33">
        <f ca="1">SUMPRODUCT(F33:T33,Data!$D$5:$R$5)</f>
        <v>9.5</v>
      </c>
      <c r="X33" s="3">
        <f t="shared" ca="1" si="28"/>
        <v>0.18032786885245902</v>
      </c>
      <c r="Y33" s="3">
        <f t="shared" ca="1" si="29"/>
        <v>8.6757990867579904E-2</v>
      </c>
      <c r="Z33">
        <f t="shared" ca="1" si="34"/>
        <v>2000</v>
      </c>
      <c r="AA33">
        <f ca="1">250+SUMPRODUCT(F33:T33,Data!$D$6:$R$6)</f>
        <v>730</v>
      </c>
      <c r="AB33" s="2">
        <f t="shared" ca="1" si="30"/>
        <v>229016.39344262297</v>
      </c>
      <c r="AC33" s="2">
        <f t="shared" ca="1" si="31"/>
        <v>176292.23744292237</v>
      </c>
      <c r="AD33" s="2">
        <f t="shared" ca="1" si="32"/>
        <v>405308.63088554534</v>
      </c>
      <c r="AE33" t="str">
        <f t="shared" ca="1" si="35"/>
        <v>No</v>
      </c>
    </row>
    <row r="34" spans="2:31" x14ac:dyDescent="0.35">
      <c r="C34" t="str">
        <f t="shared" si="25"/>
        <v>Price</v>
      </c>
      <c r="D34">
        <v>10</v>
      </c>
      <c r="F34">
        <f ca="1">F22</f>
        <v>1</v>
      </c>
      <c r="G34">
        <f t="shared" ref="G34:P34" ca="1" si="47">G22</f>
        <v>0</v>
      </c>
      <c r="H34">
        <f t="shared" ca="1" si="47"/>
        <v>0</v>
      </c>
      <c r="I34">
        <f t="shared" ca="1" si="47"/>
        <v>0</v>
      </c>
      <c r="J34">
        <f t="shared" ca="1" si="47"/>
        <v>1</v>
      </c>
      <c r="K34">
        <f t="shared" ca="1" si="47"/>
        <v>1</v>
      </c>
      <c r="L34">
        <f t="shared" ca="1" si="47"/>
        <v>0</v>
      </c>
      <c r="M34">
        <f t="shared" ca="1" si="47"/>
        <v>0</v>
      </c>
      <c r="N34">
        <f t="shared" ca="1" si="47"/>
        <v>0</v>
      </c>
      <c r="O34">
        <f t="shared" ca="1" si="47"/>
        <v>0</v>
      </c>
      <c r="P34">
        <f t="shared" ca="1" si="47"/>
        <v>1</v>
      </c>
      <c r="Q34">
        <f ca="1">IF(OR(Q22=1,Q32=1,Q33=1),0,1)</f>
        <v>0</v>
      </c>
      <c r="R34">
        <f ca="1">IF(OR(R22=1,R32=1,R33=1),0,1)</f>
        <v>1</v>
      </c>
      <c r="S34">
        <f ca="1">IF(OR(S22=1,S32=1,S33=1),0,1)</f>
        <v>0</v>
      </c>
      <c r="T34">
        <f ca="1">IF(OR(T22=1,T32=1,T33=1),0,1)</f>
        <v>0</v>
      </c>
      <c r="U34">
        <f t="shared" ca="1" si="27"/>
        <v>5169</v>
      </c>
      <c r="V34">
        <f ca="1">SUMPRODUCT(F34:T34,Data!$D$4:$R$4)</f>
        <v>12</v>
      </c>
      <c r="W34">
        <f ca="1">SUMPRODUCT(F34:T34,Data!$D$5:$R$5)</f>
        <v>11.5</v>
      </c>
      <c r="X34" s="3">
        <f t="shared" ca="1" si="28"/>
        <v>0.19354838709677419</v>
      </c>
      <c r="Y34" s="3">
        <f t="shared" ca="1" si="29"/>
        <v>0.1031390134529148</v>
      </c>
      <c r="Z34">
        <f t="shared" ca="1" si="34"/>
        <v>1500</v>
      </c>
      <c r="AA34">
        <f ca="1">250+SUMPRODUCT(F34:T34,Data!$D$6:$R$6)</f>
        <v>730</v>
      </c>
      <c r="AB34" s="2">
        <f t="shared" ca="1" si="30"/>
        <v>149032.25806451612</v>
      </c>
      <c r="AC34" s="2">
        <f t="shared" ca="1" si="31"/>
        <v>127067.26457399104</v>
      </c>
      <c r="AD34" s="2">
        <f t="shared" ca="1" si="32"/>
        <v>276099.52263850719</v>
      </c>
      <c r="AE34" t="str">
        <f t="shared" ca="1" si="35"/>
        <v>No</v>
      </c>
    </row>
    <row r="35" spans="2:31" x14ac:dyDescent="0.35">
      <c r="B35" s="4" t="s">
        <v>73</v>
      </c>
      <c r="AD35" s="43">
        <f ca="1">MAX(AD25:AD34)</f>
        <v>583085.04398826975</v>
      </c>
    </row>
    <row r="36" spans="2:31" x14ac:dyDescent="0.35">
      <c r="B36" s="4" t="s">
        <v>83</v>
      </c>
      <c r="F36">
        <f t="shared" ref="F36:T36" ca="1" si="48">AI10</f>
        <v>1</v>
      </c>
      <c r="G36">
        <f t="shared" ca="1" si="48"/>
        <v>0</v>
      </c>
      <c r="H36">
        <f t="shared" ca="1" si="48"/>
        <v>0</v>
      </c>
      <c r="I36">
        <f t="shared" ca="1" si="48"/>
        <v>0</v>
      </c>
      <c r="J36">
        <f t="shared" ca="1" si="48"/>
        <v>1</v>
      </c>
      <c r="K36">
        <f t="shared" ca="1" si="48"/>
        <v>0</v>
      </c>
      <c r="L36">
        <f t="shared" ca="1" si="48"/>
        <v>1</v>
      </c>
      <c r="M36">
        <f t="shared" ca="1" si="48"/>
        <v>0</v>
      </c>
      <c r="N36">
        <f t="shared" ca="1" si="48"/>
        <v>0</v>
      </c>
      <c r="O36">
        <f t="shared" ca="1" si="48"/>
        <v>0</v>
      </c>
      <c r="P36">
        <f t="shared" ca="1" si="48"/>
        <v>1</v>
      </c>
      <c r="Q36">
        <f t="shared" ca="1" si="48"/>
        <v>0</v>
      </c>
      <c r="R36">
        <f t="shared" ca="1" si="48"/>
        <v>0</v>
      </c>
      <c r="S36">
        <f t="shared" ca="1" si="48"/>
        <v>0</v>
      </c>
      <c r="T36">
        <f t="shared" ca="1" si="48"/>
        <v>1</v>
      </c>
      <c r="U36">
        <f t="shared" ca="1" si="27"/>
        <v>17489</v>
      </c>
    </row>
    <row r="37" spans="2:31" x14ac:dyDescent="0.35"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</row>
    <row r="38" spans="2:31" x14ac:dyDescent="0.35">
      <c r="B38" s="4" t="s">
        <v>128</v>
      </c>
      <c r="E38" s="45">
        <f ca="1">AY10</f>
        <v>96</v>
      </c>
      <c r="F38">
        <f ca="1">VLOOKUP($E38,'Brute Force Search'!$B$6:$R$221,F$3,0)</f>
        <v>1</v>
      </c>
      <c r="G38">
        <f ca="1">VLOOKUP($E38,'Brute Force Search'!$B$6:$R$221,G$3,0)</f>
        <v>0</v>
      </c>
      <c r="H38">
        <f ca="1">VLOOKUP($E38,'Brute Force Search'!$B$6:$R$221,H$3,0)</f>
        <v>0</v>
      </c>
      <c r="I38">
        <f ca="1">VLOOKUP($E38,'Brute Force Search'!$B$6:$R$221,I$3,0)</f>
        <v>0</v>
      </c>
      <c r="J38">
        <f ca="1">VLOOKUP($E38,'Brute Force Search'!$B$6:$R$221,J$3,0)</f>
        <v>1</v>
      </c>
      <c r="K38">
        <f ca="1">VLOOKUP($E38,'Brute Force Search'!$B$6:$R$221,K$3,0)</f>
        <v>0</v>
      </c>
      <c r="L38">
        <f ca="1">VLOOKUP($E38,'Brute Force Search'!$B$6:$R$221,L$3,0)</f>
        <v>1</v>
      </c>
      <c r="M38">
        <f ca="1">VLOOKUP($E38,'Brute Force Search'!$B$6:$R$221,M$3,0)</f>
        <v>0</v>
      </c>
      <c r="N38">
        <f ca="1">VLOOKUP($E38,'Brute Force Search'!$B$6:$R$221,N$3,0)</f>
        <v>0</v>
      </c>
      <c r="O38">
        <f ca="1">VLOOKUP($E38,'Brute Force Search'!$B$6:$R$221,O$3,0)</f>
        <v>0</v>
      </c>
      <c r="P38">
        <f ca="1">VLOOKUP($E38,'Brute Force Search'!$B$6:$R$221,P$3,0)</f>
        <v>1</v>
      </c>
      <c r="Q38">
        <f ca="1">VLOOKUP($E38,'Brute Force Search'!$B$6:$R$221,Q$3,0)</f>
        <v>0</v>
      </c>
      <c r="R38">
        <f ca="1">VLOOKUP($E38,'Brute Force Search'!$B$6:$R$221,R$3,0)</f>
        <v>0</v>
      </c>
      <c r="S38">
        <f ca="1">VLOOKUP($E38,'Brute Force Search'!$B$6:$R$221,S$3,0)</f>
        <v>0</v>
      </c>
      <c r="T38">
        <f ca="1">VLOOKUP($E38,'Brute Force Search'!$B$6:$R$221,T$3,0)</f>
        <v>1</v>
      </c>
      <c r="U38">
        <f ca="1">SUMPRODUCT($F$1:$T$1,F38:T38)</f>
        <v>17489</v>
      </c>
      <c r="V38" s="34"/>
      <c r="W38" s="34"/>
      <c r="X38" s="34"/>
      <c r="Y38" s="34"/>
      <c r="Z38" s="34"/>
      <c r="AA38" s="34"/>
      <c r="AB38" s="34"/>
      <c r="AC38" s="34"/>
      <c r="AD38" s="34"/>
      <c r="AE38" s="34"/>
    </row>
    <row r="39" spans="2:31" x14ac:dyDescent="0.35"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</row>
    <row r="40" spans="2:31" x14ac:dyDescent="0.35">
      <c r="B40" s="4" t="s">
        <v>79</v>
      </c>
    </row>
    <row r="41" spans="2:31" x14ac:dyDescent="0.35">
      <c r="C41" t="str">
        <f>C9</f>
        <v>Detachable</v>
      </c>
      <c r="D41">
        <v>1</v>
      </c>
      <c r="F41">
        <f ca="1">IF(F38,0,1)</f>
        <v>0</v>
      </c>
      <c r="G41">
        <f ca="1">1-F41</f>
        <v>1</v>
      </c>
      <c r="H41">
        <f ca="1">H38</f>
        <v>0</v>
      </c>
      <c r="I41">
        <f t="shared" ref="I41:T41" ca="1" si="49">I38</f>
        <v>0</v>
      </c>
      <c r="J41">
        <f t="shared" ca="1" si="49"/>
        <v>1</v>
      </c>
      <c r="K41">
        <f t="shared" ca="1" si="49"/>
        <v>0</v>
      </c>
      <c r="L41">
        <f t="shared" ca="1" si="49"/>
        <v>1</v>
      </c>
      <c r="M41">
        <f t="shared" ca="1" si="49"/>
        <v>0</v>
      </c>
      <c r="N41">
        <f t="shared" ca="1" si="49"/>
        <v>0</v>
      </c>
      <c r="O41">
        <f t="shared" ca="1" si="49"/>
        <v>0</v>
      </c>
      <c r="P41">
        <f t="shared" ca="1" si="49"/>
        <v>1</v>
      </c>
      <c r="Q41">
        <f t="shared" ca="1" si="49"/>
        <v>0</v>
      </c>
      <c r="R41">
        <f t="shared" ca="1" si="49"/>
        <v>0</v>
      </c>
      <c r="S41">
        <f t="shared" ca="1" si="49"/>
        <v>0</v>
      </c>
      <c r="T41">
        <f t="shared" ca="1" si="49"/>
        <v>1</v>
      </c>
      <c r="U41">
        <f t="shared" ref="U41:U50" ca="1" si="50">SUMPRODUCT($F$1:$T$1,F41:T41)</f>
        <v>17490</v>
      </c>
      <c r="V41">
        <f ca="1">SUMPRODUCT(F41:T41,Data!$D$4:$R$4)</f>
        <v>11</v>
      </c>
      <c r="W41">
        <f ca="1">SUMPRODUCT(F41:T41,Data!$D$5:$R$5)</f>
        <v>7</v>
      </c>
      <c r="X41" s="3">
        <f t="shared" ref="X41:X50" ca="1" si="51">V41/(50+V41)</f>
        <v>0.18032786885245902</v>
      </c>
      <c r="Y41" s="3">
        <f t="shared" ref="Y41:Y50" ca="1" si="52">W41/(100+W41)</f>
        <v>6.5420560747663545E-2</v>
      </c>
      <c r="Z41">
        <f t="shared" ref="Z41:Z50" ca="1" si="53">IF(Q41=1,$Q$5,IF(R41=1,$R$5,IF(S41=1,$S$5,IF(T41=1,$T$5))))</f>
        <v>2500</v>
      </c>
      <c r="AA41">
        <f ca="1">250+SUMPRODUCT(F41:T41,Data!$D$6:$R$6)</f>
        <v>580</v>
      </c>
      <c r="AB41" s="2">
        <f t="shared" ref="AB41:AB50" ca="1" si="54">($Z41-$AA41)*X41*1000</f>
        <v>346229.50819672132</v>
      </c>
      <c r="AC41" s="2">
        <f t="shared" ref="AC41:AC50" ca="1" si="55">($Z41-$AA41)*Y41*1600</f>
        <v>200971.96261682242</v>
      </c>
      <c r="AD41" s="2">
        <f t="shared" ref="AD41:AD50" ca="1" si="56">SUM(AB41:AC41)</f>
        <v>547201.47081354377</v>
      </c>
      <c r="AE41" t="str">
        <f ca="1">IFERROR(VLOOKUP(U41,AX$9:AX$10,1,0),"No")</f>
        <v>No</v>
      </c>
    </row>
    <row r="42" spans="2:31" x14ac:dyDescent="0.35">
      <c r="C42" t="str">
        <f t="shared" ref="C42:C50" si="57">C10</f>
        <v>Processor</v>
      </c>
      <c r="D42">
        <v>2</v>
      </c>
      <c r="F42">
        <f ca="1">F38</f>
        <v>1</v>
      </c>
      <c r="G42">
        <f ca="1">G38</f>
        <v>0</v>
      </c>
      <c r="H42">
        <f ca="1">IF(H38,0,1)</f>
        <v>1</v>
      </c>
      <c r="I42">
        <f ca="1">IF(H42=1,0,1)</f>
        <v>0</v>
      </c>
      <c r="J42">
        <f ca="1">IF(AND(OR(H42=1,H42=0),OR(H42=1,I42=0)),0,0)</f>
        <v>0</v>
      </c>
      <c r="K42">
        <f ca="1">K38</f>
        <v>0</v>
      </c>
      <c r="L42">
        <f t="shared" ref="L42:T42" ca="1" si="58">L38</f>
        <v>1</v>
      </c>
      <c r="M42">
        <f t="shared" ca="1" si="58"/>
        <v>0</v>
      </c>
      <c r="N42">
        <f t="shared" ca="1" si="58"/>
        <v>0</v>
      </c>
      <c r="O42">
        <f t="shared" ca="1" si="58"/>
        <v>0</v>
      </c>
      <c r="P42">
        <f t="shared" ca="1" si="58"/>
        <v>1</v>
      </c>
      <c r="Q42">
        <f t="shared" ca="1" si="58"/>
        <v>0</v>
      </c>
      <c r="R42">
        <f t="shared" ca="1" si="58"/>
        <v>0</v>
      </c>
      <c r="S42">
        <f t="shared" ca="1" si="58"/>
        <v>0</v>
      </c>
      <c r="T42">
        <f t="shared" ca="1" si="58"/>
        <v>1</v>
      </c>
      <c r="U42">
        <f t="shared" ca="1" si="50"/>
        <v>17477</v>
      </c>
      <c r="V42">
        <f ca="1">SUMPRODUCT(F42:T42,Data!$D$4:$R$4)</f>
        <v>7.5</v>
      </c>
      <c r="W42">
        <f ca="1">SUMPRODUCT(F42:T42,Data!$D$5:$R$5)</f>
        <v>7</v>
      </c>
      <c r="X42" s="3">
        <f t="shared" ca="1" si="51"/>
        <v>0.13043478260869565</v>
      </c>
      <c r="Y42" s="3">
        <f t="shared" ca="1" si="52"/>
        <v>6.5420560747663545E-2</v>
      </c>
      <c r="Z42">
        <f t="shared" ca="1" si="53"/>
        <v>2500</v>
      </c>
      <c r="AA42">
        <f ca="1">250+SUMPRODUCT(F42:T42,Data!$D$6:$R$6)</f>
        <v>580</v>
      </c>
      <c r="AB42" s="2">
        <f t="shared" ca="1" si="54"/>
        <v>250434.78260869565</v>
      </c>
      <c r="AC42" s="2">
        <f t="shared" ca="1" si="55"/>
        <v>200971.96261682242</v>
      </c>
      <c r="AD42" s="2">
        <f t="shared" ca="1" si="56"/>
        <v>451406.74522551807</v>
      </c>
      <c r="AE42" t="str">
        <f t="shared" ref="AE42:AE50" ca="1" si="59">IFERROR(VLOOKUP(U42,AX$9:AX$10,1,0),"No")</f>
        <v>No</v>
      </c>
    </row>
    <row r="43" spans="2:31" x14ac:dyDescent="0.35">
      <c r="C43" t="str">
        <f t="shared" si="57"/>
        <v>Processor</v>
      </c>
      <c r="D43">
        <v>3</v>
      </c>
      <c r="F43">
        <f ca="1">F38</f>
        <v>1</v>
      </c>
      <c r="G43">
        <f ca="1">G38</f>
        <v>0</v>
      </c>
      <c r="H43">
        <f ca="1">IF(AND(H38=1,H42=0),0,0)</f>
        <v>0</v>
      </c>
      <c r="I43">
        <f ca="1">IF(OR(AND(I38=1,I42=0),AND(I38=0,I42=1)),0,1)</f>
        <v>1</v>
      </c>
      <c r="J43">
        <f ca="1">IF(AND(H43=0,I43=0),1,0)</f>
        <v>0</v>
      </c>
      <c r="K43">
        <f ca="1">K38</f>
        <v>0</v>
      </c>
      <c r="L43">
        <f t="shared" ref="L43:T43" ca="1" si="60">L38</f>
        <v>1</v>
      </c>
      <c r="M43">
        <f t="shared" ca="1" si="60"/>
        <v>0</v>
      </c>
      <c r="N43">
        <f t="shared" ca="1" si="60"/>
        <v>0</v>
      </c>
      <c r="O43">
        <f t="shared" ca="1" si="60"/>
        <v>0</v>
      </c>
      <c r="P43">
        <f t="shared" ca="1" si="60"/>
        <v>1</v>
      </c>
      <c r="Q43">
        <f t="shared" ca="1" si="60"/>
        <v>0</v>
      </c>
      <c r="R43">
        <f t="shared" ca="1" si="60"/>
        <v>0</v>
      </c>
      <c r="S43">
        <f t="shared" ca="1" si="60"/>
        <v>0</v>
      </c>
      <c r="T43">
        <f t="shared" ca="1" si="60"/>
        <v>1</v>
      </c>
      <c r="U43">
        <f t="shared" ca="1" si="50"/>
        <v>17481</v>
      </c>
      <c r="V43">
        <f ca="1">SUMPRODUCT(F43:T43,Data!$D$4:$R$4)</f>
        <v>9.5</v>
      </c>
      <c r="W43">
        <f ca="1">SUMPRODUCT(F43:T43,Data!$D$5:$R$5)</f>
        <v>9.4</v>
      </c>
      <c r="X43" s="3">
        <f t="shared" ca="1" si="51"/>
        <v>0.15966386554621848</v>
      </c>
      <c r="Y43" s="3">
        <f t="shared" ca="1" si="52"/>
        <v>8.5923217550274225E-2</v>
      </c>
      <c r="Z43">
        <f t="shared" ca="1" si="53"/>
        <v>2500</v>
      </c>
      <c r="AA43">
        <f ca="1">250+SUMPRODUCT(F43:T43,Data!$D$6:$R$6)</f>
        <v>680</v>
      </c>
      <c r="AB43" s="2">
        <f t="shared" ca="1" si="54"/>
        <v>290588.23529411765</v>
      </c>
      <c r="AC43" s="2">
        <f t="shared" ca="1" si="55"/>
        <v>250208.40950639854</v>
      </c>
      <c r="AD43" s="2">
        <f t="shared" ca="1" si="56"/>
        <v>540796.64480051619</v>
      </c>
      <c r="AE43" t="str">
        <f t="shared" ca="1" si="59"/>
        <v>No</v>
      </c>
    </row>
    <row r="44" spans="2:31" x14ac:dyDescent="0.35">
      <c r="C44" t="str">
        <f t="shared" si="57"/>
        <v>Display Size</v>
      </c>
      <c r="D44">
        <v>4</v>
      </c>
      <c r="F44">
        <f ca="1">F38</f>
        <v>1</v>
      </c>
      <c r="G44">
        <f ca="1">G38</f>
        <v>0</v>
      </c>
      <c r="H44">
        <f ca="1">H38</f>
        <v>0</v>
      </c>
      <c r="I44">
        <f t="shared" ref="I44:J44" ca="1" si="61">I38</f>
        <v>0</v>
      </c>
      <c r="J44">
        <f t="shared" ca="1" si="61"/>
        <v>1</v>
      </c>
      <c r="K44">
        <f ca="1">IF(K38,0,1)</f>
        <v>1</v>
      </c>
      <c r="L44">
        <f ca="1">IF(K44=1,0,1)</f>
        <v>0</v>
      </c>
      <c r="M44">
        <f ca="1">IF(AND(OR(K44=1,K44=0),OR(L44=1,L44=0)),0,0)</f>
        <v>0</v>
      </c>
      <c r="N44">
        <f ca="1">N38</f>
        <v>0</v>
      </c>
      <c r="O44">
        <f t="shared" ref="O44:T44" ca="1" si="62">O38</f>
        <v>0</v>
      </c>
      <c r="P44">
        <f t="shared" ca="1" si="62"/>
        <v>1</v>
      </c>
      <c r="Q44">
        <f t="shared" ca="1" si="62"/>
        <v>0</v>
      </c>
      <c r="R44">
        <f t="shared" ca="1" si="62"/>
        <v>0</v>
      </c>
      <c r="S44">
        <f t="shared" ca="1" si="62"/>
        <v>0</v>
      </c>
      <c r="T44">
        <f t="shared" ca="1" si="62"/>
        <v>1</v>
      </c>
      <c r="U44">
        <f t="shared" ca="1" si="50"/>
        <v>17457</v>
      </c>
      <c r="V44">
        <f ca="1">SUMPRODUCT(F44:T44,Data!$D$4:$R$4)</f>
        <v>10</v>
      </c>
      <c r="W44">
        <f ca="1">SUMPRODUCT(F44:T44,Data!$D$5:$R$5)</f>
        <v>8.5</v>
      </c>
      <c r="X44" s="3">
        <f t="shared" ca="1" si="51"/>
        <v>0.16666666666666666</v>
      </c>
      <c r="Y44" s="3">
        <f t="shared" ca="1" si="52"/>
        <v>7.8341013824884786E-2</v>
      </c>
      <c r="Z44">
        <f t="shared" ca="1" si="53"/>
        <v>2500</v>
      </c>
      <c r="AA44">
        <f ca="1">250+SUMPRODUCT(F44:T44,Data!$D$6:$R$6)</f>
        <v>730</v>
      </c>
      <c r="AB44" s="2">
        <f t="shared" ca="1" si="54"/>
        <v>295000</v>
      </c>
      <c r="AC44" s="2">
        <f t="shared" ca="1" si="55"/>
        <v>221861.7511520737</v>
      </c>
      <c r="AD44" s="2">
        <f t="shared" ca="1" si="56"/>
        <v>516861.75115207373</v>
      </c>
      <c r="AE44">
        <f t="shared" ca="1" si="59"/>
        <v>17457</v>
      </c>
    </row>
    <row r="45" spans="2:31" x14ac:dyDescent="0.35">
      <c r="C45" t="str">
        <f t="shared" si="57"/>
        <v>Display Size</v>
      </c>
      <c r="D45">
        <v>5</v>
      </c>
      <c r="F45">
        <f ca="1">F38</f>
        <v>1</v>
      </c>
      <c r="G45">
        <f ca="1">G38</f>
        <v>0</v>
      </c>
      <c r="H45">
        <f t="shared" ref="H45:J45" ca="1" si="63">H38</f>
        <v>0</v>
      </c>
      <c r="I45">
        <f t="shared" ca="1" si="63"/>
        <v>0</v>
      </c>
      <c r="J45">
        <f t="shared" ca="1" si="63"/>
        <v>1</v>
      </c>
      <c r="K45">
        <f ca="1">IF(AND(K38=1,K44=0),0,0)</f>
        <v>0</v>
      </c>
      <c r="L45">
        <f ca="1">IF(OR(AND(L38=1,L44=0),AND(L38=0,L44=1)),0,1)</f>
        <v>0</v>
      </c>
      <c r="M45">
        <f ca="1">IF(AND(K45=0,L45=0),1,0)</f>
        <v>1</v>
      </c>
      <c r="N45">
        <f ca="1">N38</f>
        <v>0</v>
      </c>
      <c r="O45">
        <f t="shared" ref="O45:T45" ca="1" si="64">O38</f>
        <v>0</v>
      </c>
      <c r="P45">
        <f t="shared" ca="1" si="64"/>
        <v>1</v>
      </c>
      <c r="Q45">
        <f t="shared" ca="1" si="64"/>
        <v>0</v>
      </c>
      <c r="R45">
        <f t="shared" ca="1" si="64"/>
        <v>0</v>
      </c>
      <c r="S45">
        <f t="shared" ca="1" si="64"/>
        <v>0</v>
      </c>
      <c r="T45">
        <f t="shared" ca="1" si="64"/>
        <v>1</v>
      </c>
      <c r="U45">
        <f t="shared" ca="1" si="50"/>
        <v>17553</v>
      </c>
      <c r="V45">
        <f ca="1">SUMPRODUCT(F45:T45,Data!$D$4:$R$4)</f>
        <v>10.8</v>
      </c>
      <c r="W45">
        <f ca="1">SUMPRODUCT(F45:T45,Data!$D$5:$R$5)</f>
        <v>11</v>
      </c>
      <c r="X45" s="3">
        <f t="shared" ca="1" si="51"/>
        <v>0.17763157894736845</v>
      </c>
      <c r="Y45" s="3">
        <f t="shared" ca="1" si="52"/>
        <v>9.90990990990991E-2</v>
      </c>
      <c r="Z45">
        <f t="shared" ca="1" si="53"/>
        <v>2500</v>
      </c>
      <c r="AA45">
        <f ca="1">250+SUMPRODUCT(F45:T45,Data!$D$6:$R$6)</f>
        <v>830</v>
      </c>
      <c r="AB45" s="2">
        <f t="shared" ca="1" si="54"/>
        <v>296644.73684210534</v>
      </c>
      <c r="AC45" s="2">
        <f t="shared" ca="1" si="55"/>
        <v>264792.79279279278</v>
      </c>
      <c r="AD45" s="2">
        <f t="shared" ca="1" si="56"/>
        <v>561437.52963489806</v>
      </c>
      <c r="AE45" t="str">
        <f t="shared" ca="1" si="59"/>
        <v>No</v>
      </c>
    </row>
    <row r="46" spans="2:31" x14ac:dyDescent="0.35">
      <c r="C46" t="str">
        <f t="shared" si="57"/>
        <v>Memory</v>
      </c>
      <c r="D46">
        <v>6</v>
      </c>
      <c r="F46">
        <f ca="1">F38</f>
        <v>1</v>
      </c>
      <c r="G46">
        <f t="shared" ref="G46:M46" ca="1" si="65">G38</f>
        <v>0</v>
      </c>
      <c r="H46">
        <f t="shared" ca="1" si="65"/>
        <v>0</v>
      </c>
      <c r="I46">
        <f t="shared" ca="1" si="65"/>
        <v>0</v>
      </c>
      <c r="J46">
        <f t="shared" ca="1" si="65"/>
        <v>1</v>
      </c>
      <c r="K46">
        <f t="shared" ca="1" si="65"/>
        <v>0</v>
      </c>
      <c r="L46">
        <f t="shared" ca="1" si="65"/>
        <v>1</v>
      </c>
      <c r="M46">
        <f t="shared" ca="1" si="65"/>
        <v>0</v>
      </c>
      <c r="N46">
        <f ca="1">IF(N38,0,1)</f>
        <v>1</v>
      </c>
      <c r="O46">
        <f ca="1">IF(N46=1,0,1)</f>
        <v>0</v>
      </c>
      <c r="P46">
        <f ca="1">IF(AND(OR(N46=1,O46=0),OR(N46=1,O46=0)),0,0)</f>
        <v>0</v>
      </c>
      <c r="Q46">
        <f ca="1">Q38</f>
        <v>0</v>
      </c>
      <c r="R46">
        <f t="shared" ref="R46:T46" ca="1" si="66">R38</f>
        <v>0</v>
      </c>
      <c r="S46">
        <f t="shared" ca="1" si="66"/>
        <v>0</v>
      </c>
      <c r="T46">
        <f t="shared" ca="1" si="66"/>
        <v>1</v>
      </c>
      <c r="U46">
        <f t="shared" ca="1" si="50"/>
        <v>16721</v>
      </c>
      <c r="V46">
        <f ca="1">SUMPRODUCT(F46:T46,Data!$D$4:$R$4)</f>
        <v>7.5</v>
      </c>
      <c r="W46">
        <f ca="1">SUMPRODUCT(F46:T46,Data!$D$5:$R$5)</f>
        <v>7.5</v>
      </c>
      <c r="X46" s="3">
        <f t="shared" ca="1" si="51"/>
        <v>0.13043478260869565</v>
      </c>
      <c r="Y46" s="3">
        <f t="shared" ca="1" si="52"/>
        <v>6.9767441860465115E-2</v>
      </c>
      <c r="Z46">
        <f t="shared" ca="1" si="53"/>
        <v>2500</v>
      </c>
      <c r="AA46">
        <f ca="1">250+SUMPRODUCT(F46:T46,Data!$D$6:$R$6)</f>
        <v>700</v>
      </c>
      <c r="AB46" s="2">
        <f t="shared" ca="1" si="54"/>
        <v>234782.60869565216</v>
      </c>
      <c r="AC46" s="2">
        <f t="shared" ca="1" si="55"/>
        <v>200930.23255813954</v>
      </c>
      <c r="AD46" s="2">
        <f t="shared" ca="1" si="56"/>
        <v>435712.8412537917</v>
      </c>
      <c r="AE46" t="str">
        <f t="shared" ca="1" si="59"/>
        <v>No</v>
      </c>
    </row>
    <row r="47" spans="2:31" x14ac:dyDescent="0.35">
      <c r="C47" t="str">
        <f t="shared" si="57"/>
        <v>Memory</v>
      </c>
      <c r="D47">
        <v>7</v>
      </c>
      <c r="F47">
        <f ca="1">F38</f>
        <v>1</v>
      </c>
      <c r="G47">
        <f t="shared" ref="G47:M47" ca="1" si="67">G38</f>
        <v>0</v>
      </c>
      <c r="H47">
        <f t="shared" ca="1" si="67"/>
        <v>0</v>
      </c>
      <c r="I47">
        <f t="shared" ca="1" si="67"/>
        <v>0</v>
      </c>
      <c r="J47">
        <f t="shared" ca="1" si="67"/>
        <v>1</v>
      </c>
      <c r="K47">
        <f t="shared" ca="1" si="67"/>
        <v>0</v>
      </c>
      <c r="L47">
        <f t="shared" ca="1" si="67"/>
        <v>1</v>
      </c>
      <c r="M47">
        <f t="shared" ca="1" si="67"/>
        <v>0</v>
      </c>
      <c r="N47">
        <f ca="1">IF(AND(N38=1,N46=0),0,0)</f>
        <v>0</v>
      </c>
      <c r="O47">
        <f ca="1">IF(OR(AND(O38=1,O46=0),AND(O38=0,O46=1)),0,1)</f>
        <v>1</v>
      </c>
      <c r="P47">
        <f ca="1">IF(AND(N47=0,O47=0),1,0)</f>
        <v>0</v>
      </c>
      <c r="Q47">
        <f ca="1">Q38</f>
        <v>0</v>
      </c>
      <c r="R47">
        <f t="shared" ref="R47:T47" ca="1" si="68">R38</f>
        <v>0</v>
      </c>
      <c r="S47">
        <f t="shared" ca="1" si="68"/>
        <v>0</v>
      </c>
      <c r="T47">
        <f t="shared" ca="1" si="68"/>
        <v>1</v>
      </c>
      <c r="U47">
        <f t="shared" ca="1" si="50"/>
        <v>16977</v>
      </c>
      <c r="V47">
        <f ca="1">SUMPRODUCT(F47:T47,Data!$D$4:$R$4)</f>
        <v>9.5</v>
      </c>
      <c r="W47">
        <f ca="1">SUMPRODUCT(F47:T47,Data!$D$5:$R$5)</f>
        <v>9.5</v>
      </c>
      <c r="X47" s="3">
        <f t="shared" ca="1" si="51"/>
        <v>0.15966386554621848</v>
      </c>
      <c r="Y47" s="3">
        <f t="shared" ca="1" si="52"/>
        <v>8.6757990867579904E-2</v>
      </c>
      <c r="Z47">
        <f t="shared" ca="1" si="53"/>
        <v>2500</v>
      </c>
      <c r="AA47">
        <f ca="1">250+SUMPRODUCT(F47:T47,Data!$D$6:$R$6)</f>
        <v>740</v>
      </c>
      <c r="AB47" s="2">
        <f t="shared" ca="1" si="54"/>
        <v>281008.40336134448</v>
      </c>
      <c r="AC47" s="2">
        <f t="shared" ca="1" si="55"/>
        <v>244310.50228310502</v>
      </c>
      <c r="AD47" s="2">
        <f t="shared" ca="1" si="56"/>
        <v>525318.90564444952</v>
      </c>
      <c r="AE47" t="str">
        <f t="shared" ca="1" si="59"/>
        <v>No</v>
      </c>
    </row>
    <row r="48" spans="2:31" x14ac:dyDescent="0.35">
      <c r="C48" t="str">
        <f t="shared" si="57"/>
        <v>Price</v>
      </c>
      <c r="D48">
        <v>8</v>
      </c>
      <c r="F48">
        <f ca="1">F38</f>
        <v>1</v>
      </c>
      <c r="G48">
        <f t="shared" ref="G48:P48" ca="1" si="69">G38</f>
        <v>0</v>
      </c>
      <c r="H48">
        <f t="shared" ca="1" si="69"/>
        <v>0</v>
      </c>
      <c r="I48">
        <f t="shared" ca="1" si="69"/>
        <v>0</v>
      </c>
      <c r="J48">
        <f t="shared" ca="1" si="69"/>
        <v>1</v>
      </c>
      <c r="K48">
        <f t="shared" ca="1" si="69"/>
        <v>0</v>
      </c>
      <c r="L48">
        <f t="shared" ca="1" si="69"/>
        <v>1</v>
      </c>
      <c r="M48">
        <f t="shared" ca="1" si="69"/>
        <v>0</v>
      </c>
      <c r="N48">
        <f t="shared" ca="1" si="69"/>
        <v>0</v>
      </c>
      <c r="O48">
        <f t="shared" ca="1" si="69"/>
        <v>0</v>
      </c>
      <c r="P48">
        <f t="shared" ca="1" si="69"/>
        <v>1</v>
      </c>
      <c r="Q48">
        <f ca="1">IF(Q38,0,1)</f>
        <v>1</v>
      </c>
      <c r="R48">
        <f ca="1">IF(Q48=1,0,1)</f>
        <v>0</v>
      </c>
      <c r="S48">
        <f ca="1">IF(AND(OR(Q48=0,R48=1),OR(R48=0,R48=1)),0,0)</f>
        <v>0</v>
      </c>
      <c r="T48">
        <f ca="1">IF(S48,0,0)</f>
        <v>0</v>
      </c>
      <c r="U48">
        <f t="shared" ca="1" si="50"/>
        <v>3153</v>
      </c>
      <c r="V48">
        <f ca="1">SUMPRODUCT(F48:T48,Data!$D$4:$R$4)</f>
        <v>16</v>
      </c>
      <c r="W48">
        <f ca="1">SUMPRODUCT(F48:T48,Data!$D$5:$R$5)</f>
        <v>15</v>
      </c>
      <c r="X48" s="3">
        <f t="shared" ca="1" si="51"/>
        <v>0.24242424242424243</v>
      </c>
      <c r="Y48" s="3">
        <f t="shared" ca="1" si="52"/>
        <v>0.13043478260869565</v>
      </c>
      <c r="Z48">
        <f t="shared" ca="1" si="53"/>
        <v>1000</v>
      </c>
      <c r="AA48">
        <f ca="1">250+SUMPRODUCT(F48:T48,Data!$D$6:$R$6)</f>
        <v>780</v>
      </c>
      <c r="AB48" s="2">
        <f t="shared" ca="1" si="54"/>
        <v>53333.333333333336</v>
      </c>
      <c r="AC48" s="2">
        <f t="shared" ca="1" si="55"/>
        <v>45913.043478260872</v>
      </c>
      <c r="AD48" s="2">
        <f t="shared" ca="1" si="56"/>
        <v>99246.376811594208</v>
      </c>
      <c r="AE48" t="str">
        <f t="shared" ca="1" si="59"/>
        <v>No</v>
      </c>
    </row>
    <row r="49" spans="2:31" x14ac:dyDescent="0.35">
      <c r="C49" t="str">
        <f t="shared" si="57"/>
        <v>Price</v>
      </c>
      <c r="D49">
        <v>9</v>
      </c>
      <c r="F49">
        <f ca="1">F38</f>
        <v>1</v>
      </c>
      <c r="G49">
        <f t="shared" ref="G49:P49" ca="1" si="70">G38</f>
        <v>0</v>
      </c>
      <c r="H49">
        <f t="shared" ca="1" si="70"/>
        <v>0</v>
      </c>
      <c r="I49">
        <f t="shared" ca="1" si="70"/>
        <v>0</v>
      </c>
      <c r="J49">
        <f t="shared" ca="1" si="70"/>
        <v>1</v>
      </c>
      <c r="K49">
        <f t="shared" ca="1" si="70"/>
        <v>0</v>
      </c>
      <c r="L49">
        <f t="shared" ca="1" si="70"/>
        <v>1</v>
      </c>
      <c r="M49">
        <f t="shared" ca="1" si="70"/>
        <v>0</v>
      </c>
      <c r="N49">
        <f t="shared" ca="1" si="70"/>
        <v>0</v>
      </c>
      <c r="O49">
        <f t="shared" ca="1" si="70"/>
        <v>0</v>
      </c>
      <c r="P49">
        <f t="shared" ca="1" si="70"/>
        <v>1</v>
      </c>
      <c r="Q49">
        <f ca="1">IF(AND(Q38=1,Q48=0),0,0)</f>
        <v>0</v>
      </c>
      <c r="R49">
        <f ca="1">IF(AND(R38=1,R48=0),0,0)</f>
        <v>0</v>
      </c>
      <c r="S49">
        <f ca="1">IF(AND(AND(OR(Q38=0,Q38=1),OR(R38=0,R38=1)),AND(OR(Q48=0,Q48=1),OR(R48=0,R48=1)),S38=1),0,1)</f>
        <v>1</v>
      </c>
      <c r="T49">
        <f ca="1">IF(AND(Q49=0,R49=0,S49=0),1,0)</f>
        <v>0</v>
      </c>
      <c r="U49">
        <f t="shared" ca="1" si="50"/>
        <v>9297</v>
      </c>
      <c r="V49">
        <f ca="1">SUMPRODUCT(F49:T49,Data!$D$4:$R$4)</f>
        <v>13</v>
      </c>
      <c r="W49">
        <f ca="1">SUMPRODUCT(F49:T49,Data!$D$5:$R$5)</f>
        <v>11</v>
      </c>
      <c r="X49" s="3">
        <f t="shared" ca="1" si="51"/>
        <v>0.20634920634920634</v>
      </c>
      <c r="Y49" s="3">
        <f t="shared" ca="1" si="52"/>
        <v>9.90990990990991E-2</v>
      </c>
      <c r="Z49">
        <f t="shared" ca="1" si="53"/>
        <v>2000</v>
      </c>
      <c r="AA49">
        <f ca="1">250+SUMPRODUCT(F49:T49,Data!$D$6:$R$6)</f>
        <v>780</v>
      </c>
      <c r="AB49" s="2">
        <f t="shared" ca="1" si="54"/>
        <v>251746.03174603172</v>
      </c>
      <c r="AC49" s="2">
        <f t="shared" ca="1" si="55"/>
        <v>193441.44144144145</v>
      </c>
      <c r="AD49" s="2">
        <f t="shared" ca="1" si="56"/>
        <v>445187.47318747314</v>
      </c>
      <c r="AE49" t="str">
        <f t="shared" ca="1" si="59"/>
        <v>No</v>
      </c>
    </row>
    <row r="50" spans="2:31" x14ac:dyDescent="0.35">
      <c r="C50" t="str">
        <f t="shared" si="57"/>
        <v>Price</v>
      </c>
      <c r="D50">
        <v>10</v>
      </c>
      <c r="F50">
        <f ca="1">F38</f>
        <v>1</v>
      </c>
      <c r="G50">
        <f t="shared" ref="G50:P50" ca="1" si="71">G38</f>
        <v>0</v>
      </c>
      <c r="H50">
        <f t="shared" ca="1" si="71"/>
        <v>0</v>
      </c>
      <c r="I50">
        <f t="shared" ca="1" si="71"/>
        <v>0</v>
      </c>
      <c r="J50">
        <f t="shared" ca="1" si="71"/>
        <v>1</v>
      </c>
      <c r="K50">
        <f t="shared" ca="1" si="71"/>
        <v>0</v>
      </c>
      <c r="L50">
        <f t="shared" ca="1" si="71"/>
        <v>1</v>
      </c>
      <c r="M50">
        <f t="shared" ca="1" si="71"/>
        <v>0</v>
      </c>
      <c r="N50">
        <f t="shared" ca="1" si="71"/>
        <v>0</v>
      </c>
      <c r="O50">
        <f t="shared" ca="1" si="71"/>
        <v>0</v>
      </c>
      <c r="P50">
        <f t="shared" ca="1" si="71"/>
        <v>1</v>
      </c>
      <c r="Q50">
        <f ca="1">IF(OR(Q38=1,Q48=1,Q49=1),0,1)</f>
        <v>0</v>
      </c>
      <c r="R50">
        <f ca="1">IF(OR(R38=1,R48=1,R49=1),0,1)</f>
        <v>1</v>
      </c>
      <c r="S50">
        <f ca="1">IF(OR(S38=1,S48=1,S49=1),0,1)</f>
        <v>0</v>
      </c>
      <c r="T50">
        <f ca="1">IF(OR(T38=1,T48=1,T49=1),0,1)</f>
        <v>0</v>
      </c>
      <c r="U50">
        <f t="shared" ca="1" si="50"/>
        <v>5201</v>
      </c>
      <c r="V50">
        <f ca="1">SUMPRODUCT(F50:T50,Data!$D$4:$R$4)</f>
        <v>14</v>
      </c>
      <c r="W50">
        <f ca="1">SUMPRODUCT(F50:T50,Data!$D$5:$R$5)</f>
        <v>13</v>
      </c>
      <c r="X50" s="3">
        <f t="shared" ca="1" si="51"/>
        <v>0.21875</v>
      </c>
      <c r="Y50" s="3">
        <f t="shared" ca="1" si="52"/>
        <v>0.11504424778761062</v>
      </c>
      <c r="Z50">
        <f t="shared" ca="1" si="53"/>
        <v>1500</v>
      </c>
      <c r="AA50">
        <f ca="1">250+SUMPRODUCT(F50:T50,Data!$D$6:$R$6)</f>
        <v>780</v>
      </c>
      <c r="AB50" s="2">
        <f t="shared" ca="1" si="54"/>
        <v>157500</v>
      </c>
      <c r="AC50" s="2">
        <f t="shared" ca="1" si="55"/>
        <v>132530.97345132745</v>
      </c>
      <c r="AD50" s="2">
        <f t="shared" ca="1" si="56"/>
        <v>290030.97345132742</v>
      </c>
      <c r="AE50" t="str">
        <f t="shared" ca="1" si="59"/>
        <v>No</v>
      </c>
    </row>
    <row r="51" spans="2:31" x14ac:dyDescent="0.35">
      <c r="B51" s="4" t="s">
        <v>73</v>
      </c>
      <c r="AD51" s="43">
        <f ca="1">MAX(AD41:AD50)</f>
        <v>561437.52963489806</v>
      </c>
    </row>
    <row r="52" spans="2:31" x14ac:dyDescent="0.35">
      <c r="B52" s="4" t="s">
        <v>84</v>
      </c>
      <c r="F52">
        <f t="shared" ref="F52:T52" ca="1" si="72">AI11</f>
        <v>1</v>
      </c>
      <c r="G52">
        <f t="shared" ca="1" si="72"/>
        <v>0</v>
      </c>
      <c r="H52">
        <f t="shared" ca="1" si="72"/>
        <v>0</v>
      </c>
      <c r="I52">
        <f t="shared" ca="1" si="72"/>
        <v>0</v>
      </c>
      <c r="J52">
        <f t="shared" ca="1" si="72"/>
        <v>1</v>
      </c>
      <c r="K52">
        <f t="shared" ca="1" si="72"/>
        <v>0</v>
      </c>
      <c r="L52">
        <f t="shared" ca="1" si="72"/>
        <v>0</v>
      </c>
      <c r="M52">
        <f t="shared" ca="1" si="72"/>
        <v>1</v>
      </c>
      <c r="N52">
        <f t="shared" ca="1" si="72"/>
        <v>0</v>
      </c>
      <c r="O52">
        <f t="shared" ca="1" si="72"/>
        <v>0</v>
      </c>
      <c r="P52">
        <f t="shared" ca="1" si="72"/>
        <v>1</v>
      </c>
      <c r="Q52">
        <f t="shared" ca="1" si="72"/>
        <v>0</v>
      </c>
      <c r="R52">
        <f t="shared" ca="1" si="72"/>
        <v>0</v>
      </c>
      <c r="S52">
        <f t="shared" ca="1" si="72"/>
        <v>0</v>
      </c>
      <c r="T52">
        <f t="shared" ca="1" si="72"/>
        <v>1</v>
      </c>
      <c r="U52">
        <f t="shared" ref="U52" ca="1" si="73">SUMPRODUCT($F$1:$T$1,F52:T52)</f>
        <v>17553</v>
      </c>
    </row>
    <row r="53" spans="2:31" x14ac:dyDescent="0.35"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</row>
    <row r="54" spans="2:31" x14ac:dyDescent="0.35">
      <c r="B54" s="4" t="s">
        <v>128</v>
      </c>
      <c r="E54" s="45">
        <f ca="1">AY11</f>
        <v>108</v>
      </c>
      <c r="F54">
        <f ca="1">VLOOKUP($E54,'Brute Force Search'!$B$6:$R$221,F$3,0)</f>
        <v>1</v>
      </c>
      <c r="G54">
        <f ca="1">VLOOKUP($E54,'Brute Force Search'!$B$6:$R$221,G$3,0)</f>
        <v>0</v>
      </c>
      <c r="H54">
        <f ca="1">VLOOKUP($E54,'Brute Force Search'!$B$6:$R$221,H$3,0)</f>
        <v>0</v>
      </c>
      <c r="I54">
        <f ca="1">VLOOKUP($E54,'Brute Force Search'!$B$6:$R$221,I$3,0)</f>
        <v>0</v>
      </c>
      <c r="J54">
        <f ca="1">VLOOKUP($E54,'Brute Force Search'!$B$6:$R$221,J$3,0)</f>
        <v>1</v>
      </c>
      <c r="K54">
        <f ca="1">VLOOKUP($E54,'Brute Force Search'!$B$6:$R$221,K$3,0)</f>
        <v>0</v>
      </c>
      <c r="L54">
        <f ca="1">VLOOKUP($E54,'Brute Force Search'!$B$6:$R$221,L$3,0)</f>
        <v>0</v>
      </c>
      <c r="M54">
        <f ca="1">VLOOKUP($E54,'Brute Force Search'!$B$6:$R$221,M$3,0)</f>
        <v>1</v>
      </c>
      <c r="N54">
        <f ca="1">VLOOKUP($E54,'Brute Force Search'!$B$6:$R$221,N$3,0)</f>
        <v>0</v>
      </c>
      <c r="O54">
        <f ca="1">VLOOKUP($E54,'Brute Force Search'!$B$6:$R$221,O$3,0)</f>
        <v>0</v>
      </c>
      <c r="P54">
        <f ca="1">VLOOKUP($E54,'Brute Force Search'!$B$6:$R$221,P$3,0)</f>
        <v>1</v>
      </c>
      <c r="Q54">
        <f ca="1">VLOOKUP($E54,'Brute Force Search'!$B$6:$R$221,Q$3,0)</f>
        <v>0</v>
      </c>
      <c r="R54">
        <f ca="1">VLOOKUP($E54,'Brute Force Search'!$B$6:$R$221,R$3,0)</f>
        <v>0</v>
      </c>
      <c r="S54">
        <f ca="1">VLOOKUP($E54,'Brute Force Search'!$B$6:$R$221,S$3,0)</f>
        <v>0</v>
      </c>
      <c r="T54">
        <f ca="1">VLOOKUP($E54,'Brute Force Search'!$B$6:$R$221,T$3,0)</f>
        <v>1</v>
      </c>
      <c r="U54">
        <f ca="1">SUMPRODUCT($F$1:$T$1,F54:T54)</f>
        <v>17553</v>
      </c>
      <c r="V54" s="34"/>
      <c r="W54" s="34"/>
      <c r="X54" s="34"/>
      <c r="Y54" s="34"/>
      <c r="Z54" s="34"/>
      <c r="AA54" s="34"/>
      <c r="AB54" s="34"/>
      <c r="AC54" s="34"/>
      <c r="AD54" s="34"/>
      <c r="AE54" s="34"/>
    </row>
    <row r="55" spans="2:31" x14ac:dyDescent="0.35"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</row>
    <row r="56" spans="2:31" x14ac:dyDescent="0.35">
      <c r="B56" s="4" t="s">
        <v>78</v>
      </c>
    </row>
    <row r="57" spans="2:31" x14ac:dyDescent="0.35">
      <c r="C57" t="str">
        <f>C25</f>
        <v>Detachable</v>
      </c>
      <c r="D57">
        <v>1</v>
      </c>
      <c r="F57">
        <f ca="1">IF(F54,0,1)</f>
        <v>0</v>
      </c>
      <c r="G57">
        <f ca="1">1-F57</f>
        <v>1</v>
      </c>
      <c r="H57">
        <f ca="1">H54</f>
        <v>0</v>
      </c>
      <c r="I57">
        <f t="shared" ref="I57:T57" ca="1" si="74">I54</f>
        <v>0</v>
      </c>
      <c r="J57">
        <f t="shared" ca="1" si="74"/>
        <v>1</v>
      </c>
      <c r="K57">
        <f t="shared" ca="1" si="74"/>
        <v>0</v>
      </c>
      <c r="L57">
        <f t="shared" ca="1" si="74"/>
        <v>0</v>
      </c>
      <c r="M57">
        <f t="shared" ca="1" si="74"/>
        <v>1</v>
      </c>
      <c r="N57">
        <f t="shared" ca="1" si="74"/>
        <v>0</v>
      </c>
      <c r="O57">
        <f t="shared" ca="1" si="74"/>
        <v>0</v>
      </c>
      <c r="P57">
        <f t="shared" ca="1" si="74"/>
        <v>1</v>
      </c>
      <c r="Q57">
        <f t="shared" ca="1" si="74"/>
        <v>0</v>
      </c>
      <c r="R57">
        <f t="shared" ca="1" si="74"/>
        <v>0</v>
      </c>
      <c r="S57">
        <f t="shared" ca="1" si="74"/>
        <v>0</v>
      </c>
      <c r="T57">
        <f t="shared" ca="1" si="74"/>
        <v>1</v>
      </c>
      <c r="U57">
        <f t="shared" ref="U57:U66" ca="1" si="75">SUMPRODUCT($F$1:$T$1,F57:T57)</f>
        <v>17554</v>
      </c>
      <c r="V57">
        <f ca="1">SUMPRODUCT(F57:T57,Data!$D$4:$R$4)</f>
        <v>9.8000000000000007</v>
      </c>
      <c r="W57">
        <f ca="1">SUMPRODUCT(F57:T57,Data!$D$5:$R$5)</f>
        <v>8</v>
      </c>
      <c r="X57" s="3">
        <f t="shared" ref="X57:X66" ca="1" si="76">V57/(50+V57)</f>
        <v>0.16387959866220739</v>
      </c>
      <c r="Y57" s="3">
        <f t="shared" ref="Y57:Y66" ca="1" si="77">W57/(100+W57)</f>
        <v>7.407407407407407E-2</v>
      </c>
      <c r="Z57">
        <f t="shared" ref="Z57:Z66" ca="1" si="78">IF(Q57=1,$Q$5,IF(R57=1,$R$5,IF(S57=1,$S$5,IF(T57=1,$T$5))))</f>
        <v>2500</v>
      </c>
      <c r="AA57">
        <f ca="1">250+SUMPRODUCT(F57:T57,Data!$D$6:$R$6)</f>
        <v>630</v>
      </c>
      <c r="AB57" s="2">
        <f t="shared" ref="AB57:AB66" ca="1" si="79">($Z57-$AA57)*X57*1000</f>
        <v>306454.84949832782</v>
      </c>
      <c r="AC57" s="2">
        <f t="shared" ref="AC57:AC66" ca="1" si="80">($Z57-$AA57)*Y57*1600</f>
        <v>221629.62962962961</v>
      </c>
      <c r="AD57" s="2">
        <f t="shared" ref="AD57:AD66" ca="1" si="81">SUM(AB57:AC57)</f>
        <v>528084.47912795749</v>
      </c>
      <c r="AE57" t="str">
        <f ca="1">IFERROR(VLOOKUP(U57,AX$9:AX$11,1,0),"No")</f>
        <v>No</v>
      </c>
    </row>
    <row r="58" spans="2:31" x14ac:dyDescent="0.35">
      <c r="C58" t="str">
        <f t="shared" ref="C58:C66" si="82">C26</f>
        <v>Processor</v>
      </c>
      <c r="D58">
        <v>2</v>
      </c>
      <c r="F58">
        <f ca="1">F54</f>
        <v>1</v>
      </c>
      <c r="G58">
        <f ca="1">G54</f>
        <v>0</v>
      </c>
      <c r="H58">
        <f ca="1">IF(H54,0,1)</f>
        <v>1</v>
      </c>
      <c r="I58">
        <f ca="1">IF(H58=1,0,1)</f>
        <v>0</v>
      </c>
      <c r="J58">
        <f ca="1">IF(AND(OR(H58=1,H58=0),OR(H58=1,I58=0)),0,0)</f>
        <v>0</v>
      </c>
      <c r="K58">
        <f ca="1">K54</f>
        <v>0</v>
      </c>
      <c r="L58">
        <f t="shared" ref="L58:T58" ca="1" si="83">L54</f>
        <v>0</v>
      </c>
      <c r="M58">
        <f t="shared" ca="1" si="83"/>
        <v>1</v>
      </c>
      <c r="N58">
        <f t="shared" ca="1" si="83"/>
        <v>0</v>
      </c>
      <c r="O58">
        <f t="shared" ca="1" si="83"/>
        <v>0</v>
      </c>
      <c r="P58">
        <f t="shared" ca="1" si="83"/>
        <v>1</v>
      </c>
      <c r="Q58">
        <f t="shared" ca="1" si="83"/>
        <v>0</v>
      </c>
      <c r="R58">
        <f t="shared" ca="1" si="83"/>
        <v>0</v>
      </c>
      <c r="S58">
        <f t="shared" ca="1" si="83"/>
        <v>0</v>
      </c>
      <c r="T58">
        <f t="shared" ca="1" si="83"/>
        <v>1</v>
      </c>
      <c r="U58">
        <f t="shared" ca="1" si="75"/>
        <v>17541</v>
      </c>
      <c r="V58">
        <f ca="1">SUMPRODUCT(F58:T58,Data!$D$4:$R$4)</f>
        <v>6.3</v>
      </c>
      <c r="W58">
        <f ca="1">SUMPRODUCT(F58:T58,Data!$D$5:$R$5)</f>
        <v>8</v>
      </c>
      <c r="X58" s="3">
        <f t="shared" ca="1" si="76"/>
        <v>0.11190053285968028</v>
      </c>
      <c r="Y58" s="3">
        <f t="shared" ca="1" si="77"/>
        <v>7.407407407407407E-2</v>
      </c>
      <c r="Z58">
        <f t="shared" ca="1" si="78"/>
        <v>2500</v>
      </c>
      <c r="AA58">
        <f ca="1">250+SUMPRODUCT(F58:T58,Data!$D$6:$R$6)</f>
        <v>630</v>
      </c>
      <c r="AB58" s="2">
        <f t="shared" ca="1" si="79"/>
        <v>209253.99644760214</v>
      </c>
      <c r="AC58" s="2">
        <f t="shared" ca="1" si="80"/>
        <v>221629.62962962961</v>
      </c>
      <c r="AD58" s="2">
        <f t="shared" ca="1" si="81"/>
        <v>430883.62607723172</v>
      </c>
      <c r="AE58" t="str">
        <f t="shared" ref="AE58:AE66" ca="1" si="84">IFERROR(VLOOKUP(U58,AX$9:AX$11,1,0),"No")</f>
        <v>No</v>
      </c>
    </row>
    <row r="59" spans="2:31" x14ac:dyDescent="0.35">
      <c r="C59" t="str">
        <f t="shared" si="82"/>
        <v>Processor</v>
      </c>
      <c r="D59">
        <v>3</v>
      </c>
      <c r="F59">
        <f ca="1">F54</f>
        <v>1</v>
      </c>
      <c r="G59">
        <f ca="1">G54</f>
        <v>0</v>
      </c>
      <c r="H59">
        <f ca="1">IF(AND(H54=1,H58=0),0,0)</f>
        <v>0</v>
      </c>
      <c r="I59">
        <f ca="1">IF(OR(AND(I54=1,I58=0),AND(I54=0,I58=1)),0,1)</f>
        <v>1</v>
      </c>
      <c r="J59">
        <f ca="1">IF(AND(H59=0,I59=0),1,0)</f>
        <v>0</v>
      </c>
      <c r="K59">
        <f ca="1">K54</f>
        <v>0</v>
      </c>
      <c r="L59">
        <f t="shared" ref="L59:T59" ca="1" si="85">L54</f>
        <v>0</v>
      </c>
      <c r="M59">
        <f t="shared" ca="1" si="85"/>
        <v>1</v>
      </c>
      <c r="N59">
        <f t="shared" ca="1" si="85"/>
        <v>0</v>
      </c>
      <c r="O59">
        <f t="shared" ca="1" si="85"/>
        <v>0</v>
      </c>
      <c r="P59">
        <f t="shared" ca="1" si="85"/>
        <v>1</v>
      </c>
      <c r="Q59">
        <f t="shared" ca="1" si="85"/>
        <v>0</v>
      </c>
      <c r="R59">
        <f t="shared" ca="1" si="85"/>
        <v>0</v>
      </c>
      <c r="S59">
        <f t="shared" ca="1" si="85"/>
        <v>0</v>
      </c>
      <c r="T59">
        <f t="shared" ca="1" si="85"/>
        <v>1</v>
      </c>
      <c r="U59">
        <f t="shared" ca="1" si="75"/>
        <v>17545</v>
      </c>
      <c r="V59">
        <f ca="1">SUMPRODUCT(F59:T59,Data!$D$4:$R$4)</f>
        <v>8.3000000000000007</v>
      </c>
      <c r="W59">
        <f ca="1">SUMPRODUCT(F59:T59,Data!$D$5:$R$5)</f>
        <v>10.4</v>
      </c>
      <c r="X59" s="3">
        <f t="shared" ca="1" si="76"/>
        <v>0.14236706689536879</v>
      </c>
      <c r="Y59" s="3">
        <f t="shared" ca="1" si="77"/>
        <v>9.420289855072464E-2</v>
      </c>
      <c r="Z59">
        <f t="shared" ca="1" si="78"/>
        <v>2500</v>
      </c>
      <c r="AA59">
        <f ca="1">250+SUMPRODUCT(F59:T59,Data!$D$6:$R$6)</f>
        <v>730</v>
      </c>
      <c r="AB59" s="2">
        <f t="shared" ca="1" si="79"/>
        <v>251989.70840480278</v>
      </c>
      <c r="AC59" s="2">
        <f t="shared" ca="1" si="80"/>
        <v>266782.60869565222</v>
      </c>
      <c r="AD59" s="2">
        <f t="shared" ca="1" si="81"/>
        <v>518772.31710045499</v>
      </c>
      <c r="AE59" t="str">
        <f t="shared" ca="1" si="84"/>
        <v>No</v>
      </c>
    </row>
    <row r="60" spans="2:31" x14ac:dyDescent="0.35">
      <c r="C60" t="str">
        <f t="shared" si="82"/>
        <v>Display Size</v>
      </c>
      <c r="D60">
        <v>4</v>
      </c>
      <c r="F60">
        <f ca="1">F54</f>
        <v>1</v>
      </c>
      <c r="G60">
        <f ca="1">G54</f>
        <v>0</v>
      </c>
      <c r="H60">
        <f ca="1">H54</f>
        <v>0</v>
      </c>
      <c r="I60">
        <f t="shared" ref="I60:J60" ca="1" si="86">I54</f>
        <v>0</v>
      </c>
      <c r="J60">
        <f t="shared" ca="1" si="86"/>
        <v>1</v>
      </c>
      <c r="K60">
        <f ca="1">IF(K54,0,1)</f>
        <v>1</v>
      </c>
      <c r="L60">
        <f ca="1">IF(K60=1,0,1)</f>
        <v>0</v>
      </c>
      <c r="M60">
        <f ca="1">IF(AND(OR(K60=1,K60=0),OR(L60=1,L60=0)),0,0)</f>
        <v>0</v>
      </c>
      <c r="N60">
        <f ca="1">N54</f>
        <v>0</v>
      </c>
      <c r="O60">
        <f t="shared" ref="O60:T60" ca="1" si="87">O54</f>
        <v>0</v>
      </c>
      <c r="P60">
        <f t="shared" ca="1" si="87"/>
        <v>1</v>
      </c>
      <c r="Q60">
        <f t="shared" ca="1" si="87"/>
        <v>0</v>
      </c>
      <c r="R60">
        <f t="shared" ca="1" si="87"/>
        <v>0</v>
      </c>
      <c r="S60">
        <f t="shared" ca="1" si="87"/>
        <v>0</v>
      </c>
      <c r="T60">
        <f t="shared" ca="1" si="87"/>
        <v>1</v>
      </c>
      <c r="U60">
        <f t="shared" ca="1" si="75"/>
        <v>17457</v>
      </c>
      <c r="V60">
        <f ca="1">SUMPRODUCT(F60:T60,Data!$D$4:$R$4)</f>
        <v>10</v>
      </c>
      <c r="W60">
        <f ca="1">SUMPRODUCT(F60:T60,Data!$D$5:$R$5)</f>
        <v>8.5</v>
      </c>
      <c r="X60" s="3">
        <f t="shared" ca="1" si="76"/>
        <v>0.16666666666666666</v>
      </c>
      <c r="Y60" s="3">
        <f t="shared" ca="1" si="77"/>
        <v>7.8341013824884786E-2</v>
      </c>
      <c r="Z60">
        <f t="shared" ca="1" si="78"/>
        <v>2500</v>
      </c>
      <c r="AA60">
        <f ca="1">250+SUMPRODUCT(F60:T60,Data!$D$6:$R$6)</f>
        <v>730</v>
      </c>
      <c r="AB60" s="2">
        <f t="shared" ca="1" si="79"/>
        <v>295000</v>
      </c>
      <c r="AC60" s="2">
        <f t="shared" ca="1" si="80"/>
        <v>221861.7511520737</v>
      </c>
      <c r="AD60" s="2">
        <f t="shared" ca="1" si="81"/>
        <v>516861.75115207373</v>
      </c>
      <c r="AE60">
        <f t="shared" ca="1" si="84"/>
        <v>17457</v>
      </c>
    </row>
    <row r="61" spans="2:31" x14ac:dyDescent="0.35">
      <c r="C61" t="str">
        <f t="shared" si="82"/>
        <v>Display Size</v>
      </c>
      <c r="D61">
        <v>5</v>
      </c>
      <c r="F61">
        <f ca="1">F54</f>
        <v>1</v>
      </c>
      <c r="G61">
        <f ca="1">G54</f>
        <v>0</v>
      </c>
      <c r="H61">
        <f t="shared" ref="H61:J61" ca="1" si="88">H54</f>
        <v>0</v>
      </c>
      <c r="I61">
        <f t="shared" ca="1" si="88"/>
        <v>0</v>
      </c>
      <c r="J61">
        <f t="shared" ca="1" si="88"/>
        <v>1</v>
      </c>
      <c r="K61">
        <f ca="1">IF(AND(K54=1,K60=0),0,0)</f>
        <v>0</v>
      </c>
      <c r="L61">
        <f ca="1">IF(OR(AND(L54=1,L60=0),AND(L54=0,L60=1)),0,1)</f>
        <v>1</v>
      </c>
      <c r="M61">
        <f ca="1">IF(AND(K61=0,L61=0),1,0)</f>
        <v>0</v>
      </c>
      <c r="N61">
        <f ca="1">N54</f>
        <v>0</v>
      </c>
      <c r="O61">
        <f t="shared" ref="O61:T61" ca="1" si="89">O54</f>
        <v>0</v>
      </c>
      <c r="P61">
        <f t="shared" ca="1" si="89"/>
        <v>1</v>
      </c>
      <c r="Q61">
        <f t="shared" ca="1" si="89"/>
        <v>0</v>
      </c>
      <c r="R61">
        <f t="shared" ca="1" si="89"/>
        <v>0</v>
      </c>
      <c r="S61">
        <f t="shared" ca="1" si="89"/>
        <v>0</v>
      </c>
      <c r="T61">
        <f t="shared" ca="1" si="89"/>
        <v>1</v>
      </c>
      <c r="U61">
        <f t="shared" ca="1" si="75"/>
        <v>17489</v>
      </c>
      <c r="V61">
        <f ca="1">SUMPRODUCT(F61:T61,Data!$D$4:$R$4)</f>
        <v>12</v>
      </c>
      <c r="W61">
        <f ca="1">SUMPRODUCT(F61:T61,Data!$D$5:$R$5)</f>
        <v>10</v>
      </c>
      <c r="X61" s="3">
        <f t="shared" ca="1" si="76"/>
        <v>0.19354838709677419</v>
      </c>
      <c r="Y61" s="3">
        <f t="shared" ca="1" si="77"/>
        <v>9.0909090909090912E-2</v>
      </c>
      <c r="Z61">
        <f t="shared" ca="1" si="78"/>
        <v>2500</v>
      </c>
      <c r="AA61">
        <f ca="1">250+SUMPRODUCT(F61:T61,Data!$D$6:$R$6)</f>
        <v>780</v>
      </c>
      <c r="AB61" s="2">
        <f t="shared" ca="1" si="79"/>
        <v>332903.22580645158</v>
      </c>
      <c r="AC61" s="2">
        <f t="shared" ca="1" si="80"/>
        <v>250181.81818181821</v>
      </c>
      <c r="AD61" s="2">
        <f t="shared" ca="1" si="81"/>
        <v>583085.04398826975</v>
      </c>
      <c r="AE61">
        <f t="shared" ca="1" si="84"/>
        <v>17489</v>
      </c>
    </row>
    <row r="62" spans="2:31" x14ac:dyDescent="0.35">
      <c r="C62" t="str">
        <f t="shared" si="82"/>
        <v>Memory</v>
      </c>
      <c r="D62">
        <v>6</v>
      </c>
      <c r="F62">
        <f ca="1">F54</f>
        <v>1</v>
      </c>
      <c r="G62">
        <f t="shared" ref="G62:M62" ca="1" si="90">G54</f>
        <v>0</v>
      </c>
      <c r="H62">
        <f t="shared" ca="1" si="90"/>
        <v>0</v>
      </c>
      <c r="I62">
        <f t="shared" ca="1" si="90"/>
        <v>0</v>
      </c>
      <c r="J62">
        <f t="shared" ca="1" si="90"/>
        <v>1</v>
      </c>
      <c r="K62">
        <f t="shared" ca="1" si="90"/>
        <v>0</v>
      </c>
      <c r="L62">
        <f t="shared" ca="1" si="90"/>
        <v>0</v>
      </c>
      <c r="M62">
        <f t="shared" ca="1" si="90"/>
        <v>1</v>
      </c>
      <c r="N62">
        <f ca="1">IF(N54,0,1)</f>
        <v>1</v>
      </c>
      <c r="O62">
        <f ca="1">IF(N62=1,0,1)</f>
        <v>0</v>
      </c>
      <c r="P62">
        <f ca="1">IF(AND(OR(N62=1,O62=0),OR(N62=1,O62=0)),0,0)</f>
        <v>0</v>
      </c>
      <c r="Q62">
        <f ca="1">Q54</f>
        <v>0</v>
      </c>
      <c r="R62">
        <f t="shared" ref="R62:T62" ca="1" si="91">R54</f>
        <v>0</v>
      </c>
      <c r="S62">
        <f t="shared" ca="1" si="91"/>
        <v>0</v>
      </c>
      <c r="T62">
        <f t="shared" ca="1" si="91"/>
        <v>1</v>
      </c>
      <c r="U62">
        <f t="shared" ca="1" si="75"/>
        <v>16785</v>
      </c>
      <c r="V62">
        <f ca="1">SUMPRODUCT(F62:T62,Data!$D$4:$R$4)</f>
        <v>6.3</v>
      </c>
      <c r="W62">
        <f ca="1">SUMPRODUCT(F62:T62,Data!$D$5:$R$5)</f>
        <v>8.5</v>
      </c>
      <c r="X62" s="3">
        <f t="shared" ca="1" si="76"/>
        <v>0.11190053285968028</v>
      </c>
      <c r="Y62" s="3">
        <f t="shared" ca="1" si="77"/>
        <v>7.8341013824884786E-2</v>
      </c>
      <c r="Z62">
        <f t="shared" ca="1" si="78"/>
        <v>2500</v>
      </c>
      <c r="AA62">
        <f ca="1">250+SUMPRODUCT(F62:T62,Data!$D$6:$R$6)</f>
        <v>750</v>
      </c>
      <c r="AB62" s="2">
        <f t="shared" ca="1" si="79"/>
        <v>195825.93250444048</v>
      </c>
      <c r="AC62" s="2">
        <f t="shared" ca="1" si="80"/>
        <v>219354.83870967742</v>
      </c>
      <c r="AD62" s="2">
        <f t="shared" ca="1" si="81"/>
        <v>415180.77121411788</v>
      </c>
      <c r="AE62" t="str">
        <f t="shared" ca="1" si="84"/>
        <v>No</v>
      </c>
    </row>
    <row r="63" spans="2:31" x14ac:dyDescent="0.35">
      <c r="C63" t="str">
        <f t="shared" si="82"/>
        <v>Memory</v>
      </c>
      <c r="D63">
        <v>7</v>
      </c>
      <c r="F63">
        <f ca="1">F54</f>
        <v>1</v>
      </c>
      <c r="G63">
        <f t="shared" ref="G63:M63" ca="1" si="92">G54</f>
        <v>0</v>
      </c>
      <c r="H63">
        <f t="shared" ca="1" si="92"/>
        <v>0</v>
      </c>
      <c r="I63">
        <f t="shared" ca="1" si="92"/>
        <v>0</v>
      </c>
      <c r="J63">
        <f t="shared" ca="1" si="92"/>
        <v>1</v>
      </c>
      <c r="K63">
        <f t="shared" ca="1" si="92"/>
        <v>0</v>
      </c>
      <c r="L63">
        <f t="shared" ca="1" si="92"/>
        <v>0</v>
      </c>
      <c r="M63">
        <f t="shared" ca="1" si="92"/>
        <v>1</v>
      </c>
      <c r="N63">
        <f ca="1">IF(AND(N54=1,N62=0),0,0)</f>
        <v>0</v>
      </c>
      <c r="O63">
        <f ca="1">IF(OR(AND(O54=1,O62=0),AND(O54=0,O62=1)),0,1)</f>
        <v>1</v>
      </c>
      <c r="P63">
        <f ca="1">IF(AND(N63=0,O63=0),1,0)</f>
        <v>0</v>
      </c>
      <c r="Q63">
        <f ca="1">Q54</f>
        <v>0</v>
      </c>
      <c r="R63">
        <f t="shared" ref="R63:T63" ca="1" si="93">R54</f>
        <v>0</v>
      </c>
      <c r="S63">
        <f t="shared" ca="1" si="93"/>
        <v>0</v>
      </c>
      <c r="T63">
        <f t="shared" ca="1" si="93"/>
        <v>1</v>
      </c>
      <c r="U63">
        <f t="shared" ca="1" si="75"/>
        <v>17041</v>
      </c>
      <c r="V63">
        <f ca="1">SUMPRODUCT(F63:T63,Data!$D$4:$R$4)</f>
        <v>8.3000000000000007</v>
      </c>
      <c r="W63">
        <f ca="1">SUMPRODUCT(F63:T63,Data!$D$5:$R$5)</f>
        <v>10.5</v>
      </c>
      <c r="X63" s="3">
        <f t="shared" ca="1" si="76"/>
        <v>0.14236706689536879</v>
      </c>
      <c r="Y63" s="3">
        <f t="shared" ca="1" si="77"/>
        <v>9.5022624434389136E-2</v>
      </c>
      <c r="Z63">
        <f t="shared" ca="1" si="78"/>
        <v>2500</v>
      </c>
      <c r="AA63">
        <f ca="1">250+SUMPRODUCT(F63:T63,Data!$D$6:$R$6)</f>
        <v>790</v>
      </c>
      <c r="AB63" s="2">
        <f t="shared" ca="1" si="79"/>
        <v>243447.68439108063</v>
      </c>
      <c r="AC63" s="2">
        <f t="shared" ca="1" si="80"/>
        <v>259981.90045248865</v>
      </c>
      <c r="AD63" s="2">
        <f t="shared" ca="1" si="81"/>
        <v>503429.58484356932</v>
      </c>
      <c r="AE63" t="str">
        <f t="shared" ca="1" si="84"/>
        <v>No</v>
      </c>
    </row>
    <row r="64" spans="2:31" x14ac:dyDescent="0.35">
      <c r="C64" t="str">
        <f t="shared" si="82"/>
        <v>Price</v>
      </c>
      <c r="D64">
        <v>8</v>
      </c>
      <c r="F64">
        <f ca="1">F54</f>
        <v>1</v>
      </c>
      <c r="G64">
        <f t="shared" ref="G64:P64" ca="1" si="94">G54</f>
        <v>0</v>
      </c>
      <c r="H64">
        <f t="shared" ca="1" si="94"/>
        <v>0</v>
      </c>
      <c r="I64">
        <f t="shared" ca="1" si="94"/>
        <v>0</v>
      </c>
      <c r="J64">
        <f t="shared" ca="1" si="94"/>
        <v>1</v>
      </c>
      <c r="K64">
        <f t="shared" ca="1" si="94"/>
        <v>0</v>
      </c>
      <c r="L64">
        <f t="shared" ca="1" si="94"/>
        <v>0</v>
      </c>
      <c r="M64">
        <f t="shared" ca="1" si="94"/>
        <v>1</v>
      </c>
      <c r="N64">
        <f t="shared" ca="1" si="94"/>
        <v>0</v>
      </c>
      <c r="O64">
        <f t="shared" ca="1" si="94"/>
        <v>0</v>
      </c>
      <c r="P64">
        <f t="shared" ca="1" si="94"/>
        <v>1</v>
      </c>
      <c r="Q64">
        <f ca="1">IF(Q54,0,1)</f>
        <v>1</v>
      </c>
      <c r="R64">
        <f ca="1">IF(Q64=1,0,1)</f>
        <v>0</v>
      </c>
      <c r="S64">
        <f ca="1">IF(AND(OR(Q64=0,R64=1),OR(R64=0,R64=1)),0,0)</f>
        <v>0</v>
      </c>
      <c r="T64">
        <f ca="1">IF(S64,0,0)</f>
        <v>0</v>
      </c>
      <c r="U64">
        <f t="shared" ca="1" si="75"/>
        <v>3217</v>
      </c>
      <c r="V64">
        <f ca="1">SUMPRODUCT(F64:T64,Data!$D$4:$R$4)</f>
        <v>14.8</v>
      </c>
      <c r="W64">
        <f ca="1">SUMPRODUCT(F64:T64,Data!$D$5:$R$5)</f>
        <v>16</v>
      </c>
      <c r="X64" s="3">
        <f t="shared" ca="1" si="76"/>
        <v>0.22839506172839508</v>
      </c>
      <c r="Y64" s="3">
        <f t="shared" ca="1" si="77"/>
        <v>0.13793103448275862</v>
      </c>
      <c r="Z64">
        <f t="shared" ca="1" si="78"/>
        <v>1000</v>
      </c>
      <c r="AA64">
        <f ca="1">250+SUMPRODUCT(F64:T64,Data!$D$6:$R$6)</f>
        <v>830</v>
      </c>
      <c r="AB64" s="2">
        <f t="shared" ca="1" si="79"/>
        <v>38827.160493827163</v>
      </c>
      <c r="AC64" s="2">
        <f t="shared" ca="1" si="80"/>
        <v>37517.241379310341</v>
      </c>
      <c r="AD64" s="2">
        <f t="shared" ca="1" si="81"/>
        <v>76344.401873137511</v>
      </c>
      <c r="AE64" t="str">
        <f t="shared" ca="1" si="84"/>
        <v>No</v>
      </c>
    </row>
    <row r="65" spans="2:31" x14ac:dyDescent="0.35">
      <c r="C65" t="str">
        <f t="shared" si="82"/>
        <v>Price</v>
      </c>
      <c r="D65">
        <v>9</v>
      </c>
      <c r="F65">
        <f ca="1">F54</f>
        <v>1</v>
      </c>
      <c r="G65">
        <f t="shared" ref="G65:P65" ca="1" si="95">G54</f>
        <v>0</v>
      </c>
      <c r="H65">
        <f t="shared" ca="1" si="95"/>
        <v>0</v>
      </c>
      <c r="I65">
        <f t="shared" ca="1" si="95"/>
        <v>0</v>
      </c>
      <c r="J65">
        <f t="shared" ca="1" si="95"/>
        <v>1</v>
      </c>
      <c r="K65">
        <f t="shared" ca="1" si="95"/>
        <v>0</v>
      </c>
      <c r="L65">
        <f t="shared" ca="1" si="95"/>
        <v>0</v>
      </c>
      <c r="M65">
        <f t="shared" ca="1" si="95"/>
        <v>1</v>
      </c>
      <c r="N65">
        <f t="shared" ca="1" si="95"/>
        <v>0</v>
      </c>
      <c r="O65">
        <f t="shared" ca="1" si="95"/>
        <v>0</v>
      </c>
      <c r="P65">
        <f t="shared" ca="1" si="95"/>
        <v>1</v>
      </c>
      <c r="Q65">
        <f ca="1">IF(AND(Q54=1,Q64=0),0,0)</f>
        <v>0</v>
      </c>
      <c r="R65">
        <f ca="1">IF(AND(R54=1,R64=0),0,0)</f>
        <v>0</v>
      </c>
      <c r="S65">
        <f ca="1">IF(AND(AND(OR(Q54=0,Q54=1),OR(R54=0,R54=1)),AND(OR(Q64=0,Q64=1),OR(R64=0,R64=1)),S54=1),0,1)</f>
        <v>1</v>
      </c>
      <c r="T65">
        <f ca="1">IF(AND(Q65=0,R65=0,S65=0),1,0)</f>
        <v>0</v>
      </c>
      <c r="U65">
        <f t="shared" ca="1" si="75"/>
        <v>9361</v>
      </c>
      <c r="V65">
        <f ca="1">SUMPRODUCT(F65:T65,Data!$D$4:$R$4)</f>
        <v>11.8</v>
      </c>
      <c r="W65">
        <f ca="1">SUMPRODUCT(F65:T65,Data!$D$5:$R$5)</f>
        <v>12</v>
      </c>
      <c r="X65" s="3">
        <f t="shared" ca="1" si="76"/>
        <v>0.19093851132686085</v>
      </c>
      <c r="Y65" s="3">
        <f t="shared" ca="1" si="77"/>
        <v>0.10714285714285714</v>
      </c>
      <c r="Z65">
        <f t="shared" ca="1" si="78"/>
        <v>2000</v>
      </c>
      <c r="AA65">
        <f ca="1">250+SUMPRODUCT(F65:T65,Data!$D$6:$R$6)</f>
        <v>830</v>
      </c>
      <c r="AB65" s="2">
        <f t="shared" ca="1" si="79"/>
        <v>223398.0582524272</v>
      </c>
      <c r="AC65" s="2">
        <f t="shared" ca="1" si="80"/>
        <v>200571.42857142855</v>
      </c>
      <c r="AD65" s="2">
        <f t="shared" ca="1" si="81"/>
        <v>423969.48682385578</v>
      </c>
      <c r="AE65" t="str">
        <f t="shared" ca="1" si="84"/>
        <v>No</v>
      </c>
    </row>
    <row r="66" spans="2:31" x14ac:dyDescent="0.35">
      <c r="C66" t="str">
        <f t="shared" si="82"/>
        <v>Price</v>
      </c>
      <c r="D66">
        <v>10</v>
      </c>
      <c r="F66">
        <f ca="1">F54</f>
        <v>1</v>
      </c>
      <c r="G66">
        <f t="shared" ref="G66:P66" ca="1" si="96">G54</f>
        <v>0</v>
      </c>
      <c r="H66">
        <f t="shared" ca="1" si="96"/>
        <v>0</v>
      </c>
      <c r="I66">
        <f t="shared" ca="1" si="96"/>
        <v>0</v>
      </c>
      <c r="J66">
        <f t="shared" ca="1" si="96"/>
        <v>1</v>
      </c>
      <c r="K66">
        <f t="shared" ca="1" si="96"/>
        <v>0</v>
      </c>
      <c r="L66">
        <f t="shared" ca="1" si="96"/>
        <v>0</v>
      </c>
      <c r="M66">
        <f t="shared" ca="1" si="96"/>
        <v>1</v>
      </c>
      <c r="N66">
        <f t="shared" ca="1" si="96"/>
        <v>0</v>
      </c>
      <c r="O66">
        <f t="shared" ca="1" si="96"/>
        <v>0</v>
      </c>
      <c r="P66">
        <f t="shared" ca="1" si="96"/>
        <v>1</v>
      </c>
      <c r="Q66">
        <f ca="1">IF(OR(Q54=1,Q64=1,Q65=1),0,1)</f>
        <v>0</v>
      </c>
      <c r="R66">
        <f ca="1">IF(OR(R54=1,R64=1,R65=1),0,1)</f>
        <v>1</v>
      </c>
      <c r="S66">
        <f ca="1">IF(OR(S54=1,S64=1,S65=1),0,1)</f>
        <v>0</v>
      </c>
      <c r="T66">
        <f ca="1">IF(OR(T54=1,T64=1,T65=1),0,1)</f>
        <v>0</v>
      </c>
      <c r="U66">
        <f t="shared" ca="1" si="75"/>
        <v>5265</v>
      </c>
      <c r="V66">
        <f ca="1">SUMPRODUCT(F66:T66,Data!$D$4:$R$4)</f>
        <v>12.8</v>
      </c>
      <c r="W66">
        <f ca="1">SUMPRODUCT(F66:T66,Data!$D$5:$R$5)</f>
        <v>14</v>
      </c>
      <c r="X66" s="3">
        <f t="shared" ca="1" si="76"/>
        <v>0.20382165605095542</v>
      </c>
      <c r="Y66" s="3">
        <f t="shared" ca="1" si="77"/>
        <v>0.12280701754385964</v>
      </c>
      <c r="Z66">
        <f t="shared" ca="1" si="78"/>
        <v>1500</v>
      </c>
      <c r="AA66">
        <f ca="1">250+SUMPRODUCT(F66:T66,Data!$D$6:$R$6)</f>
        <v>830</v>
      </c>
      <c r="AB66" s="2">
        <f t="shared" ca="1" si="79"/>
        <v>136560.50955414015</v>
      </c>
      <c r="AC66" s="2">
        <f t="shared" ca="1" si="80"/>
        <v>131649.12280701753</v>
      </c>
      <c r="AD66" s="2">
        <f t="shared" ca="1" si="81"/>
        <v>268209.63236115768</v>
      </c>
      <c r="AE66" t="str">
        <f t="shared" ca="1" si="84"/>
        <v>No</v>
      </c>
    </row>
    <row r="67" spans="2:31" x14ac:dyDescent="0.35">
      <c r="B67" s="4" t="s">
        <v>73</v>
      </c>
      <c r="AD67" s="43">
        <f ca="1">MAX(AD57:AD66)</f>
        <v>583085.04398826975</v>
      </c>
    </row>
    <row r="68" spans="2:31" x14ac:dyDescent="0.35">
      <c r="B68" s="4" t="s">
        <v>85</v>
      </c>
      <c r="F68">
        <f ca="1">AI12</f>
        <v>1</v>
      </c>
      <c r="G68">
        <f t="shared" ref="G68:T68" ca="1" si="97">AJ12</f>
        <v>0</v>
      </c>
      <c r="H68">
        <f t="shared" ca="1" si="97"/>
        <v>0</v>
      </c>
      <c r="I68">
        <f t="shared" ca="1" si="97"/>
        <v>0</v>
      </c>
      <c r="J68">
        <f t="shared" ca="1" si="97"/>
        <v>1</v>
      </c>
      <c r="K68">
        <f t="shared" ca="1" si="97"/>
        <v>0</v>
      </c>
      <c r="L68">
        <f t="shared" ca="1" si="97"/>
        <v>1</v>
      </c>
      <c r="M68">
        <f t="shared" ca="1" si="97"/>
        <v>0</v>
      </c>
      <c r="N68">
        <f t="shared" ca="1" si="97"/>
        <v>0</v>
      </c>
      <c r="O68">
        <f t="shared" ca="1" si="97"/>
        <v>0</v>
      </c>
      <c r="P68">
        <f t="shared" ca="1" si="97"/>
        <v>1</v>
      </c>
      <c r="Q68">
        <f t="shared" ca="1" si="97"/>
        <v>0</v>
      </c>
      <c r="R68">
        <f t="shared" ca="1" si="97"/>
        <v>0</v>
      </c>
      <c r="S68">
        <f t="shared" ca="1" si="97"/>
        <v>0</v>
      </c>
      <c r="T68">
        <f t="shared" ca="1" si="97"/>
        <v>1</v>
      </c>
      <c r="U68">
        <f t="shared" ref="U68" ca="1" si="98">SUMPRODUCT($F$1:$T$1,F68:T68)</f>
        <v>17489</v>
      </c>
    </row>
    <row r="69" spans="2:31" x14ac:dyDescent="0.35"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</row>
    <row r="70" spans="2:31" x14ac:dyDescent="0.35">
      <c r="B70" s="4" t="s">
        <v>128</v>
      </c>
      <c r="E70" s="45">
        <f ca="1">AY12</f>
        <v>96</v>
      </c>
      <c r="F70">
        <f ca="1">VLOOKUP($E70,'Brute Force Search'!$B$6:$R$221,F$3,0)</f>
        <v>1</v>
      </c>
      <c r="G70">
        <f ca="1">VLOOKUP($E70,'Brute Force Search'!$B$6:$R$221,G$3,0)</f>
        <v>0</v>
      </c>
      <c r="H70">
        <f ca="1">VLOOKUP($E70,'Brute Force Search'!$B$6:$R$221,H$3,0)</f>
        <v>0</v>
      </c>
      <c r="I70">
        <f ca="1">VLOOKUP($E70,'Brute Force Search'!$B$6:$R$221,I$3,0)</f>
        <v>0</v>
      </c>
      <c r="J70">
        <f ca="1">VLOOKUP($E70,'Brute Force Search'!$B$6:$R$221,J$3,0)</f>
        <v>1</v>
      </c>
      <c r="K70">
        <f ca="1">VLOOKUP($E70,'Brute Force Search'!$B$6:$R$221,K$3,0)</f>
        <v>0</v>
      </c>
      <c r="L70">
        <f ca="1">VLOOKUP($E70,'Brute Force Search'!$B$6:$R$221,L$3,0)</f>
        <v>1</v>
      </c>
      <c r="M70">
        <f ca="1">VLOOKUP($E70,'Brute Force Search'!$B$6:$R$221,M$3,0)</f>
        <v>0</v>
      </c>
      <c r="N70">
        <f ca="1">VLOOKUP($E70,'Brute Force Search'!$B$6:$R$221,N$3,0)</f>
        <v>0</v>
      </c>
      <c r="O70">
        <f ca="1">VLOOKUP($E70,'Brute Force Search'!$B$6:$R$221,O$3,0)</f>
        <v>0</v>
      </c>
      <c r="P70">
        <f ca="1">VLOOKUP($E70,'Brute Force Search'!$B$6:$R$221,P$3,0)</f>
        <v>1</v>
      </c>
      <c r="Q70">
        <f ca="1">VLOOKUP($E70,'Brute Force Search'!$B$6:$R$221,Q$3,0)</f>
        <v>0</v>
      </c>
      <c r="R70">
        <f ca="1">VLOOKUP($E70,'Brute Force Search'!$B$6:$R$221,R$3,0)</f>
        <v>0</v>
      </c>
      <c r="S70">
        <f ca="1">VLOOKUP($E70,'Brute Force Search'!$B$6:$R$221,S$3,0)</f>
        <v>0</v>
      </c>
      <c r="T70">
        <f ca="1">VLOOKUP($E70,'Brute Force Search'!$B$6:$R$221,T$3,0)</f>
        <v>1</v>
      </c>
      <c r="U70">
        <f ca="1">SUMPRODUCT($F$1:$T$1,F70:T70)</f>
        <v>17489</v>
      </c>
      <c r="V70" s="34"/>
      <c r="W70" s="34"/>
      <c r="X70" s="34"/>
      <c r="Y70" s="34"/>
      <c r="Z70" s="34"/>
      <c r="AA70" s="34"/>
      <c r="AB70" s="34"/>
      <c r="AC70" s="34"/>
      <c r="AD70" s="34"/>
      <c r="AE70" s="34"/>
    </row>
    <row r="71" spans="2:31" x14ac:dyDescent="0.35"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</row>
    <row r="72" spans="2:31" x14ac:dyDescent="0.35">
      <c r="B72" s="4" t="s">
        <v>86</v>
      </c>
    </row>
    <row r="73" spans="2:31" x14ac:dyDescent="0.35">
      <c r="C73" t="str">
        <f>C41</f>
        <v>Detachable</v>
      </c>
      <c r="D73">
        <v>1</v>
      </c>
      <c r="F73">
        <f ca="1">IF(F70,0,1)</f>
        <v>0</v>
      </c>
      <c r="G73">
        <f ca="1">1-F73</f>
        <v>1</v>
      </c>
      <c r="H73">
        <f ca="1">H70</f>
        <v>0</v>
      </c>
      <c r="I73">
        <f t="shared" ref="I73:T73" ca="1" si="99">I70</f>
        <v>0</v>
      </c>
      <c r="J73">
        <f t="shared" ca="1" si="99"/>
        <v>1</v>
      </c>
      <c r="K73">
        <f t="shared" ca="1" si="99"/>
        <v>0</v>
      </c>
      <c r="L73">
        <f t="shared" ca="1" si="99"/>
        <v>1</v>
      </c>
      <c r="M73">
        <f t="shared" ca="1" si="99"/>
        <v>0</v>
      </c>
      <c r="N73">
        <f t="shared" ca="1" si="99"/>
        <v>0</v>
      </c>
      <c r="O73">
        <f t="shared" ca="1" si="99"/>
        <v>0</v>
      </c>
      <c r="P73">
        <f t="shared" ca="1" si="99"/>
        <v>1</v>
      </c>
      <c r="Q73">
        <f t="shared" ca="1" si="99"/>
        <v>0</v>
      </c>
      <c r="R73">
        <f t="shared" ca="1" si="99"/>
        <v>0</v>
      </c>
      <c r="S73">
        <f t="shared" ca="1" si="99"/>
        <v>0</v>
      </c>
      <c r="T73">
        <f t="shared" ca="1" si="99"/>
        <v>1</v>
      </c>
      <c r="U73">
        <f t="shared" ref="U73:U82" ca="1" si="100">SUMPRODUCT($F$1:$T$1,F73:T73)</f>
        <v>17490</v>
      </c>
      <c r="V73">
        <f ca="1">SUMPRODUCT(F73:T73,Data!$D$4:$R$4)</f>
        <v>11</v>
      </c>
      <c r="W73">
        <f ca="1">SUMPRODUCT(F73:T73,Data!$D$5:$R$5)</f>
        <v>7</v>
      </c>
      <c r="X73" s="3">
        <f t="shared" ref="X73:X82" ca="1" si="101">V73/(50+V73)</f>
        <v>0.18032786885245902</v>
      </c>
      <c r="Y73" s="3">
        <f t="shared" ref="Y73:Y82" ca="1" si="102">W73/(100+W73)</f>
        <v>6.5420560747663545E-2</v>
      </c>
      <c r="Z73">
        <f t="shared" ref="Z73:Z82" ca="1" si="103">IF(Q73=1,$Q$5,IF(R73=1,$R$5,IF(S73=1,$S$5,IF(T73=1,$T$5))))</f>
        <v>2500</v>
      </c>
      <c r="AA73">
        <f ca="1">250+SUMPRODUCT(F73:T73,Data!$D$6:$R$6)</f>
        <v>580</v>
      </c>
      <c r="AB73" s="2">
        <f t="shared" ref="AB73:AB82" ca="1" si="104">($Z73-$AA73)*X73*1000</f>
        <v>346229.50819672132</v>
      </c>
      <c r="AC73" s="2">
        <f t="shared" ref="AC73:AC82" ca="1" si="105">($Z73-$AA73)*Y73*1600</f>
        <v>200971.96261682242</v>
      </c>
      <c r="AD73" s="2">
        <f t="shared" ref="AD73:AD82" ca="1" si="106">SUM(AB73:AC73)</f>
        <v>547201.47081354377</v>
      </c>
      <c r="AE73" t="str">
        <f ca="1">IFERROR(VLOOKUP(U73,AX$9:AX$12,1,0),"No")</f>
        <v>No</v>
      </c>
    </row>
    <row r="74" spans="2:31" x14ac:dyDescent="0.35">
      <c r="C74" t="str">
        <f t="shared" ref="C74:C82" si="107">C42</f>
        <v>Processor</v>
      </c>
      <c r="D74">
        <v>2</v>
      </c>
      <c r="F74">
        <f ca="1">F70</f>
        <v>1</v>
      </c>
      <c r="G74">
        <f ca="1">G70</f>
        <v>0</v>
      </c>
      <c r="H74">
        <f ca="1">IF(H70,0,1)</f>
        <v>1</v>
      </c>
      <c r="I74">
        <f ca="1">IF(H74=1,0,1)</f>
        <v>0</v>
      </c>
      <c r="J74">
        <f ca="1">IF(AND(OR(H74=1,H74=0),OR(H74=1,I74=0)),0,0)</f>
        <v>0</v>
      </c>
      <c r="K74">
        <f ca="1">K70</f>
        <v>0</v>
      </c>
      <c r="L74">
        <f t="shared" ref="L74:T74" ca="1" si="108">L70</f>
        <v>1</v>
      </c>
      <c r="M74">
        <f t="shared" ca="1" si="108"/>
        <v>0</v>
      </c>
      <c r="N74">
        <f t="shared" ca="1" si="108"/>
        <v>0</v>
      </c>
      <c r="O74">
        <f t="shared" ca="1" si="108"/>
        <v>0</v>
      </c>
      <c r="P74">
        <f t="shared" ca="1" si="108"/>
        <v>1</v>
      </c>
      <c r="Q74">
        <f t="shared" ca="1" si="108"/>
        <v>0</v>
      </c>
      <c r="R74">
        <f t="shared" ca="1" si="108"/>
        <v>0</v>
      </c>
      <c r="S74">
        <f t="shared" ca="1" si="108"/>
        <v>0</v>
      </c>
      <c r="T74">
        <f t="shared" ca="1" si="108"/>
        <v>1</v>
      </c>
      <c r="U74">
        <f t="shared" ca="1" si="100"/>
        <v>17477</v>
      </c>
      <c r="V74">
        <f ca="1">SUMPRODUCT(F74:T74,Data!$D$4:$R$4)</f>
        <v>7.5</v>
      </c>
      <c r="W74">
        <f ca="1">SUMPRODUCT(F74:T74,Data!$D$5:$R$5)</f>
        <v>7</v>
      </c>
      <c r="X74" s="3">
        <f t="shared" ca="1" si="101"/>
        <v>0.13043478260869565</v>
      </c>
      <c r="Y74" s="3">
        <f t="shared" ca="1" si="102"/>
        <v>6.5420560747663545E-2</v>
      </c>
      <c r="Z74">
        <f t="shared" ca="1" si="103"/>
        <v>2500</v>
      </c>
      <c r="AA74">
        <f ca="1">250+SUMPRODUCT(F74:T74,Data!$D$6:$R$6)</f>
        <v>580</v>
      </c>
      <c r="AB74" s="2">
        <f t="shared" ca="1" si="104"/>
        <v>250434.78260869565</v>
      </c>
      <c r="AC74" s="2">
        <f t="shared" ca="1" si="105"/>
        <v>200971.96261682242</v>
      </c>
      <c r="AD74" s="2">
        <f t="shared" ca="1" si="106"/>
        <v>451406.74522551807</v>
      </c>
      <c r="AE74" t="str">
        <f t="shared" ref="AE74:AE82" ca="1" si="109">IFERROR(VLOOKUP(U74,AX$9:AX$12,1,0),"No")</f>
        <v>No</v>
      </c>
    </row>
    <row r="75" spans="2:31" x14ac:dyDescent="0.35">
      <c r="C75" t="str">
        <f t="shared" si="107"/>
        <v>Processor</v>
      </c>
      <c r="D75">
        <v>3</v>
      </c>
      <c r="F75">
        <f ca="1">F70</f>
        <v>1</v>
      </c>
      <c r="G75">
        <f ca="1">G70</f>
        <v>0</v>
      </c>
      <c r="H75">
        <f ca="1">IF(AND(H70=1,H74=0),0,0)</f>
        <v>0</v>
      </c>
      <c r="I75">
        <f ca="1">IF(OR(AND(I70=1,I74=0),AND(I70=0,I74=1)),0,1)</f>
        <v>1</v>
      </c>
      <c r="J75">
        <f ca="1">IF(AND(H75=0,I75=0),1,0)</f>
        <v>0</v>
      </c>
      <c r="K75">
        <f ca="1">K70</f>
        <v>0</v>
      </c>
      <c r="L75">
        <f t="shared" ref="L75:T75" ca="1" si="110">L70</f>
        <v>1</v>
      </c>
      <c r="M75">
        <f t="shared" ca="1" si="110"/>
        <v>0</v>
      </c>
      <c r="N75">
        <f t="shared" ca="1" si="110"/>
        <v>0</v>
      </c>
      <c r="O75">
        <f t="shared" ca="1" si="110"/>
        <v>0</v>
      </c>
      <c r="P75">
        <f t="shared" ca="1" si="110"/>
        <v>1</v>
      </c>
      <c r="Q75">
        <f t="shared" ca="1" si="110"/>
        <v>0</v>
      </c>
      <c r="R75">
        <f t="shared" ca="1" si="110"/>
        <v>0</v>
      </c>
      <c r="S75">
        <f t="shared" ca="1" si="110"/>
        <v>0</v>
      </c>
      <c r="T75">
        <f t="shared" ca="1" si="110"/>
        <v>1</v>
      </c>
      <c r="U75">
        <f t="shared" ca="1" si="100"/>
        <v>17481</v>
      </c>
      <c r="V75">
        <f ca="1">SUMPRODUCT(F75:T75,Data!$D$4:$R$4)</f>
        <v>9.5</v>
      </c>
      <c r="W75">
        <f ca="1">SUMPRODUCT(F75:T75,Data!$D$5:$R$5)</f>
        <v>9.4</v>
      </c>
      <c r="X75" s="3">
        <f t="shared" ca="1" si="101"/>
        <v>0.15966386554621848</v>
      </c>
      <c r="Y75" s="3">
        <f t="shared" ca="1" si="102"/>
        <v>8.5923217550274225E-2</v>
      </c>
      <c r="Z75">
        <f t="shared" ca="1" si="103"/>
        <v>2500</v>
      </c>
      <c r="AA75">
        <f ca="1">250+SUMPRODUCT(F75:T75,Data!$D$6:$R$6)</f>
        <v>680</v>
      </c>
      <c r="AB75" s="2">
        <f t="shared" ca="1" si="104"/>
        <v>290588.23529411765</v>
      </c>
      <c r="AC75" s="2">
        <f t="shared" ca="1" si="105"/>
        <v>250208.40950639854</v>
      </c>
      <c r="AD75" s="2">
        <f t="shared" ca="1" si="106"/>
        <v>540796.64480051619</v>
      </c>
      <c r="AE75" t="str">
        <f t="shared" ca="1" si="109"/>
        <v>No</v>
      </c>
    </row>
    <row r="76" spans="2:31" x14ac:dyDescent="0.35">
      <c r="C76" t="str">
        <f t="shared" si="107"/>
        <v>Display Size</v>
      </c>
      <c r="D76">
        <v>4</v>
      </c>
      <c r="F76">
        <f ca="1">F70</f>
        <v>1</v>
      </c>
      <c r="G76">
        <f ca="1">G70</f>
        <v>0</v>
      </c>
      <c r="H76">
        <f ca="1">H70</f>
        <v>0</v>
      </c>
      <c r="I76">
        <f t="shared" ref="I76:J76" ca="1" si="111">I70</f>
        <v>0</v>
      </c>
      <c r="J76">
        <f t="shared" ca="1" si="111"/>
        <v>1</v>
      </c>
      <c r="K76">
        <f ca="1">IF(K70,0,1)</f>
        <v>1</v>
      </c>
      <c r="L76">
        <f ca="1">IF(K76=1,0,1)</f>
        <v>0</v>
      </c>
      <c r="M76">
        <f ca="1">IF(AND(OR(K76=1,K76=0),OR(L76=1,L76=0)),0,0)</f>
        <v>0</v>
      </c>
      <c r="N76">
        <f ca="1">N70</f>
        <v>0</v>
      </c>
      <c r="O76">
        <f t="shared" ref="O76:T76" ca="1" si="112">O70</f>
        <v>0</v>
      </c>
      <c r="P76">
        <f t="shared" ca="1" si="112"/>
        <v>1</v>
      </c>
      <c r="Q76">
        <f t="shared" ca="1" si="112"/>
        <v>0</v>
      </c>
      <c r="R76">
        <f t="shared" ca="1" si="112"/>
        <v>0</v>
      </c>
      <c r="S76">
        <f t="shared" ca="1" si="112"/>
        <v>0</v>
      </c>
      <c r="T76">
        <f t="shared" ca="1" si="112"/>
        <v>1</v>
      </c>
      <c r="U76">
        <f t="shared" ca="1" si="100"/>
        <v>17457</v>
      </c>
      <c r="V76">
        <f ca="1">SUMPRODUCT(F76:T76,Data!$D$4:$R$4)</f>
        <v>10</v>
      </c>
      <c r="W76">
        <f ca="1">SUMPRODUCT(F76:T76,Data!$D$5:$R$5)</f>
        <v>8.5</v>
      </c>
      <c r="X76" s="3">
        <f t="shared" ca="1" si="101"/>
        <v>0.16666666666666666</v>
      </c>
      <c r="Y76" s="3">
        <f t="shared" ca="1" si="102"/>
        <v>7.8341013824884786E-2</v>
      </c>
      <c r="Z76">
        <f t="shared" ca="1" si="103"/>
        <v>2500</v>
      </c>
      <c r="AA76">
        <f ca="1">250+SUMPRODUCT(F76:T76,Data!$D$6:$R$6)</f>
        <v>730</v>
      </c>
      <c r="AB76" s="2">
        <f t="shared" ca="1" si="104"/>
        <v>295000</v>
      </c>
      <c r="AC76" s="2">
        <f t="shared" ca="1" si="105"/>
        <v>221861.7511520737</v>
      </c>
      <c r="AD76" s="2">
        <f t="shared" ca="1" si="106"/>
        <v>516861.75115207373</v>
      </c>
      <c r="AE76">
        <f t="shared" ca="1" si="109"/>
        <v>17457</v>
      </c>
    </row>
    <row r="77" spans="2:31" x14ac:dyDescent="0.35">
      <c r="C77" t="str">
        <f t="shared" si="107"/>
        <v>Display Size</v>
      </c>
      <c r="D77">
        <v>5</v>
      </c>
      <c r="F77">
        <f ca="1">F70</f>
        <v>1</v>
      </c>
      <c r="G77">
        <f ca="1">G70</f>
        <v>0</v>
      </c>
      <c r="H77">
        <f t="shared" ref="H77:J77" ca="1" si="113">H70</f>
        <v>0</v>
      </c>
      <c r="I77">
        <f t="shared" ca="1" si="113"/>
        <v>0</v>
      </c>
      <c r="J77">
        <f t="shared" ca="1" si="113"/>
        <v>1</v>
      </c>
      <c r="K77">
        <f ca="1">IF(AND(K70=1,K76=0),0,0)</f>
        <v>0</v>
      </c>
      <c r="L77">
        <f ca="1">IF(OR(AND(L70=1,L76=0),AND(L70=0,L76=1)),0,1)</f>
        <v>0</v>
      </c>
      <c r="M77">
        <f ca="1">IF(AND(K77=0,L77=0),1,0)</f>
        <v>1</v>
      </c>
      <c r="N77">
        <f ca="1">N70</f>
        <v>0</v>
      </c>
      <c r="O77">
        <f t="shared" ref="O77:T77" ca="1" si="114">O70</f>
        <v>0</v>
      </c>
      <c r="P77">
        <f t="shared" ca="1" si="114"/>
        <v>1</v>
      </c>
      <c r="Q77">
        <f t="shared" ca="1" si="114"/>
        <v>0</v>
      </c>
      <c r="R77">
        <f t="shared" ca="1" si="114"/>
        <v>0</v>
      </c>
      <c r="S77">
        <f t="shared" ca="1" si="114"/>
        <v>0</v>
      </c>
      <c r="T77">
        <f t="shared" ca="1" si="114"/>
        <v>1</v>
      </c>
      <c r="U77">
        <f t="shared" ca="1" si="100"/>
        <v>17553</v>
      </c>
      <c r="V77">
        <f ca="1">SUMPRODUCT(F77:T77,Data!$D$4:$R$4)</f>
        <v>10.8</v>
      </c>
      <c r="W77">
        <f ca="1">SUMPRODUCT(F77:T77,Data!$D$5:$R$5)</f>
        <v>11</v>
      </c>
      <c r="X77" s="3">
        <f t="shared" ca="1" si="101"/>
        <v>0.17763157894736845</v>
      </c>
      <c r="Y77" s="3">
        <f t="shared" ca="1" si="102"/>
        <v>9.90990990990991E-2</v>
      </c>
      <c r="Z77">
        <f t="shared" ca="1" si="103"/>
        <v>2500</v>
      </c>
      <c r="AA77">
        <f ca="1">250+SUMPRODUCT(F77:T77,Data!$D$6:$R$6)</f>
        <v>830</v>
      </c>
      <c r="AB77" s="2">
        <f t="shared" ca="1" si="104"/>
        <v>296644.73684210534</v>
      </c>
      <c r="AC77" s="2">
        <f t="shared" ca="1" si="105"/>
        <v>264792.79279279278</v>
      </c>
      <c r="AD77" s="2">
        <f t="shared" ca="1" si="106"/>
        <v>561437.52963489806</v>
      </c>
      <c r="AE77">
        <f t="shared" ca="1" si="109"/>
        <v>17553</v>
      </c>
    </row>
    <row r="78" spans="2:31" x14ac:dyDescent="0.35">
      <c r="C78" t="str">
        <f t="shared" si="107"/>
        <v>Memory</v>
      </c>
      <c r="D78">
        <v>6</v>
      </c>
      <c r="F78">
        <f ca="1">F70</f>
        <v>1</v>
      </c>
      <c r="G78">
        <f t="shared" ref="G78:M78" ca="1" si="115">G70</f>
        <v>0</v>
      </c>
      <c r="H78">
        <f t="shared" ca="1" si="115"/>
        <v>0</v>
      </c>
      <c r="I78">
        <f t="shared" ca="1" si="115"/>
        <v>0</v>
      </c>
      <c r="J78">
        <f t="shared" ca="1" si="115"/>
        <v>1</v>
      </c>
      <c r="K78">
        <f t="shared" ca="1" si="115"/>
        <v>0</v>
      </c>
      <c r="L78">
        <f t="shared" ca="1" si="115"/>
        <v>1</v>
      </c>
      <c r="M78">
        <f t="shared" ca="1" si="115"/>
        <v>0</v>
      </c>
      <c r="N78">
        <f ca="1">IF(N70,0,1)</f>
        <v>1</v>
      </c>
      <c r="O78">
        <f ca="1">IF(N78=1,0,1)</f>
        <v>0</v>
      </c>
      <c r="P78">
        <f ca="1">IF(AND(OR(N78=1,O78=0),OR(N78=1,O78=0)),0,0)</f>
        <v>0</v>
      </c>
      <c r="Q78">
        <f ca="1">Q70</f>
        <v>0</v>
      </c>
      <c r="R78">
        <f t="shared" ref="R78:T78" ca="1" si="116">R70</f>
        <v>0</v>
      </c>
      <c r="S78">
        <f t="shared" ca="1" si="116"/>
        <v>0</v>
      </c>
      <c r="T78">
        <f t="shared" ca="1" si="116"/>
        <v>1</v>
      </c>
      <c r="U78">
        <f t="shared" ca="1" si="100"/>
        <v>16721</v>
      </c>
      <c r="V78">
        <f ca="1">SUMPRODUCT(F78:T78,Data!$D$4:$R$4)</f>
        <v>7.5</v>
      </c>
      <c r="W78">
        <f ca="1">SUMPRODUCT(F78:T78,Data!$D$5:$R$5)</f>
        <v>7.5</v>
      </c>
      <c r="X78" s="3">
        <f t="shared" ca="1" si="101"/>
        <v>0.13043478260869565</v>
      </c>
      <c r="Y78" s="3">
        <f t="shared" ca="1" si="102"/>
        <v>6.9767441860465115E-2</v>
      </c>
      <c r="Z78">
        <f t="shared" ca="1" si="103"/>
        <v>2500</v>
      </c>
      <c r="AA78">
        <f ca="1">250+SUMPRODUCT(F78:T78,Data!$D$6:$R$6)</f>
        <v>700</v>
      </c>
      <c r="AB78" s="2">
        <f t="shared" ca="1" si="104"/>
        <v>234782.60869565216</v>
      </c>
      <c r="AC78" s="2">
        <f t="shared" ca="1" si="105"/>
        <v>200930.23255813954</v>
      </c>
      <c r="AD78" s="2">
        <f t="shared" ca="1" si="106"/>
        <v>435712.8412537917</v>
      </c>
      <c r="AE78" t="str">
        <f t="shared" ca="1" si="109"/>
        <v>No</v>
      </c>
    </row>
    <row r="79" spans="2:31" x14ac:dyDescent="0.35">
      <c r="C79" t="str">
        <f t="shared" si="107"/>
        <v>Memory</v>
      </c>
      <c r="D79">
        <v>7</v>
      </c>
      <c r="F79">
        <f ca="1">F70</f>
        <v>1</v>
      </c>
      <c r="G79">
        <f t="shared" ref="G79:M79" ca="1" si="117">G70</f>
        <v>0</v>
      </c>
      <c r="H79">
        <f t="shared" ca="1" si="117"/>
        <v>0</v>
      </c>
      <c r="I79">
        <f t="shared" ca="1" si="117"/>
        <v>0</v>
      </c>
      <c r="J79">
        <f t="shared" ca="1" si="117"/>
        <v>1</v>
      </c>
      <c r="K79">
        <f t="shared" ca="1" si="117"/>
        <v>0</v>
      </c>
      <c r="L79">
        <f t="shared" ca="1" si="117"/>
        <v>1</v>
      </c>
      <c r="M79">
        <f t="shared" ca="1" si="117"/>
        <v>0</v>
      </c>
      <c r="N79">
        <f ca="1">IF(AND(N70=1,N78=0),0,0)</f>
        <v>0</v>
      </c>
      <c r="O79">
        <f ca="1">IF(OR(AND(O70=1,O78=0),AND(O70=0,O78=1)),0,1)</f>
        <v>1</v>
      </c>
      <c r="P79">
        <f ca="1">IF(AND(N79=0,O79=0),1,0)</f>
        <v>0</v>
      </c>
      <c r="Q79">
        <f ca="1">Q70</f>
        <v>0</v>
      </c>
      <c r="R79">
        <f t="shared" ref="R79:T79" ca="1" si="118">R70</f>
        <v>0</v>
      </c>
      <c r="S79">
        <f t="shared" ca="1" si="118"/>
        <v>0</v>
      </c>
      <c r="T79">
        <f t="shared" ca="1" si="118"/>
        <v>1</v>
      </c>
      <c r="U79">
        <f t="shared" ca="1" si="100"/>
        <v>16977</v>
      </c>
      <c r="V79">
        <f ca="1">SUMPRODUCT(F79:T79,Data!$D$4:$R$4)</f>
        <v>9.5</v>
      </c>
      <c r="W79">
        <f ca="1">SUMPRODUCT(F79:T79,Data!$D$5:$R$5)</f>
        <v>9.5</v>
      </c>
      <c r="X79" s="3">
        <f t="shared" ca="1" si="101"/>
        <v>0.15966386554621848</v>
      </c>
      <c r="Y79" s="3">
        <f t="shared" ca="1" si="102"/>
        <v>8.6757990867579904E-2</v>
      </c>
      <c r="Z79">
        <f t="shared" ca="1" si="103"/>
        <v>2500</v>
      </c>
      <c r="AA79">
        <f ca="1">250+SUMPRODUCT(F79:T79,Data!$D$6:$R$6)</f>
        <v>740</v>
      </c>
      <c r="AB79" s="2">
        <f t="shared" ca="1" si="104"/>
        <v>281008.40336134448</v>
      </c>
      <c r="AC79" s="2">
        <f t="shared" ca="1" si="105"/>
        <v>244310.50228310502</v>
      </c>
      <c r="AD79" s="2">
        <f t="shared" ca="1" si="106"/>
        <v>525318.90564444952</v>
      </c>
      <c r="AE79" t="str">
        <f t="shared" ca="1" si="109"/>
        <v>No</v>
      </c>
    </row>
    <row r="80" spans="2:31" x14ac:dyDescent="0.35">
      <c r="C80" t="str">
        <f t="shared" si="107"/>
        <v>Price</v>
      </c>
      <c r="D80">
        <v>8</v>
      </c>
      <c r="F80">
        <f ca="1">F70</f>
        <v>1</v>
      </c>
      <c r="G80">
        <f t="shared" ref="G80:P80" ca="1" si="119">G70</f>
        <v>0</v>
      </c>
      <c r="H80">
        <f t="shared" ca="1" si="119"/>
        <v>0</v>
      </c>
      <c r="I80">
        <f t="shared" ca="1" si="119"/>
        <v>0</v>
      </c>
      <c r="J80">
        <f t="shared" ca="1" si="119"/>
        <v>1</v>
      </c>
      <c r="K80">
        <f t="shared" ca="1" si="119"/>
        <v>0</v>
      </c>
      <c r="L80">
        <f t="shared" ca="1" si="119"/>
        <v>1</v>
      </c>
      <c r="M80">
        <f t="shared" ca="1" si="119"/>
        <v>0</v>
      </c>
      <c r="N80">
        <f t="shared" ca="1" si="119"/>
        <v>0</v>
      </c>
      <c r="O80">
        <f t="shared" ca="1" si="119"/>
        <v>0</v>
      </c>
      <c r="P80">
        <f t="shared" ca="1" si="119"/>
        <v>1</v>
      </c>
      <c r="Q80">
        <f ca="1">IF(Q70,0,1)</f>
        <v>1</v>
      </c>
      <c r="R80">
        <f ca="1">IF(Q80=1,0,1)</f>
        <v>0</v>
      </c>
      <c r="S80">
        <f ca="1">IF(AND(OR(Q80=0,R80=1),OR(R80=0,R80=1)),0,0)</f>
        <v>0</v>
      </c>
      <c r="T80">
        <f ca="1">IF(S80,0,0)</f>
        <v>0</v>
      </c>
      <c r="U80">
        <f t="shared" ca="1" si="100"/>
        <v>3153</v>
      </c>
      <c r="V80">
        <f ca="1">SUMPRODUCT(F80:T80,Data!$D$4:$R$4)</f>
        <v>16</v>
      </c>
      <c r="W80">
        <f ca="1">SUMPRODUCT(F80:T80,Data!$D$5:$R$5)</f>
        <v>15</v>
      </c>
      <c r="X80" s="3">
        <f t="shared" ca="1" si="101"/>
        <v>0.24242424242424243</v>
      </c>
      <c r="Y80" s="3">
        <f t="shared" ca="1" si="102"/>
        <v>0.13043478260869565</v>
      </c>
      <c r="Z80">
        <f t="shared" ca="1" si="103"/>
        <v>1000</v>
      </c>
      <c r="AA80">
        <f ca="1">250+SUMPRODUCT(F80:T80,Data!$D$6:$R$6)</f>
        <v>780</v>
      </c>
      <c r="AB80" s="2">
        <f t="shared" ca="1" si="104"/>
        <v>53333.333333333336</v>
      </c>
      <c r="AC80" s="2">
        <f t="shared" ca="1" si="105"/>
        <v>45913.043478260872</v>
      </c>
      <c r="AD80" s="2">
        <f t="shared" ca="1" si="106"/>
        <v>99246.376811594208</v>
      </c>
      <c r="AE80" t="str">
        <f t="shared" ca="1" si="109"/>
        <v>No</v>
      </c>
    </row>
    <row r="81" spans="2:31" x14ac:dyDescent="0.35">
      <c r="C81" t="str">
        <f t="shared" si="107"/>
        <v>Price</v>
      </c>
      <c r="D81">
        <v>9</v>
      </c>
      <c r="F81">
        <f ca="1">F70</f>
        <v>1</v>
      </c>
      <c r="G81">
        <f t="shared" ref="G81:P81" ca="1" si="120">G70</f>
        <v>0</v>
      </c>
      <c r="H81">
        <f t="shared" ca="1" si="120"/>
        <v>0</v>
      </c>
      <c r="I81">
        <f t="shared" ca="1" si="120"/>
        <v>0</v>
      </c>
      <c r="J81">
        <f t="shared" ca="1" si="120"/>
        <v>1</v>
      </c>
      <c r="K81">
        <f t="shared" ca="1" si="120"/>
        <v>0</v>
      </c>
      <c r="L81">
        <f t="shared" ca="1" si="120"/>
        <v>1</v>
      </c>
      <c r="M81">
        <f t="shared" ca="1" si="120"/>
        <v>0</v>
      </c>
      <c r="N81">
        <f t="shared" ca="1" si="120"/>
        <v>0</v>
      </c>
      <c r="O81">
        <f t="shared" ca="1" si="120"/>
        <v>0</v>
      </c>
      <c r="P81">
        <f t="shared" ca="1" si="120"/>
        <v>1</v>
      </c>
      <c r="Q81">
        <f ca="1">IF(AND(Q70=1,Q80=0),0,0)</f>
        <v>0</v>
      </c>
      <c r="R81">
        <f ca="1">IF(AND(R70=1,R80=0),0,0)</f>
        <v>0</v>
      </c>
      <c r="S81">
        <f ca="1">IF(AND(AND(OR(Q70=0,Q70=1),OR(R70=0,R70=1)),AND(OR(Q80=0,Q80=1),OR(R80=0,R80=1)),S70=1),0,1)</f>
        <v>1</v>
      </c>
      <c r="T81">
        <f ca="1">IF(AND(Q81=0,R81=0,S81=0),1,0)</f>
        <v>0</v>
      </c>
      <c r="U81">
        <f t="shared" ca="1" si="100"/>
        <v>9297</v>
      </c>
      <c r="V81">
        <f ca="1">SUMPRODUCT(F81:T81,Data!$D$4:$R$4)</f>
        <v>13</v>
      </c>
      <c r="W81">
        <f ca="1">SUMPRODUCT(F81:T81,Data!$D$5:$R$5)</f>
        <v>11</v>
      </c>
      <c r="X81" s="3">
        <f t="shared" ca="1" si="101"/>
        <v>0.20634920634920634</v>
      </c>
      <c r="Y81" s="3">
        <f t="shared" ca="1" si="102"/>
        <v>9.90990990990991E-2</v>
      </c>
      <c r="Z81">
        <f t="shared" ca="1" si="103"/>
        <v>2000</v>
      </c>
      <c r="AA81">
        <f ca="1">250+SUMPRODUCT(F81:T81,Data!$D$6:$R$6)</f>
        <v>780</v>
      </c>
      <c r="AB81" s="2">
        <f t="shared" ca="1" si="104"/>
        <v>251746.03174603172</v>
      </c>
      <c r="AC81" s="2">
        <f t="shared" ca="1" si="105"/>
        <v>193441.44144144145</v>
      </c>
      <c r="AD81" s="2">
        <f t="shared" ca="1" si="106"/>
        <v>445187.47318747314</v>
      </c>
      <c r="AE81" t="str">
        <f t="shared" ca="1" si="109"/>
        <v>No</v>
      </c>
    </row>
    <row r="82" spans="2:31" x14ac:dyDescent="0.35">
      <c r="C82" t="str">
        <f t="shared" si="107"/>
        <v>Price</v>
      </c>
      <c r="D82">
        <v>10</v>
      </c>
      <c r="F82">
        <f ca="1">F70</f>
        <v>1</v>
      </c>
      <c r="G82">
        <f t="shared" ref="G82:P82" ca="1" si="121">G70</f>
        <v>0</v>
      </c>
      <c r="H82">
        <f t="shared" ca="1" si="121"/>
        <v>0</v>
      </c>
      <c r="I82">
        <f t="shared" ca="1" si="121"/>
        <v>0</v>
      </c>
      <c r="J82">
        <f t="shared" ca="1" si="121"/>
        <v>1</v>
      </c>
      <c r="K82">
        <f t="shared" ca="1" si="121"/>
        <v>0</v>
      </c>
      <c r="L82">
        <f t="shared" ca="1" si="121"/>
        <v>1</v>
      </c>
      <c r="M82">
        <f t="shared" ca="1" si="121"/>
        <v>0</v>
      </c>
      <c r="N82">
        <f t="shared" ca="1" si="121"/>
        <v>0</v>
      </c>
      <c r="O82">
        <f t="shared" ca="1" si="121"/>
        <v>0</v>
      </c>
      <c r="P82">
        <f t="shared" ca="1" si="121"/>
        <v>1</v>
      </c>
      <c r="Q82">
        <f ca="1">IF(OR(Q70=1,Q80=1,Q81=1),0,1)</f>
        <v>0</v>
      </c>
      <c r="R82">
        <f ca="1">IF(OR(R70=1,R80=1,R81=1),0,1)</f>
        <v>1</v>
      </c>
      <c r="S82">
        <f ca="1">IF(OR(S70=1,S80=1,S81=1),0,1)</f>
        <v>0</v>
      </c>
      <c r="T82">
        <f ca="1">IF(OR(T70=1,T80=1,T81=1),0,1)</f>
        <v>0</v>
      </c>
      <c r="U82">
        <f t="shared" ca="1" si="100"/>
        <v>5201</v>
      </c>
      <c r="V82">
        <f ca="1">SUMPRODUCT(F82:T82,Data!$D$4:$R$4)</f>
        <v>14</v>
      </c>
      <c r="W82">
        <f ca="1">SUMPRODUCT(F82:T82,Data!$D$5:$R$5)</f>
        <v>13</v>
      </c>
      <c r="X82" s="3">
        <f t="shared" ca="1" si="101"/>
        <v>0.21875</v>
      </c>
      <c r="Y82" s="3">
        <f t="shared" ca="1" si="102"/>
        <v>0.11504424778761062</v>
      </c>
      <c r="Z82">
        <f t="shared" ca="1" si="103"/>
        <v>1500</v>
      </c>
      <c r="AA82">
        <f ca="1">250+SUMPRODUCT(F82:T82,Data!$D$6:$R$6)</f>
        <v>780</v>
      </c>
      <c r="AB82" s="2">
        <f t="shared" ca="1" si="104"/>
        <v>157500</v>
      </c>
      <c r="AC82" s="2">
        <f t="shared" ca="1" si="105"/>
        <v>132530.97345132745</v>
      </c>
      <c r="AD82" s="2">
        <f t="shared" ca="1" si="106"/>
        <v>290030.97345132742</v>
      </c>
      <c r="AE82" t="str">
        <f t="shared" ca="1" si="109"/>
        <v>No</v>
      </c>
    </row>
    <row r="83" spans="2:31" x14ac:dyDescent="0.35">
      <c r="B83" s="4" t="s">
        <v>73</v>
      </c>
      <c r="AD83" s="43">
        <f ca="1">MAX(AD73:AD82)</f>
        <v>561437.52963489806</v>
      </c>
    </row>
    <row r="84" spans="2:31" x14ac:dyDescent="0.35">
      <c r="B84" s="4" t="s">
        <v>87</v>
      </c>
      <c r="F84">
        <f ca="1">AI13</f>
        <v>1</v>
      </c>
      <c r="G84">
        <f t="shared" ref="G84:T84" ca="1" si="122">AJ13</f>
        <v>0</v>
      </c>
      <c r="H84">
        <f t="shared" ca="1" si="122"/>
        <v>0</v>
      </c>
      <c r="I84">
        <f t="shared" ca="1" si="122"/>
        <v>0</v>
      </c>
      <c r="J84">
        <f t="shared" ca="1" si="122"/>
        <v>1</v>
      </c>
      <c r="K84">
        <f t="shared" ca="1" si="122"/>
        <v>0</v>
      </c>
      <c r="L84">
        <f t="shared" ca="1" si="122"/>
        <v>0</v>
      </c>
      <c r="M84">
        <f t="shared" ca="1" si="122"/>
        <v>1</v>
      </c>
      <c r="N84">
        <f t="shared" ca="1" si="122"/>
        <v>0</v>
      </c>
      <c r="O84">
        <f t="shared" ca="1" si="122"/>
        <v>0</v>
      </c>
      <c r="P84">
        <f t="shared" ca="1" si="122"/>
        <v>1</v>
      </c>
      <c r="Q84">
        <f t="shared" ca="1" si="122"/>
        <v>0</v>
      </c>
      <c r="R84">
        <f t="shared" ca="1" si="122"/>
        <v>0</v>
      </c>
      <c r="S84">
        <f t="shared" ca="1" si="122"/>
        <v>0</v>
      </c>
      <c r="T84">
        <f t="shared" ca="1" si="122"/>
        <v>1</v>
      </c>
      <c r="U84">
        <f t="shared" ref="U84" ca="1" si="123">SUMPRODUCT($F$1:$T$1,F84:T84)</f>
        <v>17553</v>
      </c>
    </row>
    <row r="85" spans="2:31" x14ac:dyDescent="0.35"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</row>
    <row r="86" spans="2:31" x14ac:dyDescent="0.35">
      <c r="B86" s="4" t="s">
        <v>128</v>
      </c>
      <c r="E86" s="45">
        <f ca="1">AY13</f>
        <v>108</v>
      </c>
      <c r="F86">
        <f ca="1">VLOOKUP($E86,'Brute Force Search'!$B$6:$R$221,F$3,0)</f>
        <v>1</v>
      </c>
      <c r="G86">
        <f ca="1">VLOOKUP($E86,'Brute Force Search'!$B$6:$R$221,G$3,0)</f>
        <v>0</v>
      </c>
      <c r="H86">
        <f ca="1">VLOOKUP($E86,'Brute Force Search'!$B$6:$R$221,H$3,0)</f>
        <v>0</v>
      </c>
      <c r="I86">
        <f ca="1">VLOOKUP($E86,'Brute Force Search'!$B$6:$R$221,I$3,0)</f>
        <v>0</v>
      </c>
      <c r="J86">
        <f ca="1">VLOOKUP($E86,'Brute Force Search'!$B$6:$R$221,J$3,0)</f>
        <v>1</v>
      </c>
      <c r="K86">
        <f ca="1">VLOOKUP($E86,'Brute Force Search'!$B$6:$R$221,K$3,0)</f>
        <v>0</v>
      </c>
      <c r="L86">
        <f ca="1">VLOOKUP($E86,'Brute Force Search'!$B$6:$R$221,L$3,0)</f>
        <v>0</v>
      </c>
      <c r="M86">
        <f ca="1">VLOOKUP($E86,'Brute Force Search'!$B$6:$R$221,M$3,0)</f>
        <v>1</v>
      </c>
      <c r="N86">
        <f ca="1">VLOOKUP($E86,'Brute Force Search'!$B$6:$R$221,N$3,0)</f>
        <v>0</v>
      </c>
      <c r="O86">
        <f ca="1">VLOOKUP($E86,'Brute Force Search'!$B$6:$R$221,O$3,0)</f>
        <v>0</v>
      </c>
      <c r="P86">
        <f ca="1">VLOOKUP($E86,'Brute Force Search'!$B$6:$R$221,P$3,0)</f>
        <v>1</v>
      </c>
      <c r="Q86">
        <f ca="1">VLOOKUP($E86,'Brute Force Search'!$B$6:$R$221,Q$3,0)</f>
        <v>0</v>
      </c>
      <c r="R86">
        <f ca="1">VLOOKUP($E86,'Brute Force Search'!$B$6:$R$221,R$3,0)</f>
        <v>0</v>
      </c>
      <c r="S86">
        <f ca="1">VLOOKUP($E86,'Brute Force Search'!$B$6:$R$221,S$3,0)</f>
        <v>0</v>
      </c>
      <c r="T86">
        <f ca="1">VLOOKUP($E86,'Brute Force Search'!$B$6:$R$221,T$3,0)</f>
        <v>1</v>
      </c>
      <c r="U86">
        <f ca="1">SUMPRODUCT($F$1:$T$1,F86:T86)</f>
        <v>17553</v>
      </c>
      <c r="V86" s="34"/>
      <c r="W86" s="34"/>
      <c r="X86" s="34"/>
      <c r="Y86" s="34"/>
      <c r="Z86" s="34"/>
      <c r="AA86" s="34"/>
      <c r="AB86" s="34"/>
      <c r="AC86" s="34"/>
      <c r="AD86" s="34"/>
      <c r="AE86" s="34"/>
    </row>
    <row r="87" spans="2:31" x14ac:dyDescent="0.35"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</row>
    <row r="88" spans="2:31" x14ac:dyDescent="0.35">
      <c r="B88" s="4" t="s">
        <v>88</v>
      </c>
    </row>
    <row r="89" spans="2:31" x14ac:dyDescent="0.35">
      <c r="C89" t="str">
        <f>C57</f>
        <v>Detachable</v>
      </c>
      <c r="D89">
        <v>1</v>
      </c>
      <c r="F89">
        <f ca="1">IF(F86,0,1)</f>
        <v>0</v>
      </c>
      <c r="G89">
        <f ca="1">1-F89</f>
        <v>1</v>
      </c>
      <c r="H89">
        <f ca="1">H86</f>
        <v>0</v>
      </c>
      <c r="I89">
        <f t="shared" ref="I89:T89" ca="1" si="124">I86</f>
        <v>0</v>
      </c>
      <c r="J89">
        <f t="shared" ca="1" si="124"/>
        <v>1</v>
      </c>
      <c r="K89">
        <f t="shared" ca="1" si="124"/>
        <v>0</v>
      </c>
      <c r="L89">
        <f t="shared" ca="1" si="124"/>
        <v>0</v>
      </c>
      <c r="M89">
        <f t="shared" ca="1" si="124"/>
        <v>1</v>
      </c>
      <c r="N89">
        <f t="shared" ca="1" si="124"/>
        <v>0</v>
      </c>
      <c r="O89">
        <f t="shared" ca="1" si="124"/>
        <v>0</v>
      </c>
      <c r="P89">
        <f t="shared" ca="1" si="124"/>
        <v>1</v>
      </c>
      <c r="Q89">
        <f t="shared" ca="1" si="124"/>
        <v>0</v>
      </c>
      <c r="R89">
        <f t="shared" ca="1" si="124"/>
        <v>0</v>
      </c>
      <c r="S89">
        <f t="shared" ca="1" si="124"/>
        <v>0</v>
      </c>
      <c r="T89">
        <f t="shared" ca="1" si="124"/>
        <v>1</v>
      </c>
      <c r="U89">
        <f t="shared" ref="U89:U98" ca="1" si="125">SUMPRODUCT($F$1:$T$1,F89:T89)</f>
        <v>17554</v>
      </c>
      <c r="V89">
        <f ca="1">SUMPRODUCT(F89:T89,Data!$D$4:$R$4)</f>
        <v>9.8000000000000007</v>
      </c>
      <c r="W89">
        <f ca="1">SUMPRODUCT(F89:T89,Data!$D$5:$R$5)</f>
        <v>8</v>
      </c>
      <c r="X89" s="3">
        <f t="shared" ref="X89:X98" ca="1" si="126">V89/(50+V89)</f>
        <v>0.16387959866220739</v>
      </c>
      <c r="Y89" s="3">
        <f t="shared" ref="Y89:Y98" ca="1" si="127">W89/(100+W89)</f>
        <v>7.407407407407407E-2</v>
      </c>
      <c r="Z89">
        <f t="shared" ref="Z89:Z98" ca="1" si="128">IF(Q89=1,$Q$5,IF(R89=1,$R$5,IF(S89=1,$S$5,IF(T89=1,$T$5))))</f>
        <v>2500</v>
      </c>
      <c r="AA89">
        <f ca="1">250+SUMPRODUCT(F89:T89,Data!$D$6:$R$6)</f>
        <v>630</v>
      </c>
      <c r="AB89" s="2">
        <f t="shared" ref="AB89:AB98" ca="1" si="129">($Z89-$AA89)*X89*1000</f>
        <v>306454.84949832782</v>
      </c>
      <c r="AC89" s="2">
        <f t="shared" ref="AC89:AC98" ca="1" si="130">($Z89-$AA89)*Y89*1600</f>
        <v>221629.62962962961</v>
      </c>
      <c r="AD89" s="2">
        <f t="shared" ref="AD89:AD98" ca="1" si="131">SUM(AB89:AC89)</f>
        <v>528084.47912795749</v>
      </c>
      <c r="AE89" t="str">
        <f ca="1">IFERROR(VLOOKUP(U89,AX$9:AX$13,1,0),"No")</f>
        <v>No</v>
      </c>
    </row>
    <row r="90" spans="2:31" x14ac:dyDescent="0.35">
      <c r="C90" t="str">
        <f t="shared" ref="C90:C98" si="132">C58</f>
        <v>Processor</v>
      </c>
      <c r="D90">
        <v>2</v>
      </c>
      <c r="F90">
        <f ca="1">F86</f>
        <v>1</v>
      </c>
      <c r="G90">
        <f ca="1">G86</f>
        <v>0</v>
      </c>
      <c r="H90">
        <f ca="1">IF(H86,0,1)</f>
        <v>1</v>
      </c>
      <c r="I90">
        <f ca="1">IF(H90=1,0,1)</f>
        <v>0</v>
      </c>
      <c r="J90">
        <f ca="1">IF(AND(OR(H90=1,H90=0),OR(H90=1,I90=0)),0,0)</f>
        <v>0</v>
      </c>
      <c r="K90">
        <f ca="1">K86</f>
        <v>0</v>
      </c>
      <c r="L90">
        <f t="shared" ref="L90:T90" ca="1" si="133">L86</f>
        <v>0</v>
      </c>
      <c r="M90">
        <f t="shared" ca="1" si="133"/>
        <v>1</v>
      </c>
      <c r="N90">
        <f t="shared" ca="1" si="133"/>
        <v>0</v>
      </c>
      <c r="O90">
        <f t="shared" ca="1" si="133"/>
        <v>0</v>
      </c>
      <c r="P90">
        <f t="shared" ca="1" si="133"/>
        <v>1</v>
      </c>
      <c r="Q90">
        <f t="shared" ca="1" si="133"/>
        <v>0</v>
      </c>
      <c r="R90">
        <f t="shared" ca="1" si="133"/>
        <v>0</v>
      </c>
      <c r="S90">
        <f t="shared" ca="1" si="133"/>
        <v>0</v>
      </c>
      <c r="T90">
        <f t="shared" ca="1" si="133"/>
        <v>1</v>
      </c>
      <c r="U90">
        <f t="shared" ca="1" si="125"/>
        <v>17541</v>
      </c>
      <c r="V90">
        <f ca="1">SUMPRODUCT(F90:T90,Data!$D$4:$R$4)</f>
        <v>6.3</v>
      </c>
      <c r="W90">
        <f ca="1">SUMPRODUCT(F90:T90,Data!$D$5:$R$5)</f>
        <v>8</v>
      </c>
      <c r="X90" s="3">
        <f t="shared" ca="1" si="126"/>
        <v>0.11190053285968028</v>
      </c>
      <c r="Y90" s="3">
        <f t="shared" ca="1" si="127"/>
        <v>7.407407407407407E-2</v>
      </c>
      <c r="Z90">
        <f t="shared" ca="1" si="128"/>
        <v>2500</v>
      </c>
      <c r="AA90">
        <f ca="1">250+SUMPRODUCT(F90:T90,Data!$D$6:$R$6)</f>
        <v>630</v>
      </c>
      <c r="AB90" s="2">
        <f t="shared" ca="1" si="129"/>
        <v>209253.99644760214</v>
      </c>
      <c r="AC90" s="2">
        <f t="shared" ca="1" si="130"/>
        <v>221629.62962962961</v>
      </c>
      <c r="AD90" s="2">
        <f t="shared" ca="1" si="131"/>
        <v>430883.62607723172</v>
      </c>
      <c r="AE90" t="str">
        <f t="shared" ref="AE90:AE98" ca="1" si="134">IFERROR(VLOOKUP(U90,AX$9:AX$13,1,0),"No")</f>
        <v>No</v>
      </c>
    </row>
    <row r="91" spans="2:31" x14ac:dyDescent="0.35">
      <c r="C91" t="str">
        <f t="shared" si="132"/>
        <v>Processor</v>
      </c>
      <c r="D91">
        <v>3</v>
      </c>
      <c r="F91">
        <f ca="1">F86</f>
        <v>1</v>
      </c>
      <c r="G91">
        <f ca="1">G86</f>
        <v>0</v>
      </c>
      <c r="H91">
        <f ca="1">IF(AND(H86=1,H90=0),0,0)</f>
        <v>0</v>
      </c>
      <c r="I91">
        <f ca="1">IF(OR(AND(I86=1,I90=0),AND(I86=0,I90=1)),0,1)</f>
        <v>1</v>
      </c>
      <c r="J91">
        <f ca="1">IF(AND(H91=0,I91=0),1,0)</f>
        <v>0</v>
      </c>
      <c r="K91">
        <f ca="1">K86</f>
        <v>0</v>
      </c>
      <c r="L91">
        <f t="shared" ref="L91:T91" ca="1" si="135">L86</f>
        <v>0</v>
      </c>
      <c r="M91">
        <f t="shared" ca="1" si="135"/>
        <v>1</v>
      </c>
      <c r="N91">
        <f t="shared" ca="1" si="135"/>
        <v>0</v>
      </c>
      <c r="O91">
        <f t="shared" ca="1" si="135"/>
        <v>0</v>
      </c>
      <c r="P91">
        <f t="shared" ca="1" si="135"/>
        <v>1</v>
      </c>
      <c r="Q91">
        <f t="shared" ca="1" si="135"/>
        <v>0</v>
      </c>
      <c r="R91">
        <f t="shared" ca="1" si="135"/>
        <v>0</v>
      </c>
      <c r="S91">
        <f t="shared" ca="1" si="135"/>
        <v>0</v>
      </c>
      <c r="T91">
        <f t="shared" ca="1" si="135"/>
        <v>1</v>
      </c>
      <c r="U91">
        <f t="shared" ca="1" si="125"/>
        <v>17545</v>
      </c>
      <c r="V91">
        <f ca="1">SUMPRODUCT(F91:T91,Data!$D$4:$R$4)</f>
        <v>8.3000000000000007</v>
      </c>
      <c r="W91">
        <f ca="1">SUMPRODUCT(F91:T91,Data!$D$5:$R$5)</f>
        <v>10.4</v>
      </c>
      <c r="X91" s="3">
        <f t="shared" ca="1" si="126"/>
        <v>0.14236706689536879</v>
      </c>
      <c r="Y91" s="3">
        <f t="shared" ca="1" si="127"/>
        <v>9.420289855072464E-2</v>
      </c>
      <c r="Z91">
        <f t="shared" ca="1" si="128"/>
        <v>2500</v>
      </c>
      <c r="AA91">
        <f ca="1">250+SUMPRODUCT(F91:T91,Data!$D$6:$R$6)</f>
        <v>730</v>
      </c>
      <c r="AB91" s="2">
        <f t="shared" ca="1" si="129"/>
        <v>251989.70840480278</v>
      </c>
      <c r="AC91" s="2">
        <f t="shared" ca="1" si="130"/>
        <v>266782.60869565222</v>
      </c>
      <c r="AD91" s="2">
        <f t="shared" ca="1" si="131"/>
        <v>518772.31710045499</v>
      </c>
      <c r="AE91" t="str">
        <f t="shared" ca="1" si="134"/>
        <v>No</v>
      </c>
    </row>
    <row r="92" spans="2:31" x14ac:dyDescent="0.35">
      <c r="C92" t="str">
        <f t="shared" si="132"/>
        <v>Display Size</v>
      </c>
      <c r="D92">
        <v>4</v>
      </c>
      <c r="F92">
        <f ca="1">F86</f>
        <v>1</v>
      </c>
      <c r="G92">
        <f ca="1">G86</f>
        <v>0</v>
      </c>
      <c r="H92">
        <f ca="1">H86</f>
        <v>0</v>
      </c>
      <c r="I92">
        <f t="shared" ref="I92:J92" ca="1" si="136">I86</f>
        <v>0</v>
      </c>
      <c r="J92">
        <f t="shared" ca="1" si="136"/>
        <v>1</v>
      </c>
      <c r="K92">
        <f ca="1">IF(K86,0,1)</f>
        <v>1</v>
      </c>
      <c r="L92">
        <f ca="1">IF(K92=1,0,1)</f>
        <v>0</v>
      </c>
      <c r="M92">
        <f ca="1">IF(AND(OR(K92=1,K92=0),OR(L92=1,L92=0)),0,0)</f>
        <v>0</v>
      </c>
      <c r="N92">
        <f ca="1">N86</f>
        <v>0</v>
      </c>
      <c r="O92">
        <f t="shared" ref="O92:T92" ca="1" si="137">O86</f>
        <v>0</v>
      </c>
      <c r="P92">
        <f t="shared" ca="1" si="137"/>
        <v>1</v>
      </c>
      <c r="Q92">
        <f t="shared" ca="1" si="137"/>
        <v>0</v>
      </c>
      <c r="R92">
        <f t="shared" ca="1" si="137"/>
        <v>0</v>
      </c>
      <c r="S92">
        <f t="shared" ca="1" si="137"/>
        <v>0</v>
      </c>
      <c r="T92">
        <f t="shared" ca="1" si="137"/>
        <v>1</v>
      </c>
      <c r="U92">
        <f t="shared" ca="1" si="125"/>
        <v>17457</v>
      </c>
      <c r="V92">
        <f ca="1">SUMPRODUCT(F92:T92,Data!$D$4:$R$4)</f>
        <v>10</v>
      </c>
      <c r="W92">
        <f ca="1">SUMPRODUCT(F92:T92,Data!$D$5:$R$5)</f>
        <v>8.5</v>
      </c>
      <c r="X92" s="3">
        <f t="shared" ca="1" si="126"/>
        <v>0.16666666666666666</v>
      </c>
      <c r="Y92" s="3">
        <f t="shared" ca="1" si="127"/>
        <v>7.8341013824884786E-2</v>
      </c>
      <c r="Z92">
        <f t="shared" ca="1" si="128"/>
        <v>2500</v>
      </c>
      <c r="AA92">
        <f ca="1">250+SUMPRODUCT(F92:T92,Data!$D$6:$R$6)</f>
        <v>730</v>
      </c>
      <c r="AB92" s="2">
        <f t="shared" ca="1" si="129"/>
        <v>295000</v>
      </c>
      <c r="AC92" s="2">
        <f t="shared" ca="1" si="130"/>
        <v>221861.7511520737</v>
      </c>
      <c r="AD92" s="2">
        <f t="shared" ca="1" si="131"/>
        <v>516861.75115207373</v>
      </c>
      <c r="AE92">
        <f t="shared" ca="1" si="134"/>
        <v>17457</v>
      </c>
    </row>
    <row r="93" spans="2:31" x14ac:dyDescent="0.35">
      <c r="C93" t="str">
        <f t="shared" si="132"/>
        <v>Display Size</v>
      </c>
      <c r="D93">
        <v>5</v>
      </c>
      <c r="F93">
        <f ca="1">F86</f>
        <v>1</v>
      </c>
      <c r="G93">
        <f ca="1">G86</f>
        <v>0</v>
      </c>
      <c r="H93">
        <f t="shared" ref="H93:J93" ca="1" si="138">H86</f>
        <v>0</v>
      </c>
      <c r="I93">
        <f t="shared" ca="1" si="138"/>
        <v>0</v>
      </c>
      <c r="J93">
        <f t="shared" ca="1" si="138"/>
        <v>1</v>
      </c>
      <c r="K93">
        <f ca="1">IF(AND(K86=1,K92=0),0,0)</f>
        <v>0</v>
      </c>
      <c r="L93">
        <f ca="1">IF(OR(AND(L86=1,L92=0),AND(L86=0,L92=1)),0,1)</f>
        <v>1</v>
      </c>
      <c r="M93">
        <f ca="1">IF(AND(K93=0,L93=0),1,0)</f>
        <v>0</v>
      </c>
      <c r="N93">
        <f ca="1">N86</f>
        <v>0</v>
      </c>
      <c r="O93">
        <f t="shared" ref="O93:T93" ca="1" si="139">O86</f>
        <v>0</v>
      </c>
      <c r="P93">
        <f t="shared" ca="1" si="139"/>
        <v>1</v>
      </c>
      <c r="Q93">
        <f t="shared" ca="1" si="139"/>
        <v>0</v>
      </c>
      <c r="R93">
        <f t="shared" ca="1" si="139"/>
        <v>0</v>
      </c>
      <c r="S93">
        <f t="shared" ca="1" si="139"/>
        <v>0</v>
      </c>
      <c r="T93">
        <f t="shared" ca="1" si="139"/>
        <v>1</v>
      </c>
      <c r="U93">
        <f t="shared" ca="1" si="125"/>
        <v>17489</v>
      </c>
      <c r="V93">
        <f ca="1">SUMPRODUCT(F93:T93,Data!$D$4:$R$4)</f>
        <v>12</v>
      </c>
      <c r="W93">
        <f ca="1">SUMPRODUCT(F93:T93,Data!$D$5:$R$5)</f>
        <v>10</v>
      </c>
      <c r="X93" s="3">
        <f t="shared" ca="1" si="126"/>
        <v>0.19354838709677419</v>
      </c>
      <c r="Y93" s="3">
        <f t="shared" ca="1" si="127"/>
        <v>9.0909090909090912E-2</v>
      </c>
      <c r="Z93">
        <f t="shared" ca="1" si="128"/>
        <v>2500</v>
      </c>
      <c r="AA93">
        <f ca="1">250+SUMPRODUCT(F93:T93,Data!$D$6:$R$6)</f>
        <v>780</v>
      </c>
      <c r="AB93" s="2">
        <f t="shared" ca="1" si="129"/>
        <v>332903.22580645158</v>
      </c>
      <c r="AC93" s="2">
        <f t="shared" ca="1" si="130"/>
        <v>250181.81818181821</v>
      </c>
      <c r="AD93" s="2">
        <f t="shared" ca="1" si="131"/>
        <v>583085.04398826975</v>
      </c>
      <c r="AE93">
        <f t="shared" ca="1" si="134"/>
        <v>17489</v>
      </c>
    </row>
    <row r="94" spans="2:31" x14ac:dyDescent="0.35">
      <c r="C94" t="str">
        <f t="shared" si="132"/>
        <v>Memory</v>
      </c>
      <c r="D94">
        <v>6</v>
      </c>
      <c r="F94">
        <f ca="1">F86</f>
        <v>1</v>
      </c>
      <c r="G94">
        <f t="shared" ref="G94:M94" ca="1" si="140">G86</f>
        <v>0</v>
      </c>
      <c r="H94">
        <f t="shared" ca="1" si="140"/>
        <v>0</v>
      </c>
      <c r="I94">
        <f t="shared" ca="1" si="140"/>
        <v>0</v>
      </c>
      <c r="J94">
        <f t="shared" ca="1" si="140"/>
        <v>1</v>
      </c>
      <c r="K94">
        <f t="shared" ca="1" si="140"/>
        <v>0</v>
      </c>
      <c r="L94">
        <f t="shared" ca="1" si="140"/>
        <v>0</v>
      </c>
      <c r="M94">
        <f t="shared" ca="1" si="140"/>
        <v>1</v>
      </c>
      <c r="N94">
        <f ca="1">IF(N86,0,1)</f>
        <v>1</v>
      </c>
      <c r="O94">
        <f ca="1">IF(N94=1,0,1)</f>
        <v>0</v>
      </c>
      <c r="P94">
        <f ca="1">IF(AND(OR(N94=1,O94=0),OR(N94=1,O94=0)),0,0)</f>
        <v>0</v>
      </c>
      <c r="Q94">
        <f ca="1">Q86</f>
        <v>0</v>
      </c>
      <c r="R94">
        <f t="shared" ref="R94:T94" ca="1" si="141">R86</f>
        <v>0</v>
      </c>
      <c r="S94">
        <f t="shared" ca="1" si="141"/>
        <v>0</v>
      </c>
      <c r="T94">
        <f t="shared" ca="1" si="141"/>
        <v>1</v>
      </c>
      <c r="U94">
        <f t="shared" ca="1" si="125"/>
        <v>16785</v>
      </c>
      <c r="V94">
        <f ca="1">SUMPRODUCT(F94:T94,Data!$D$4:$R$4)</f>
        <v>6.3</v>
      </c>
      <c r="W94">
        <f ca="1">SUMPRODUCT(F94:T94,Data!$D$5:$R$5)</f>
        <v>8.5</v>
      </c>
      <c r="X94" s="3">
        <f t="shared" ca="1" si="126"/>
        <v>0.11190053285968028</v>
      </c>
      <c r="Y94" s="3">
        <f t="shared" ca="1" si="127"/>
        <v>7.8341013824884786E-2</v>
      </c>
      <c r="Z94">
        <f t="shared" ca="1" si="128"/>
        <v>2500</v>
      </c>
      <c r="AA94">
        <f ca="1">250+SUMPRODUCT(F94:T94,Data!$D$6:$R$6)</f>
        <v>750</v>
      </c>
      <c r="AB94" s="2">
        <f t="shared" ca="1" si="129"/>
        <v>195825.93250444048</v>
      </c>
      <c r="AC94" s="2">
        <f t="shared" ca="1" si="130"/>
        <v>219354.83870967742</v>
      </c>
      <c r="AD94" s="2">
        <f t="shared" ca="1" si="131"/>
        <v>415180.77121411788</v>
      </c>
      <c r="AE94" t="str">
        <f t="shared" ca="1" si="134"/>
        <v>No</v>
      </c>
    </row>
    <row r="95" spans="2:31" x14ac:dyDescent="0.35">
      <c r="C95" t="str">
        <f t="shared" si="132"/>
        <v>Memory</v>
      </c>
      <c r="D95">
        <v>7</v>
      </c>
      <c r="F95">
        <f ca="1">F86</f>
        <v>1</v>
      </c>
      <c r="G95">
        <f t="shared" ref="G95:M95" ca="1" si="142">G86</f>
        <v>0</v>
      </c>
      <c r="H95">
        <f t="shared" ca="1" si="142"/>
        <v>0</v>
      </c>
      <c r="I95">
        <f t="shared" ca="1" si="142"/>
        <v>0</v>
      </c>
      <c r="J95">
        <f t="shared" ca="1" si="142"/>
        <v>1</v>
      </c>
      <c r="K95">
        <f t="shared" ca="1" si="142"/>
        <v>0</v>
      </c>
      <c r="L95">
        <f t="shared" ca="1" si="142"/>
        <v>0</v>
      </c>
      <c r="M95">
        <f t="shared" ca="1" si="142"/>
        <v>1</v>
      </c>
      <c r="N95">
        <f ca="1">IF(AND(N86=1,N94=0),0,0)</f>
        <v>0</v>
      </c>
      <c r="O95">
        <f ca="1">IF(OR(AND(O86=1,O94=0),AND(O86=0,O94=1)),0,1)</f>
        <v>1</v>
      </c>
      <c r="P95">
        <f ca="1">IF(AND(N95=0,O95=0),1,0)</f>
        <v>0</v>
      </c>
      <c r="Q95">
        <f ca="1">Q86</f>
        <v>0</v>
      </c>
      <c r="R95">
        <f t="shared" ref="R95:T95" ca="1" si="143">R86</f>
        <v>0</v>
      </c>
      <c r="S95">
        <f t="shared" ca="1" si="143"/>
        <v>0</v>
      </c>
      <c r="T95">
        <f t="shared" ca="1" si="143"/>
        <v>1</v>
      </c>
      <c r="U95">
        <f t="shared" ca="1" si="125"/>
        <v>17041</v>
      </c>
      <c r="V95">
        <f ca="1">SUMPRODUCT(F95:T95,Data!$D$4:$R$4)</f>
        <v>8.3000000000000007</v>
      </c>
      <c r="W95">
        <f ca="1">SUMPRODUCT(F95:T95,Data!$D$5:$R$5)</f>
        <v>10.5</v>
      </c>
      <c r="X95" s="3">
        <f t="shared" ca="1" si="126"/>
        <v>0.14236706689536879</v>
      </c>
      <c r="Y95" s="3">
        <f t="shared" ca="1" si="127"/>
        <v>9.5022624434389136E-2</v>
      </c>
      <c r="Z95">
        <f t="shared" ca="1" si="128"/>
        <v>2500</v>
      </c>
      <c r="AA95">
        <f ca="1">250+SUMPRODUCT(F95:T95,Data!$D$6:$R$6)</f>
        <v>790</v>
      </c>
      <c r="AB95" s="2">
        <f t="shared" ca="1" si="129"/>
        <v>243447.68439108063</v>
      </c>
      <c r="AC95" s="2">
        <f t="shared" ca="1" si="130"/>
        <v>259981.90045248865</v>
      </c>
      <c r="AD95" s="2">
        <f t="shared" ca="1" si="131"/>
        <v>503429.58484356932</v>
      </c>
      <c r="AE95" t="str">
        <f t="shared" ca="1" si="134"/>
        <v>No</v>
      </c>
    </row>
    <row r="96" spans="2:31" x14ac:dyDescent="0.35">
      <c r="C96" t="str">
        <f t="shared" si="132"/>
        <v>Price</v>
      </c>
      <c r="D96">
        <v>8</v>
      </c>
      <c r="F96">
        <f ca="1">F86</f>
        <v>1</v>
      </c>
      <c r="G96">
        <f t="shared" ref="G96:P96" ca="1" si="144">G86</f>
        <v>0</v>
      </c>
      <c r="H96">
        <f t="shared" ca="1" si="144"/>
        <v>0</v>
      </c>
      <c r="I96">
        <f t="shared" ca="1" si="144"/>
        <v>0</v>
      </c>
      <c r="J96">
        <f t="shared" ca="1" si="144"/>
        <v>1</v>
      </c>
      <c r="K96">
        <f t="shared" ca="1" si="144"/>
        <v>0</v>
      </c>
      <c r="L96">
        <f t="shared" ca="1" si="144"/>
        <v>0</v>
      </c>
      <c r="M96">
        <f t="shared" ca="1" si="144"/>
        <v>1</v>
      </c>
      <c r="N96">
        <f t="shared" ca="1" si="144"/>
        <v>0</v>
      </c>
      <c r="O96">
        <f t="shared" ca="1" si="144"/>
        <v>0</v>
      </c>
      <c r="P96">
        <f t="shared" ca="1" si="144"/>
        <v>1</v>
      </c>
      <c r="Q96">
        <f ca="1">IF(Q86,0,1)</f>
        <v>1</v>
      </c>
      <c r="R96">
        <f ca="1">IF(Q96=1,0,1)</f>
        <v>0</v>
      </c>
      <c r="S96">
        <f ca="1">IF(AND(OR(Q96=0,R96=1),OR(R96=0,R96=1)),0,0)</f>
        <v>0</v>
      </c>
      <c r="T96">
        <f ca="1">IF(S96,0,0)</f>
        <v>0</v>
      </c>
      <c r="U96">
        <f t="shared" ca="1" si="125"/>
        <v>3217</v>
      </c>
      <c r="V96">
        <f ca="1">SUMPRODUCT(F96:T96,Data!$D$4:$R$4)</f>
        <v>14.8</v>
      </c>
      <c r="W96">
        <f ca="1">SUMPRODUCT(F96:T96,Data!$D$5:$R$5)</f>
        <v>16</v>
      </c>
      <c r="X96" s="3">
        <f t="shared" ca="1" si="126"/>
        <v>0.22839506172839508</v>
      </c>
      <c r="Y96" s="3">
        <f t="shared" ca="1" si="127"/>
        <v>0.13793103448275862</v>
      </c>
      <c r="Z96">
        <f t="shared" ca="1" si="128"/>
        <v>1000</v>
      </c>
      <c r="AA96">
        <f ca="1">250+SUMPRODUCT(F96:T96,Data!$D$6:$R$6)</f>
        <v>830</v>
      </c>
      <c r="AB96" s="2">
        <f t="shared" ca="1" si="129"/>
        <v>38827.160493827163</v>
      </c>
      <c r="AC96" s="2">
        <f t="shared" ca="1" si="130"/>
        <v>37517.241379310341</v>
      </c>
      <c r="AD96" s="2">
        <f t="shared" ca="1" si="131"/>
        <v>76344.401873137511</v>
      </c>
      <c r="AE96" t="str">
        <f t="shared" ca="1" si="134"/>
        <v>No</v>
      </c>
    </row>
    <row r="97" spans="2:31" x14ac:dyDescent="0.35">
      <c r="C97" t="str">
        <f t="shared" si="132"/>
        <v>Price</v>
      </c>
      <c r="D97">
        <v>9</v>
      </c>
      <c r="F97">
        <f ca="1">F86</f>
        <v>1</v>
      </c>
      <c r="G97">
        <f t="shared" ref="G97:P97" ca="1" si="145">G86</f>
        <v>0</v>
      </c>
      <c r="H97">
        <f t="shared" ca="1" si="145"/>
        <v>0</v>
      </c>
      <c r="I97">
        <f t="shared" ca="1" si="145"/>
        <v>0</v>
      </c>
      <c r="J97">
        <f t="shared" ca="1" si="145"/>
        <v>1</v>
      </c>
      <c r="K97">
        <f t="shared" ca="1" si="145"/>
        <v>0</v>
      </c>
      <c r="L97">
        <f t="shared" ca="1" si="145"/>
        <v>0</v>
      </c>
      <c r="M97">
        <f t="shared" ca="1" si="145"/>
        <v>1</v>
      </c>
      <c r="N97">
        <f t="shared" ca="1" si="145"/>
        <v>0</v>
      </c>
      <c r="O97">
        <f t="shared" ca="1" si="145"/>
        <v>0</v>
      </c>
      <c r="P97">
        <f t="shared" ca="1" si="145"/>
        <v>1</v>
      </c>
      <c r="Q97">
        <f ca="1">IF(AND(Q86=1,Q96=0),0,0)</f>
        <v>0</v>
      </c>
      <c r="R97">
        <f ca="1">IF(AND(R86=1,R96=0),0,0)</f>
        <v>0</v>
      </c>
      <c r="S97">
        <f ca="1">IF(AND(AND(OR(Q86=0,Q86=1),OR(R86=0,R86=1)),AND(OR(Q96=0,Q96=1),OR(R96=0,R96=1)),S86=1),0,1)</f>
        <v>1</v>
      </c>
      <c r="T97">
        <f ca="1">IF(AND(Q97=0,R97=0,S97=0),1,0)</f>
        <v>0</v>
      </c>
      <c r="U97">
        <f t="shared" ca="1" si="125"/>
        <v>9361</v>
      </c>
      <c r="V97">
        <f ca="1">SUMPRODUCT(F97:T97,Data!$D$4:$R$4)</f>
        <v>11.8</v>
      </c>
      <c r="W97">
        <f ca="1">SUMPRODUCT(F97:T97,Data!$D$5:$R$5)</f>
        <v>12</v>
      </c>
      <c r="X97" s="3">
        <f t="shared" ca="1" si="126"/>
        <v>0.19093851132686085</v>
      </c>
      <c r="Y97" s="3">
        <f t="shared" ca="1" si="127"/>
        <v>0.10714285714285714</v>
      </c>
      <c r="Z97">
        <f t="shared" ca="1" si="128"/>
        <v>2000</v>
      </c>
      <c r="AA97">
        <f ca="1">250+SUMPRODUCT(F97:T97,Data!$D$6:$R$6)</f>
        <v>830</v>
      </c>
      <c r="AB97" s="2">
        <f t="shared" ca="1" si="129"/>
        <v>223398.0582524272</v>
      </c>
      <c r="AC97" s="2">
        <f t="shared" ca="1" si="130"/>
        <v>200571.42857142855</v>
      </c>
      <c r="AD97" s="2">
        <f t="shared" ca="1" si="131"/>
        <v>423969.48682385578</v>
      </c>
      <c r="AE97" t="str">
        <f t="shared" ca="1" si="134"/>
        <v>No</v>
      </c>
    </row>
    <row r="98" spans="2:31" x14ac:dyDescent="0.35">
      <c r="C98" t="str">
        <f t="shared" si="132"/>
        <v>Price</v>
      </c>
      <c r="D98">
        <v>10</v>
      </c>
      <c r="F98">
        <f ca="1">F86</f>
        <v>1</v>
      </c>
      <c r="G98">
        <f t="shared" ref="G98:P98" ca="1" si="146">G86</f>
        <v>0</v>
      </c>
      <c r="H98">
        <f t="shared" ca="1" si="146"/>
        <v>0</v>
      </c>
      <c r="I98">
        <f t="shared" ca="1" si="146"/>
        <v>0</v>
      </c>
      <c r="J98">
        <f t="shared" ca="1" si="146"/>
        <v>1</v>
      </c>
      <c r="K98">
        <f t="shared" ca="1" si="146"/>
        <v>0</v>
      </c>
      <c r="L98">
        <f t="shared" ca="1" si="146"/>
        <v>0</v>
      </c>
      <c r="M98">
        <f t="shared" ca="1" si="146"/>
        <v>1</v>
      </c>
      <c r="N98">
        <f t="shared" ca="1" si="146"/>
        <v>0</v>
      </c>
      <c r="O98">
        <f t="shared" ca="1" si="146"/>
        <v>0</v>
      </c>
      <c r="P98">
        <f t="shared" ca="1" si="146"/>
        <v>1</v>
      </c>
      <c r="Q98">
        <f ca="1">IF(OR(Q86=1,Q96=1,Q97=1),0,1)</f>
        <v>0</v>
      </c>
      <c r="R98">
        <f ca="1">IF(OR(R86=1,R96=1,R97=1),0,1)</f>
        <v>1</v>
      </c>
      <c r="S98">
        <f ca="1">IF(OR(S86=1,S96=1,S97=1),0,1)</f>
        <v>0</v>
      </c>
      <c r="T98">
        <f ca="1">IF(OR(T86=1,T96=1,T97=1),0,1)</f>
        <v>0</v>
      </c>
      <c r="U98">
        <f t="shared" ca="1" si="125"/>
        <v>5265</v>
      </c>
      <c r="V98">
        <f ca="1">SUMPRODUCT(F98:T98,Data!$D$4:$R$4)</f>
        <v>12.8</v>
      </c>
      <c r="W98">
        <f ca="1">SUMPRODUCT(F98:T98,Data!$D$5:$R$5)</f>
        <v>14</v>
      </c>
      <c r="X98" s="3">
        <f t="shared" ca="1" si="126"/>
        <v>0.20382165605095542</v>
      </c>
      <c r="Y98" s="3">
        <f t="shared" ca="1" si="127"/>
        <v>0.12280701754385964</v>
      </c>
      <c r="Z98">
        <f t="shared" ca="1" si="128"/>
        <v>1500</v>
      </c>
      <c r="AA98">
        <f ca="1">250+SUMPRODUCT(F98:T98,Data!$D$6:$R$6)</f>
        <v>830</v>
      </c>
      <c r="AB98" s="2">
        <f t="shared" ca="1" si="129"/>
        <v>136560.50955414015</v>
      </c>
      <c r="AC98" s="2">
        <f t="shared" ca="1" si="130"/>
        <v>131649.12280701753</v>
      </c>
      <c r="AD98" s="2">
        <f t="shared" ca="1" si="131"/>
        <v>268209.63236115768</v>
      </c>
      <c r="AE98" t="str">
        <f t="shared" ca="1" si="134"/>
        <v>No</v>
      </c>
    </row>
    <row r="99" spans="2:31" x14ac:dyDescent="0.35">
      <c r="B99" s="4" t="s">
        <v>73</v>
      </c>
      <c r="AD99" s="43">
        <f ca="1">MAX(AD89:AD98)</f>
        <v>583085.04398826975</v>
      </c>
    </row>
    <row r="100" spans="2:31" x14ac:dyDescent="0.35">
      <c r="B100" s="4" t="s">
        <v>89</v>
      </c>
      <c r="F100">
        <f ca="1">AI14</f>
        <v>1</v>
      </c>
      <c r="G100">
        <f t="shared" ref="G100:T100" ca="1" si="147">AJ14</f>
        <v>0</v>
      </c>
      <c r="H100">
        <f t="shared" ca="1" si="147"/>
        <v>0</v>
      </c>
      <c r="I100">
        <f t="shared" ca="1" si="147"/>
        <v>0</v>
      </c>
      <c r="J100">
        <f t="shared" ca="1" si="147"/>
        <v>1</v>
      </c>
      <c r="K100">
        <f t="shared" ca="1" si="147"/>
        <v>0</v>
      </c>
      <c r="L100">
        <f t="shared" ca="1" si="147"/>
        <v>1</v>
      </c>
      <c r="M100">
        <f t="shared" ca="1" si="147"/>
        <v>0</v>
      </c>
      <c r="N100">
        <f t="shared" ca="1" si="147"/>
        <v>0</v>
      </c>
      <c r="O100">
        <f t="shared" ca="1" si="147"/>
        <v>0</v>
      </c>
      <c r="P100">
        <f t="shared" ca="1" si="147"/>
        <v>1</v>
      </c>
      <c r="Q100">
        <f t="shared" ca="1" si="147"/>
        <v>0</v>
      </c>
      <c r="R100">
        <f t="shared" ca="1" si="147"/>
        <v>0</v>
      </c>
      <c r="S100">
        <f t="shared" ca="1" si="147"/>
        <v>0</v>
      </c>
      <c r="T100">
        <f t="shared" ca="1" si="147"/>
        <v>1</v>
      </c>
      <c r="U100">
        <f t="shared" ref="U100" ca="1" si="148">SUMPRODUCT($F$1:$T$1,F100:T100)</f>
        <v>17489</v>
      </c>
    </row>
    <row r="101" spans="2:31" x14ac:dyDescent="0.35"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</row>
    <row r="102" spans="2:31" x14ac:dyDescent="0.35">
      <c r="B102" s="4" t="s">
        <v>128</v>
      </c>
      <c r="E102" s="45">
        <f ca="1">AY14</f>
        <v>96</v>
      </c>
      <c r="F102">
        <f ca="1">VLOOKUP($E102,'Brute Force Search'!$B$6:$R$221,F$3,0)</f>
        <v>1</v>
      </c>
      <c r="G102">
        <f ca="1">VLOOKUP($E102,'Brute Force Search'!$B$6:$R$221,G$3,0)</f>
        <v>0</v>
      </c>
      <c r="H102">
        <f ca="1">VLOOKUP($E102,'Brute Force Search'!$B$6:$R$221,H$3,0)</f>
        <v>0</v>
      </c>
      <c r="I102">
        <f ca="1">VLOOKUP($E102,'Brute Force Search'!$B$6:$R$221,I$3,0)</f>
        <v>0</v>
      </c>
      <c r="J102">
        <f ca="1">VLOOKUP($E102,'Brute Force Search'!$B$6:$R$221,J$3,0)</f>
        <v>1</v>
      </c>
      <c r="K102">
        <f ca="1">VLOOKUP($E102,'Brute Force Search'!$B$6:$R$221,K$3,0)</f>
        <v>0</v>
      </c>
      <c r="L102">
        <f ca="1">VLOOKUP($E102,'Brute Force Search'!$B$6:$R$221,L$3,0)</f>
        <v>1</v>
      </c>
      <c r="M102">
        <f ca="1">VLOOKUP($E102,'Brute Force Search'!$B$6:$R$221,M$3,0)</f>
        <v>0</v>
      </c>
      <c r="N102">
        <f ca="1">VLOOKUP($E102,'Brute Force Search'!$B$6:$R$221,N$3,0)</f>
        <v>0</v>
      </c>
      <c r="O102">
        <f ca="1">VLOOKUP($E102,'Brute Force Search'!$B$6:$R$221,O$3,0)</f>
        <v>0</v>
      </c>
      <c r="P102">
        <f ca="1">VLOOKUP($E102,'Brute Force Search'!$B$6:$R$221,P$3,0)</f>
        <v>1</v>
      </c>
      <c r="Q102">
        <f ca="1">VLOOKUP($E102,'Brute Force Search'!$B$6:$R$221,Q$3,0)</f>
        <v>0</v>
      </c>
      <c r="R102">
        <f ca="1">VLOOKUP($E102,'Brute Force Search'!$B$6:$R$221,R$3,0)</f>
        <v>0</v>
      </c>
      <c r="S102">
        <f ca="1">VLOOKUP($E102,'Brute Force Search'!$B$6:$R$221,S$3,0)</f>
        <v>0</v>
      </c>
      <c r="T102">
        <f ca="1">VLOOKUP($E102,'Brute Force Search'!$B$6:$R$221,T$3,0)</f>
        <v>1</v>
      </c>
      <c r="U102">
        <f ca="1">SUMPRODUCT($F$1:$T$1,F102:T102)</f>
        <v>17489</v>
      </c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</row>
    <row r="103" spans="2:31" x14ac:dyDescent="0.35"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</row>
    <row r="104" spans="2:31" x14ac:dyDescent="0.35">
      <c r="B104" s="4" t="s">
        <v>90</v>
      </c>
    </row>
    <row r="105" spans="2:31" x14ac:dyDescent="0.35">
      <c r="C105" t="str">
        <f>C73</f>
        <v>Detachable</v>
      </c>
      <c r="D105">
        <v>1</v>
      </c>
      <c r="F105">
        <f ca="1">IF(F102,0,1)</f>
        <v>0</v>
      </c>
      <c r="G105">
        <f ca="1">1-F105</f>
        <v>1</v>
      </c>
      <c r="H105">
        <f ca="1">H102</f>
        <v>0</v>
      </c>
      <c r="I105">
        <f t="shared" ref="I105:T105" ca="1" si="149">I102</f>
        <v>0</v>
      </c>
      <c r="J105">
        <f t="shared" ca="1" si="149"/>
        <v>1</v>
      </c>
      <c r="K105">
        <f t="shared" ca="1" si="149"/>
        <v>0</v>
      </c>
      <c r="L105">
        <f t="shared" ca="1" si="149"/>
        <v>1</v>
      </c>
      <c r="M105">
        <f t="shared" ca="1" si="149"/>
        <v>0</v>
      </c>
      <c r="N105">
        <f t="shared" ca="1" si="149"/>
        <v>0</v>
      </c>
      <c r="O105">
        <f t="shared" ca="1" si="149"/>
        <v>0</v>
      </c>
      <c r="P105">
        <f t="shared" ca="1" si="149"/>
        <v>1</v>
      </c>
      <c r="Q105">
        <f t="shared" ca="1" si="149"/>
        <v>0</v>
      </c>
      <c r="R105">
        <f t="shared" ca="1" si="149"/>
        <v>0</v>
      </c>
      <c r="S105">
        <f t="shared" ca="1" si="149"/>
        <v>0</v>
      </c>
      <c r="T105">
        <f t="shared" ca="1" si="149"/>
        <v>1</v>
      </c>
      <c r="U105">
        <f t="shared" ref="U105:U114" ca="1" si="150">SUMPRODUCT($F$1:$T$1,F105:T105)</f>
        <v>17490</v>
      </c>
      <c r="V105">
        <f ca="1">SUMPRODUCT(F105:T105,Data!$D$4:$R$4)</f>
        <v>11</v>
      </c>
      <c r="W105">
        <f ca="1">SUMPRODUCT(F105:T105,Data!$D$5:$R$5)</f>
        <v>7</v>
      </c>
      <c r="X105" s="3">
        <f t="shared" ref="X105:X114" ca="1" si="151">V105/(50+V105)</f>
        <v>0.18032786885245902</v>
      </c>
      <c r="Y105" s="3">
        <f t="shared" ref="Y105:Y114" ca="1" si="152">W105/(100+W105)</f>
        <v>6.5420560747663545E-2</v>
      </c>
      <c r="Z105">
        <f t="shared" ref="Z105:Z114" ca="1" si="153">IF(Q105=1,$Q$5,IF(R105=1,$R$5,IF(S105=1,$S$5,IF(T105=1,$T$5))))</f>
        <v>2500</v>
      </c>
      <c r="AA105">
        <f ca="1">250+SUMPRODUCT(F105:T105,Data!$D$6:$R$6)</f>
        <v>580</v>
      </c>
      <c r="AB105" s="2">
        <f t="shared" ref="AB105:AB114" ca="1" si="154">($Z105-$AA105)*X105*1000</f>
        <v>346229.50819672132</v>
      </c>
      <c r="AC105" s="2">
        <f t="shared" ref="AC105:AC114" ca="1" si="155">($Z105-$AA105)*Y105*1600</f>
        <v>200971.96261682242</v>
      </c>
      <c r="AD105" s="2">
        <f t="shared" ref="AD105:AD114" ca="1" si="156">SUM(AB105:AC105)</f>
        <v>547201.47081354377</v>
      </c>
      <c r="AE105" t="str">
        <f ca="1">IFERROR(VLOOKUP(U105,AX$9:AX$14,1,0),"No")</f>
        <v>No</v>
      </c>
    </row>
    <row r="106" spans="2:31" x14ac:dyDescent="0.35">
      <c r="C106" t="str">
        <f t="shared" ref="C106:C114" si="157">C74</f>
        <v>Processor</v>
      </c>
      <c r="D106">
        <v>2</v>
      </c>
      <c r="F106">
        <f ca="1">F102</f>
        <v>1</v>
      </c>
      <c r="G106">
        <f ca="1">G102</f>
        <v>0</v>
      </c>
      <c r="H106">
        <f ca="1">IF(H102,0,1)</f>
        <v>1</v>
      </c>
      <c r="I106">
        <f ca="1">IF(H106=1,0,1)</f>
        <v>0</v>
      </c>
      <c r="J106">
        <f ca="1">IF(AND(OR(H106=1,H106=0),OR(H106=1,I106=0)),0,0)</f>
        <v>0</v>
      </c>
      <c r="K106">
        <f ca="1">K102</f>
        <v>0</v>
      </c>
      <c r="L106">
        <f t="shared" ref="L106:T106" ca="1" si="158">L102</f>
        <v>1</v>
      </c>
      <c r="M106">
        <f t="shared" ca="1" si="158"/>
        <v>0</v>
      </c>
      <c r="N106">
        <f t="shared" ca="1" si="158"/>
        <v>0</v>
      </c>
      <c r="O106">
        <f t="shared" ca="1" si="158"/>
        <v>0</v>
      </c>
      <c r="P106">
        <f t="shared" ca="1" si="158"/>
        <v>1</v>
      </c>
      <c r="Q106">
        <f t="shared" ca="1" si="158"/>
        <v>0</v>
      </c>
      <c r="R106">
        <f t="shared" ca="1" si="158"/>
        <v>0</v>
      </c>
      <c r="S106">
        <f t="shared" ca="1" si="158"/>
        <v>0</v>
      </c>
      <c r="T106">
        <f t="shared" ca="1" si="158"/>
        <v>1</v>
      </c>
      <c r="U106">
        <f t="shared" ca="1" si="150"/>
        <v>17477</v>
      </c>
      <c r="V106">
        <f ca="1">SUMPRODUCT(F106:T106,Data!$D$4:$R$4)</f>
        <v>7.5</v>
      </c>
      <c r="W106">
        <f ca="1">SUMPRODUCT(F106:T106,Data!$D$5:$R$5)</f>
        <v>7</v>
      </c>
      <c r="X106" s="3">
        <f t="shared" ca="1" si="151"/>
        <v>0.13043478260869565</v>
      </c>
      <c r="Y106" s="3">
        <f t="shared" ca="1" si="152"/>
        <v>6.5420560747663545E-2</v>
      </c>
      <c r="Z106">
        <f t="shared" ca="1" si="153"/>
        <v>2500</v>
      </c>
      <c r="AA106">
        <f ca="1">250+SUMPRODUCT(F106:T106,Data!$D$6:$R$6)</f>
        <v>580</v>
      </c>
      <c r="AB106" s="2">
        <f t="shared" ca="1" si="154"/>
        <v>250434.78260869565</v>
      </c>
      <c r="AC106" s="2">
        <f t="shared" ca="1" si="155"/>
        <v>200971.96261682242</v>
      </c>
      <c r="AD106" s="2">
        <f t="shared" ca="1" si="156"/>
        <v>451406.74522551807</v>
      </c>
      <c r="AE106" t="str">
        <f t="shared" ref="AE106:AE114" ca="1" si="159">IFERROR(VLOOKUP(U106,AX$9:AX$14,1,0),"No")</f>
        <v>No</v>
      </c>
    </row>
    <row r="107" spans="2:31" x14ac:dyDescent="0.35">
      <c r="C107" t="str">
        <f t="shared" si="157"/>
        <v>Processor</v>
      </c>
      <c r="D107">
        <v>3</v>
      </c>
      <c r="F107">
        <f ca="1">F102</f>
        <v>1</v>
      </c>
      <c r="G107">
        <f ca="1">G102</f>
        <v>0</v>
      </c>
      <c r="H107">
        <f ca="1">IF(AND(H102=1,H106=0),0,0)</f>
        <v>0</v>
      </c>
      <c r="I107">
        <f ca="1">IF(OR(AND(I102=1,I106=0),AND(I102=0,I106=1)),0,1)</f>
        <v>1</v>
      </c>
      <c r="J107">
        <f ca="1">IF(AND(H107=0,I107=0),1,0)</f>
        <v>0</v>
      </c>
      <c r="K107">
        <f ca="1">K102</f>
        <v>0</v>
      </c>
      <c r="L107">
        <f t="shared" ref="L107:T107" ca="1" si="160">L102</f>
        <v>1</v>
      </c>
      <c r="M107">
        <f t="shared" ca="1" si="160"/>
        <v>0</v>
      </c>
      <c r="N107">
        <f t="shared" ca="1" si="160"/>
        <v>0</v>
      </c>
      <c r="O107">
        <f t="shared" ca="1" si="160"/>
        <v>0</v>
      </c>
      <c r="P107">
        <f t="shared" ca="1" si="160"/>
        <v>1</v>
      </c>
      <c r="Q107">
        <f t="shared" ca="1" si="160"/>
        <v>0</v>
      </c>
      <c r="R107">
        <f t="shared" ca="1" si="160"/>
        <v>0</v>
      </c>
      <c r="S107">
        <f t="shared" ca="1" si="160"/>
        <v>0</v>
      </c>
      <c r="T107">
        <f t="shared" ca="1" si="160"/>
        <v>1</v>
      </c>
      <c r="U107">
        <f t="shared" ca="1" si="150"/>
        <v>17481</v>
      </c>
      <c r="V107">
        <f ca="1">SUMPRODUCT(F107:T107,Data!$D$4:$R$4)</f>
        <v>9.5</v>
      </c>
      <c r="W107">
        <f ca="1">SUMPRODUCT(F107:T107,Data!$D$5:$R$5)</f>
        <v>9.4</v>
      </c>
      <c r="X107" s="3">
        <f t="shared" ca="1" si="151"/>
        <v>0.15966386554621848</v>
      </c>
      <c r="Y107" s="3">
        <f t="shared" ca="1" si="152"/>
        <v>8.5923217550274225E-2</v>
      </c>
      <c r="Z107">
        <f t="shared" ca="1" si="153"/>
        <v>2500</v>
      </c>
      <c r="AA107">
        <f ca="1">250+SUMPRODUCT(F107:T107,Data!$D$6:$R$6)</f>
        <v>680</v>
      </c>
      <c r="AB107" s="2">
        <f t="shared" ca="1" si="154"/>
        <v>290588.23529411765</v>
      </c>
      <c r="AC107" s="2">
        <f t="shared" ca="1" si="155"/>
        <v>250208.40950639854</v>
      </c>
      <c r="AD107" s="2">
        <f t="shared" ca="1" si="156"/>
        <v>540796.64480051619</v>
      </c>
      <c r="AE107" t="str">
        <f t="shared" ca="1" si="159"/>
        <v>No</v>
      </c>
    </row>
    <row r="108" spans="2:31" x14ac:dyDescent="0.35">
      <c r="C108" t="str">
        <f t="shared" si="157"/>
        <v>Display Size</v>
      </c>
      <c r="D108">
        <v>4</v>
      </c>
      <c r="F108">
        <f ca="1">F102</f>
        <v>1</v>
      </c>
      <c r="G108">
        <f ca="1">G102</f>
        <v>0</v>
      </c>
      <c r="H108">
        <f ca="1">H102</f>
        <v>0</v>
      </c>
      <c r="I108">
        <f t="shared" ref="I108:J108" ca="1" si="161">I102</f>
        <v>0</v>
      </c>
      <c r="J108">
        <f t="shared" ca="1" si="161"/>
        <v>1</v>
      </c>
      <c r="K108">
        <f ca="1">IF(K102,0,1)</f>
        <v>1</v>
      </c>
      <c r="L108">
        <f ca="1">IF(K108=1,0,1)</f>
        <v>0</v>
      </c>
      <c r="M108">
        <f ca="1">IF(AND(OR(K108=1,K108=0),OR(L108=1,L108=0)),0,0)</f>
        <v>0</v>
      </c>
      <c r="N108">
        <f ca="1">N102</f>
        <v>0</v>
      </c>
      <c r="O108">
        <f t="shared" ref="O108:T108" ca="1" si="162">O102</f>
        <v>0</v>
      </c>
      <c r="P108">
        <f t="shared" ca="1" si="162"/>
        <v>1</v>
      </c>
      <c r="Q108">
        <f t="shared" ca="1" si="162"/>
        <v>0</v>
      </c>
      <c r="R108">
        <f t="shared" ca="1" si="162"/>
        <v>0</v>
      </c>
      <c r="S108">
        <f t="shared" ca="1" si="162"/>
        <v>0</v>
      </c>
      <c r="T108">
        <f t="shared" ca="1" si="162"/>
        <v>1</v>
      </c>
      <c r="U108">
        <f t="shared" ca="1" si="150"/>
        <v>17457</v>
      </c>
      <c r="V108">
        <f ca="1">SUMPRODUCT(F108:T108,Data!$D$4:$R$4)</f>
        <v>10</v>
      </c>
      <c r="W108">
        <f ca="1">SUMPRODUCT(F108:T108,Data!$D$5:$R$5)</f>
        <v>8.5</v>
      </c>
      <c r="X108" s="3">
        <f t="shared" ca="1" si="151"/>
        <v>0.16666666666666666</v>
      </c>
      <c r="Y108" s="3">
        <f t="shared" ca="1" si="152"/>
        <v>7.8341013824884786E-2</v>
      </c>
      <c r="Z108">
        <f t="shared" ca="1" si="153"/>
        <v>2500</v>
      </c>
      <c r="AA108">
        <f ca="1">250+SUMPRODUCT(F108:T108,Data!$D$6:$R$6)</f>
        <v>730</v>
      </c>
      <c r="AB108" s="2">
        <f t="shared" ca="1" si="154"/>
        <v>295000</v>
      </c>
      <c r="AC108" s="2">
        <f t="shared" ca="1" si="155"/>
        <v>221861.7511520737</v>
      </c>
      <c r="AD108" s="2">
        <f t="shared" ca="1" si="156"/>
        <v>516861.75115207373</v>
      </c>
      <c r="AE108">
        <f t="shared" ca="1" si="159"/>
        <v>17457</v>
      </c>
    </row>
    <row r="109" spans="2:31" x14ac:dyDescent="0.35">
      <c r="C109" t="str">
        <f t="shared" si="157"/>
        <v>Display Size</v>
      </c>
      <c r="D109">
        <v>5</v>
      </c>
      <c r="F109">
        <f ca="1">F102</f>
        <v>1</v>
      </c>
      <c r="G109">
        <f ca="1">G102</f>
        <v>0</v>
      </c>
      <c r="H109">
        <f t="shared" ref="H109:J109" ca="1" si="163">H102</f>
        <v>0</v>
      </c>
      <c r="I109">
        <f t="shared" ca="1" si="163"/>
        <v>0</v>
      </c>
      <c r="J109">
        <f t="shared" ca="1" si="163"/>
        <v>1</v>
      </c>
      <c r="K109">
        <f ca="1">IF(AND(K102=1,K108=0),0,0)</f>
        <v>0</v>
      </c>
      <c r="L109">
        <f ca="1">IF(OR(AND(L102=1,L108=0),AND(L102=0,L108=1)),0,1)</f>
        <v>0</v>
      </c>
      <c r="M109">
        <f ca="1">IF(AND(K109=0,L109=0),1,0)</f>
        <v>1</v>
      </c>
      <c r="N109">
        <f ca="1">N102</f>
        <v>0</v>
      </c>
      <c r="O109">
        <f t="shared" ref="O109:T109" ca="1" si="164">O102</f>
        <v>0</v>
      </c>
      <c r="P109">
        <f t="shared" ca="1" si="164"/>
        <v>1</v>
      </c>
      <c r="Q109">
        <f t="shared" ca="1" si="164"/>
        <v>0</v>
      </c>
      <c r="R109">
        <f t="shared" ca="1" si="164"/>
        <v>0</v>
      </c>
      <c r="S109">
        <f t="shared" ca="1" si="164"/>
        <v>0</v>
      </c>
      <c r="T109">
        <f t="shared" ca="1" si="164"/>
        <v>1</v>
      </c>
      <c r="U109">
        <f t="shared" ca="1" si="150"/>
        <v>17553</v>
      </c>
      <c r="V109">
        <f ca="1">SUMPRODUCT(F109:T109,Data!$D$4:$R$4)</f>
        <v>10.8</v>
      </c>
      <c r="W109">
        <f ca="1">SUMPRODUCT(F109:T109,Data!$D$5:$R$5)</f>
        <v>11</v>
      </c>
      <c r="X109" s="3">
        <f t="shared" ca="1" si="151"/>
        <v>0.17763157894736845</v>
      </c>
      <c r="Y109" s="3">
        <f t="shared" ca="1" si="152"/>
        <v>9.90990990990991E-2</v>
      </c>
      <c r="Z109">
        <f t="shared" ca="1" si="153"/>
        <v>2500</v>
      </c>
      <c r="AA109">
        <f ca="1">250+SUMPRODUCT(F109:T109,Data!$D$6:$R$6)</f>
        <v>830</v>
      </c>
      <c r="AB109" s="2">
        <f t="shared" ca="1" si="154"/>
        <v>296644.73684210534</v>
      </c>
      <c r="AC109" s="2">
        <f t="shared" ca="1" si="155"/>
        <v>264792.79279279278</v>
      </c>
      <c r="AD109" s="2">
        <f t="shared" ca="1" si="156"/>
        <v>561437.52963489806</v>
      </c>
      <c r="AE109">
        <f t="shared" ca="1" si="159"/>
        <v>17553</v>
      </c>
    </row>
    <row r="110" spans="2:31" x14ac:dyDescent="0.35">
      <c r="C110" t="str">
        <f t="shared" si="157"/>
        <v>Memory</v>
      </c>
      <c r="D110">
        <v>6</v>
      </c>
      <c r="F110">
        <f ca="1">F102</f>
        <v>1</v>
      </c>
      <c r="G110">
        <f t="shared" ref="G110:M110" ca="1" si="165">G102</f>
        <v>0</v>
      </c>
      <c r="H110">
        <f t="shared" ca="1" si="165"/>
        <v>0</v>
      </c>
      <c r="I110">
        <f t="shared" ca="1" si="165"/>
        <v>0</v>
      </c>
      <c r="J110">
        <f t="shared" ca="1" si="165"/>
        <v>1</v>
      </c>
      <c r="K110">
        <f t="shared" ca="1" si="165"/>
        <v>0</v>
      </c>
      <c r="L110">
        <f t="shared" ca="1" si="165"/>
        <v>1</v>
      </c>
      <c r="M110">
        <f t="shared" ca="1" si="165"/>
        <v>0</v>
      </c>
      <c r="N110">
        <f ca="1">IF(N102,0,1)</f>
        <v>1</v>
      </c>
      <c r="O110">
        <f ca="1">IF(N110=1,0,1)</f>
        <v>0</v>
      </c>
      <c r="P110">
        <f ca="1">IF(AND(OR(N110=1,O110=0),OR(N110=1,O110=0)),0,0)</f>
        <v>0</v>
      </c>
      <c r="Q110">
        <f ca="1">Q102</f>
        <v>0</v>
      </c>
      <c r="R110">
        <f t="shared" ref="R110:T110" ca="1" si="166">R102</f>
        <v>0</v>
      </c>
      <c r="S110">
        <f t="shared" ca="1" si="166"/>
        <v>0</v>
      </c>
      <c r="T110">
        <f t="shared" ca="1" si="166"/>
        <v>1</v>
      </c>
      <c r="U110">
        <f t="shared" ca="1" si="150"/>
        <v>16721</v>
      </c>
      <c r="V110">
        <f ca="1">SUMPRODUCT(F110:T110,Data!$D$4:$R$4)</f>
        <v>7.5</v>
      </c>
      <c r="W110">
        <f ca="1">SUMPRODUCT(F110:T110,Data!$D$5:$R$5)</f>
        <v>7.5</v>
      </c>
      <c r="X110" s="3">
        <f t="shared" ca="1" si="151"/>
        <v>0.13043478260869565</v>
      </c>
      <c r="Y110" s="3">
        <f t="shared" ca="1" si="152"/>
        <v>6.9767441860465115E-2</v>
      </c>
      <c r="Z110">
        <f t="shared" ca="1" si="153"/>
        <v>2500</v>
      </c>
      <c r="AA110">
        <f ca="1">250+SUMPRODUCT(F110:T110,Data!$D$6:$R$6)</f>
        <v>700</v>
      </c>
      <c r="AB110" s="2">
        <f t="shared" ca="1" si="154"/>
        <v>234782.60869565216</v>
      </c>
      <c r="AC110" s="2">
        <f t="shared" ca="1" si="155"/>
        <v>200930.23255813954</v>
      </c>
      <c r="AD110" s="2">
        <f t="shared" ca="1" si="156"/>
        <v>435712.8412537917</v>
      </c>
      <c r="AE110" t="str">
        <f t="shared" ca="1" si="159"/>
        <v>No</v>
      </c>
    </row>
    <row r="111" spans="2:31" x14ac:dyDescent="0.35">
      <c r="C111" t="str">
        <f t="shared" si="157"/>
        <v>Memory</v>
      </c>
      <c r="D111">
        <v>7</v>
      </c>
      <c r="F111">
        <f ca="1">F102</f>
        <v>1</v>
      </c>
      <c r="G111">
        <f t="shared" ref="G111:M111" ca="1" si="167">G102</f>
        <v>0</v>
      </c>
      <c r="H111">
        <f t="shared" ca="1" si="167"/>
        <v>0</v>
      </c>
      <c r="I111">
        <f t="shared" ca="1" si="167"/>
        <v>0</v>
      </c>
      <c r="J111">
        <f t="shared" ca="1" si="167"/>
        <v>1</v>
      </c>
      <c r="K111">
        <f t="shared" ca="1" si="167"/>
        <v>0</v>
      </c>
      <c r="L111">
        <f t="shared" ca="1" si="167"/>
        <v>1</v>
      </c>
      <c r="M111">
        <f t="shared" ca="1" si="167"/>
        <v>0</v>
      </c>
      <c r="N111">
        <f ca="1">IF(AND(N102=1,N110=0),0,0)</f>
        <v>0</v>
      </c>
      <c r="O111">
        <f ca="1">IF(OR(AND(O102=1,O110=0),AND(O102=0,O110=1)),0,1)</f>
        <v>1</v>
      </c>
      <c r="P111">
        <f ca="1">IF(AND(N111=0,O111=0),1,0)</f>
        <v>0</v>
      </c>
      <c r="Q111">
        <f ca="1">Q102</f>
        <v>0</v>
      </c>
      <c r="R111">
        <f t="shared" ref="R111:T111" ca="1" si="168">R102</f>
        <v>0</v>
      </c>
      <c r="S111">
        <f t="shared" ca="1" si="168"/>
        <v>0</v>
      </c>
      <c r="T111">
        <f t="shared" ca="1" si="168"/>
        <v>1</v>
      </c>
      <c r="U111">
        <f t="shared" ca="1" si="150"/>
        <v>16977</v>
      </c>
      <c r="V111">
        <f ca="1">SUMPRODUCT(F111:T111,Data!$D$4:$R$4)</f>
        <v>9.5</v>
      </c>
      <c r="W111">
        <f ca="1">SUMPRODUCT(F111:T111,Data!$D$5:$R$5)</f>
        <v>9.5</v>
      </c>
      <c r="X111" s="3">
        <f t="shared" ca="1" si="151"/>
        <v>0.15966386554621848</v>
      </c>
      <c r="Y111" s="3">
        <f t="shared" ca="1" si="152"/>
        <v>8.6757990867579904E-2</v>
      </c>
      <c r="Z111">
        <f t="shared" ca="1" si="153"/>
        <v>2500</v>
      </c>
      <c r="AA111">
        <f ca="1">250+SUMPRODUCT(F111:T111,Data!$D$6:$R$6)</f>
        <v>740</v>
      </c>
      <c r="AB111" s="2">
        <f t="shared" ca="1" si="154"/>
        <v>281008.40336134448</v>
      </c>
      <c r="AC111" s="2">
        <f t="shared" ca="1" si="155"/>
        <v>244310.50228310502</v>
      </c>
      <c r="AD111" s="2">
        <f t="shared" ca="1" si="156"/>
        <v>525318.90564444952</v>
      </c>
      <c r="AE111" t="str">
        <f t="shared" ca="1" si="159"/>
        <v>No</v>
      </c>
    </row>
    <row r="112" spans="2:31" x14ac:dyDescent="0.35">
      <c r="C112" t="str">
        <f t="shared" si="157"/>
        <v>Price</v>
      </c>
      <c r="D112">
        <v>8</v>
      </c>
      <c r="F112">
        <f ca="1">F102</f>
        <v>1</v>
      </c>
      <c r="G112">
        <f t="shared" ref="G112:P112" ca="1" si="169">G102</f>
        <v>0</v>
      </c>
      <c r="H112">
        <f t="shared" ca="1" si="169"/>
        <v>0</v>
      </c>
      <c r="I112">
        <f t="shared" ca="1" si="169"/>
        <v>0</v>
      </c>
      <c r="J112">
        <f t="shared" ca="1" si="169"/>
        <v>1</v>
      </c>
      <c r="K112">
        <f t="shared" ca="1" si="169"/>
        <v>0</v>
      </c>
      <c r="L112">
        <f t="shared" ca="1" si="169"/>
        <v>1</v>
      </c>
      <c r="M112">
        <f t="shared" ca="1" si="169"/>
        <v>0</v>
      </c>
      <c r="N112">
        <f t="shared" ca="1" si="169"/>
        <v>0</v>
      </c>
      <c r="O112">
        <f t="shared" ca="1" si="169"/>
        <v>0</v>
      </c>
      <c r="P112">
        <f t="shared" ca="1" si="169"/>
        <v>1</v>
      </c>
      <c r="Q112">
        <f ca="1">IF(Q102,0,1)</f>
        <v>1</v>
      </c>
      <c r="R112">
        <f ca="1">IF(Q112=1,0,1)</f>
        <v>0</v>
      </c>
      <c r="S112">
        <f ca="1">IF(AND(OR(Q112=0,R112=1),OR(R112=0,R112=1)),0,0)</f>
        <v>0</v>
      </c>
      <c r="T112">
        <f ca="1">IF(S112,0,0)</f>
        <v>0</v>
      </c>
      <c r="U112">
        <f t="shared" ca="1" si="150"/>
        <v>3153</v>
      </c>
      <c r="V112">
        <f ca="1">SUMPRODUCT(F112:T112,Data!$D$4:$R$4)</f>
        <v>16</v>
      </c>
      <c r="W112">
        <f ca="1">SUMPRODUCT(F112:T112,Data!$D$5:$R$5)</f>
        <v>15</v>
      </c>
      <c r="X112" s="3">
        <f t="shared" ca="1" si="151"/>
        <v>0.24242424242424243</v>
      </c>
      <c r="Y112" s="3">
        <f t="shared" ca="1" si="152"/>
        <v>0.13043478260869565</v>
      </c>
      <c r="Z112">
        <f t="shared" ca="1" si="153"/>
        <v>1000</v>
      </c>
      <c r="AA112">
        <f ca="1">250+SUMPRODUCT(F112:T112,Data!$D$6:$R$6)</f>
        <v>780</v>
      </c>
      <c r="AB112" s="2">
        <f t="shared" ca="1" si="154"/>
        <v>53333.333333333336</v>
      </c>
      <c r="AC112" s="2">
        <f t="shared" ca="1" si="155"/>
        <v>45913.043478260872</v>
      </c>
      <c r="AD112" s="2">
        <f t="shared" ca="1" si="156"/>
        <v>99246.376811594208</v>
      </c>
      <c r="AE112" t="str">
        <f t="shared" ca="1" si="159"/>
        <v>No</v>
      </c>
    </row>
    <row r="113" spans="2:31" x14ac:dyDescent="0.35">
      <c r="C113" t="str">
        <f t="shared" si="157"/>
        <v>Price</v>
      </c>
      <c r="D113">
        <v>9</v>
      </c>
      <c r="F113">
        <f ca="1">F102</f>
        <v>1</v>
      </c>
      <c r="G113">
        <f t="shared" ref="G113:P113" ca="1" si="170">G102</f>
        <v>0</v>
      </c>
      <c r="H113">
        <f t="shared" ca="1" si="170"/>
        <v>0</v>
      </c>
      <c r="I113">
        <f t="shared" ca="1" si="170"/>
        <v>0</v>
      </c>
      <c r="J113">
        <f t="shared" ca="1" si="170"/>
        <v>1</v>
      </c>
      <c r="K113">
        <f t="shared" ca="1" si="170"/>
        <v>0</v>
      </c>
      <c r="L113">
        <f t="shared" ca="1" si="170"/>
        <v>1</v>
      </c>
      <c r="M113">
        <f t="shared" ca="1" si="170"/>
        <v>0</v>
      </c>
      <c r="N113">
        <f t="shared" ca="1" si="170"/>
        <v>0</v>
      </c>
      <c r="O113">
        <f t="shared" ca="1" si="170"/>
        <v>0</v>
      </c>
      <c r="P113">
        <f t="shared" ca="1" si="170"/>
        <v>1</v>
      </c>
      <c r="Q113">
        <f ca="1">IF(AND(Q102=1,Q112=0),0,0)</f>
        <v>0</v>
      </c>
      <c r="R113">
        <f ca="1">IF(AND(R102=1,R112=0),0,0)</f>
        <v>0</v>
      </c>
      <c r="S113">
        <f ca="1">IF(AND(AND(OR(Q102=0,Q102=1),OR(R102=0,R102=1)),AND(OR(Q112=0,Q112=1),OR(R112=0,R112=1)),S102=1),0,1)</f>
        <v>1</v>
      </c>
      <c r="T113">
        <f ca="1">IF(AND(Q113=0,R113=0,S113=0),1,0)</f>
        <v>0</v>
      </c>
      <c r="U113">
        <f t="shared" ca="1" si="150"/>
        <v>9297</v>
      </c>
      <c r="V113">
        <f ca="1">SUMPRODUCT(F113:T113,Data!$D$4:$R$4)</f>
        <v>13</v>
      </c>
      <c r="W113">
        <f ca="1">SUMPRODUCT(F113:T113,Data!$D$5:$R$5)</f>
        <v>11</v>
      </c>
      <c r="X113" s="3">
        <f t="shared" ca="1" si="151"/>
        <v>0.20634920634920634</v>
      </c>
      <c r="Y113" s="3">
        <f t="shared" ca="1" si="152"/>
        <v>9.90990990990991E-2</v>
      </c>
      <c r="Z113">
        <f t="shared" ca="1" si="153"/>
        <v>2000</v>
      </c>
      <c r="AA113">
        <f ca="1">250+SUMPRODUCT(F113:T113,Data!$D$6:$R$6)</f>
        <v>780</v>
      </c>
      <c r="AB113" s="2">
        <f t="shared" ca="1" si="154"/>
        <v>251746.03174603172</v>
      </c>
      <c r="AC113" s="2">
        <f t="shared" ca="1" si="155"/>
        <v>193441.44144144145</v>
      </c>
      <c r="AD113" s="2">
        <f t="shared" ca="1" si="156"/>
        <v>445187.47318747314</v>
      </c>
      <c r="AE113" t="str">
        <f t="shared" ca="1" si="159"/>
        <v>No</v>
      </c>
    </row>
    <row r="114" spans="2:31" x14ac:dyDescent="0.35">
      <c r="C114" t="str">
        <f t="shared" si="157"/>
        <v>Price</v>
      </c>
      <c r="D114">
        <v>10</v>
      </c>
      <c r="F114">
        <f ca="1">F102</f>
        <v>1</v>
      </c>
      <c r="G114">
        <f t="shared" ref="G114:P114" ca="1" si="171">G102</f>
        <v>0</v>
      </c>
      <c r="H114">
        <f t="shared" ca="1" si="171"/>
        <v>0</v>
      </c>
      <c r="I114">
        <f t="shared" ca="1" si="171"/>
        <v>0</v>
      </c>
      <c r="J114">
        <f t="shared" ca="1" si="171"/>
        <v>1</v>
      </c>
      <c r="K114">
        <f t="shared" ca="1" si="171"/>
        <v>0</v>
      </c>
      <c r="L114">
        <f t="shared" ca="1" si="171"/>
        <v>1</v>
      </c>
      <c r="M114">
        <f t="shared" ca="1" si="171"/>
        <v>0</v>
      </c>
      <c r="N114">
        <f t="shared" ca="1" si="171"/>
        <v>0</v>
      </c>
      <c r="O114">
        <f t="shared" ca="1" si="171"/>
        <v>0</v>
      </c>
      <c r="P114">
        <f t="shared" ca="1" si="171"/>
        <v>1</v>
      </c>
      <c r="Q114">
        <f ca="1">IF(OR(Q102=1,Q112=1,Q113=1),0,1)</f>
        <v>0</v>
      </c>
      <c r="R114">
        <f ca="1">IF(OR(R102=1,R112=1,R113=1),0,1)</f>
        <v>1</v>
      </c>
      <c r="S114">
        <f ca="1">IF(OR(S102=1,S112=1,S113=1),0,1)</f>
        <v>0</v>
      </c>
      <c r="T114">
        <f ca="1">IF(OR(T102=1,T112=1,T113=1),0,1)</f>
        <v>0</v>
      </c>
      <c r="U114">
        <f t="shared" ca="1" si="150"/>
        <v>5201</v>
      </c>
      <c r="V114">
        <f ca="1">SUMPRODUCT(F114:T114,Data!$D$4:$R$4)</f>
        <v>14</v>
      </c>
      <c r="W114">
        <f ca="1">SUMPRODUCT(F114:T114,Data!$D$5:$R$5)</f>
        <v>13</v>
      </c>
      <c r="X114" s="3">
        <f t="shared" ca="1" si="151"/>
        <v>0.21875</v>
      </c>
      <c r="Y114" s="3">
        <f t="shared" ca="1" si="152"/>
        <v>0.11504424778761062</v>
      </c>
      <c r="Z114">
        <f t="shared" ca="1" si="153"/>
        <v>1500</v>
      </c>
      <c r="AA114">
        <f ca="1">250+SUMPRODUCT(F114:T114,Data!$D$6:$R$6)</f>
        <v>780</v>
      </c>
      <c r="AB114" s="2">
        <f t="shared" ca="1" si="154"/>
        <v>157500</v>
      </c>
      <c r="AC114" s="2">
        <f t="shared" ca="1" si="155"/>
        <v>132530.97345132745</v>
      </c>
      <c r="AD114" s="2">
        <f t="shared" ca="1" si="156"/>
        <v>290030.97345132742</v>
      </c>
      <c r="AE114" t="str">
        <f t="shared" ca="1" si="159"/>
        <v>No</v>
      </c>
    </row>
    <row r="115" spans="2:31" x14ac:dyDescent="0.35">
      <c r="B115" s="4" t="s">
        <v>73</v>
      </c>
      <c r="AD115" s="43">
        <f ca="1">MAX(AD105:AD114)</f>
        <v>561437.52963489806</v>
      </c>
    </row>
    <row r="116" spans="2:31" x14ac:dyDescent="0.35">
      <c r="B116" s="4" t="s">
        <v>91</v>
      </c>
      <c r="F116">
        <f ca="1">AI15</f>
        <v>1</v>
      </c>
      <c r="G116">
        <f t="shared" ref="G116:T116" ca="1" si="172">AJ15</f>
        <v>0</v>
      </c>
      <c r="H116">
        <f t="shared" ca="1" si="172"/>
        <v>0</v>
      </c>
      <c r="I116">
        <f t="shared" ca="1" si="172"/>
        <v>0</v>
      </c>
      <c r="J116">
        <f t="shared" ca="1" si="172"/>
        <v>1</v>
      </c>
      <c r="K116">
        <f t="shared" ca="1" si="172"/>
        <v>0</v>
      </c>
      <c r="L116">
        <f t="shared" ca="1" si="172"/>
        <v>0</v>
      </c>
      <c r="M116">
        <f t="shared" ca="1" si="172"/>
        <v>1</v>
      </c>
      <c r="N116">
        <f t="shared" ca="1" si="172"/>
        <v>0</v>
      </c>
      <c r="O116">
        <f t="shared" ca="1" si="172"/>
        <v>0</v>
      </c>
      <c r="P116">
        <f t="shared" ca="1" si="172"/>
        <v>1</v>
      </c>
      <c r="Q116">
        <f t="shared" ca="1" si="172"/>
        <v>0</v>
      </c>
      <c r="R116">
        <f t="shared" ca="1" si="172"/>
        <v>0</v>
      </c>
      <c r="S116">
        <f t="shared" ca="1" si="172"/>
        <v>0</v>
      </c>
      <c r="T116">
        <f t="shared" ca="1" si="172"/>
        <v>1</v>
      </c>
      <c r="U116">
        <f t="shared" ref="U116" ca="1" si="173">SUMPRODUCT($F$1:$T$1,F116:T116)</f>
        <v>17553</v>
      </c>
    </row>
    <row r="117" spans="2:31" x14ac:dyDescent="0.35"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  <c r="AE117" s="47"/>
    </row>
    <row r="118" spans="2:31" x14ac:dyDescent="0.35">
      <c r="B118" s="4" t="s">
        <v>128</v>
      </c>
      <c r="E118" s="45">
        <f ca="1">AY15</f>
        <v>108</v>
      </c>
      <c r="F118">
        <f ca="1">VLOOKUP($E118,'Brute Force Search'!$B$6:$R$221,F$3,0)</f>
        <v>1</v>
      </c>
      <c r="G118">
        <f ca="1">VLOOKUP($E118,'Brute Force Search'!$B$6:$R$221,G$3,0)</f>
        <v>0</v>
      </c>
      <c r="H118">
        <f ca="1">VLOOKUP($E118,'Brute Force Search'!$B$6:$R$221,H$3,0)</f>
        <v>0</v>
      </c>
      <c r="I118">
        <f ca="1">VLOOKUP($E118,'Brute Force Search'!$B$6:$R$221,I$3,0)</f>
        <v>0</v>
      </c>
      <c r="J118">
        <f ca="1">VLOOKUP($E118,'Brute Force Search'!$B$6:$R$221,J$3,0)</f>
        <v>1</v>
      </c>
      <c r="K118">
        <f ca="1">VLOOKUP($E118,'Brute Force Search'!$B$6:$R$221,K$3,0)</f>
        <v>0</v>
      </c>
      <c r="L118">
        <f ca="1">VLOOKUP($E118,'Brute Force Search'!$B$6:$R$221,L$3,0)</f>
        <v>0</v>
      </c>
      <c r="M118">
        <f ca="1">VLOOKUP($E118,'Brute Force Search'!$B$6:$R$221,M$3,0)</f>
        <v>1</v>
      </c>
      <c r="N118">
        <f ca="1">VLOOKUP($E118,'Brute Force Search'!$B$6:$R$221,N$3,0)</f>
        <v>0</v>
      </c>
      <c r="O118">
        <f ca="1">VLOOKUP($E118,'Brute Force Search'!$B$6:$R$221,O$3,0)</f>
        <v>0</v>
      </c>
      <c r="P118">
        <f ca="1">VLOOKUP($E118,'Brute Force Search'!$B$6:$R$221,P$3,0)</f>
        <v>1</v>
      </c>
      <c r="Q118">
        <f ca="1">VLOOKUP($E118,'Brute Force Search'!$B$6:$R$221,Q$3,0)</f>
        <v>0</v>
      </c>
      <c r="R118">
        <f ca="1">VLOOKUP($E118,'Brute Force Search'!$B$6:$R$221,R$3,0)</f>
        <v>0</v>
      </c>
      <c r="S118">
        <f ca="1">VLOOKUP($E118,'Brute Force Search'!$B$6:$R$221,S$3,0)</f>
        <v>0</v>
      </c>
      <c r="T118">
        <f ca="1">VLOOKUP($E118,'Brute Force Search'!$B$6:$R$221,T$3,0)</f>
        <v>1</v>
      </c>
      <c r="U118">
        <f ca="1">SUMPRODUCT($F$1:$T$1,F118:T118)</f>
        <v>17553</v>
      </c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</row>
    <row r="119" spans="2:31" x14ac:dyDescent="0.35"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</row>
    <row r="120" spans="2:31" x14ac:dyDescent="0.35">
      <c r="B120" s="4" t="s">
        <v>92</v>
      </c>
    </row>
    <row r="121" spans="2:31" x14ac:dyDescent="0.35">
      <c r="C121" t="str">
        <f>C89</f>
        <v>Detachable</v>
      </c>
      <c r="D121">
        <v>1</v>
      </c>
      <c r="F121">
        <f ca="1">IF(F118,0,1)</f>
        <v>0</v>
      </c>
      <c r="G121">
        <f ca="1">1-F121</f>
        <v>1</v>
      </c>
      <c r="H121">
        <f ca="1">H118</f>
        <v>0</v>
      </c>
      <c r="I121">
        <f t="shared" ref="I121:T121" ca="1" si="174">I118</f>
        <v>0</v>
      </c>
      <c r="J121">
        <f t="shared" ca="1" si="174"/>
        <v>1</v>
      </c>
      <c r="K121">
        <f t="shared" ca="1" si="174"/>
        <v>0</v>
      </c>
      <c r="L121">
        <f t="shared" ca="1" si="174"/>
        <v>0</v>
      </c>
      <c r="M121">
        <f t="shared" ca="1" si="174"/>
        <v>1</v>
      </c>
      <c r="N121">
        <f t="shared" ca="1" si="174"/>
        <v>0</v>
      </c>
      <c r="O121">
        <f t="shared" ca="1" si="174"/>
        <v>0</v>
      </c>
      <c r="P121">
        <f t="shared" ca="1" si="174"/>
        <v>1</v>
      </c>
      <c r="Q121">
        <f t="shared" ca="1" si="174"/>
        <v>0</v>
      </c>
      <c r="R121">
        <f t="shared" ca="1" si="174"/>
        <v>0</v>
      </c>
      <c r="S121">
        <f t="shared" ca="1" si="174"/>
        <v>0</v>
      </c>
      <c r="T121">
        <f t="shared" ca="1" si="174"/>
        <v>1</v>
      </c>
      <c r="U121">
        <f t="shared" ref="U121:U130" ca="1" si="175">SUMPRODUCT($F$1:$T$1,F121:T121)</f>
        <v>17554</v>
      </c>
      <c r="V121">
        <f ca="1">SUMPRODUCT(F121:T121,Data!$D$4:$R$4)</f>
        <v>9.8000000000000007</v>
      </c>
      <c r="W121">
        <f ca="1">SUMPRODUCT(F121:T121,Data!$D$5:$R$5)</f>
        <v>8</v>
      </c>
      <c r="X121" s="3">
        <f t="shared" ref="X121:X130" ca="1" si="176">V121/(50+V121)</f>
        <v>0.16387959866220739</v>
      </c>
      <c r="Y121" s="3">
        <f t="shared" ref="Y121:Y130" ca="1" si="177">W121/(100+W121)</f>
        <v>7.407407407407407E-2</v>
      </c>
      <c r="Z121">
        <f t="shared" ref="Z121:Z130" ca="1" si="178">IF(Q121=1,$Q$5,IF(R121=1,$R$5,IF(S121=1,$S$5,IF(T121=1,$T$5))))</f>
        <v>2500</v>
      </c>
      <c r="AA121">
        <f ca="1">250+SUMPRODUCT(F121:T121,Data!$D$6:$R$6)</f>
        <v>630</v>
      </c>
      <c r="AB121" s="2">
        <f t="shared" ref="AB121:AB130" ca="1" si="179">($Z121-$AA121)*X121*1000</f>
        <v>306454.84949832782</v>
      </c>
      <c r="AC121" s="2">
        <f t="shared" ref="AC121:AC130" ca="1" si="180">($Z121-$AA121)*Y121*1600</f>
        <v>221629.62962962961</v>
      </c>
      <c r="AD121" s="2">
        <f t="shared" ref="AD121:AD130" ca="1" si="181">SUM(AB121:AC121)</f>
        <v>528084.47912795749</v>
      </c>
      <c r="AE121" t="str">
        <f ca="1">IFERROR(VLOOKUP(U121,AX$9:AX$15,1,0),"No")</f>
        <v>No</v>
      </c>
    </row>
    <row r="122" spans="2:31" x14ac:dyDescent="0.35">
      <c r="C122" t="str">
        <f t="shared" ref="C122:C130" si="182">C90</f>
        <v>Processor</v>
      </c>
      <c r="D122">
        <v>2</v>
      </c>
      <c r="F122">
        <f ca="1">F118</f>
        <v>1</v>
      </c>
      <c r="G122">
        <f ca="1">G118</f>
        <v>0</v>
      </c>
      <c r="H122">
        <f ca="1">IF(H118,0,1)</f>
        <v>1</v>
      </c>
      <c r="I122">
        <f ca="1">IF(H122=1,0,1)</f>
        <v>0</v>
      </c>
      <c r="J122">
        <f ca="1">IF(AND(OR(H122=1,H122=0),OR(H122=1,I122=0)),0,0)</f>
        <v>0</v>
      </c>
      <c r="K122">
        <f ca="1">K118</f>
        <v>0</v>
      </c>
      <c r="L122">
        <f t="shared" ref="L122:T122" ca="1" si="183">L118</f>
        <v>0</v>
      </c>
      <c r="M122">
        <f t="shared" ca="1" si="183"/>
        <v>1</v>
      </c>
      <c r="N122">
        <f t="shared" ca="1" si="183"/>
        <v>0</v>
      </c>
      <c r="O122">
        <f t="shared" ca="1" si="183"/>
        <v>0</v>
      </c>
      <c r="P122">
        <f t="shared" ca="1" si="183"/>
        <v>1</v>
      </c>
      <c r="Q122">
        <f t="shared" ca="1" si="183"/>
        <v>0</v>
      </c>
      <c r="R122">
        <f t="shared" ca="1" si="183"/>
        <v>0</v>
      </c>
      <c r="S122">
        <f t="shared" ca="1" si="183"/>
        <v>0</v>
      </c>
      <c r="T122">
        <f t="shared" ca="1" si="183"/>
        <v>1</v>
      </c>
      <c r="U122">
        <f t="shared" ca="1" si="175"/>
        <v>17541</v>
      </c>
      <c r="V122">
        <f ca="1">SUMPRODUCT(F122:T122,Data!$D$4:$R$4)</f>
        <v>6.3</v>
      </c>
      <c r="W122">
        <f ca="1">SUMPRODUCT(F122:T122,Data!$D$5:$R$5)</f>
        <v>8</v>
      </c>
      <c r="X122" s="3">
        <f t="shared" ca="1" si="176"/>
        <v>0.11190053285968028</v>
      </c>
      <c r="Y122" s="3">
        <f t="shared" ca="1" si="177"/>
        <v>7.407407407407407E-2</v>
      </c>
      <c r="Z122">
        <f t="shared" ca="1" si="178"/>
        <v>2500</v>
      </c>
      <c r="AA122">
        <f ca="1">250+SUMPRODUCT(F122:T122,Data!$D$6:$R$6)</f>
        <v>630</v>
      </c>
      <c r="AB122" s="2">
        <f t="shared" ca="1" si="179"/>
        <v>209253.99644760214</v>
      </c>
      <c r="AC122" s="2">
        <f t="shared" ca="1" si="180"/>
        <v>221629.62962962961</v>
      </c>
      <c r="AD122" s="2">
        <f t="shared" ca="1" si="181"/>
        <v>430883.62607723172</v>
      </c>
      <c r="AE122" t="str">
        <f t="shared" ref="AE122:AE130" ca="1" si="184">IFERROR(VLOOKUP(U122,AX$9:AX$15,1,0),"No")</f>
        <v>No</v>
      </c>
    </row>
    <row r="123" spans="2:31" x14ac:dyDescent="0.35">
      <c r="C123" t="str">
        <f t="shared" si="182"/>
        <v>Processor</v>
      </c>
      <c r="D123">
        <v>3</v>
      </c>
      <c r="F123">
        <f ca="1">F118</f>
        <v>1</v>
      </c>
      <c r="G123">
        <f ca="1">G118</f>
        <v>0</v>
      </c>
      <c r="H123">
        <f ca="1">IF(AND(H118=1,H122=0),0,0)</f>
        <v>0</v>
      </c>
      <c r="I123">
        <f ca="1">IF(OR(AND(I118=1,I122=0),AND(I118=0,I122=1)),0,1)</f>
        <v>1</v>
      </c>
      <c r="J123">
        <f ca="1">IF(AND(H123=0,I123=0),1,0)</f>
        <v>0</v>
      </c>
      <c r="K123">
        <f ca="1">K118</f>
        <v>0</v>
      </c>
      <c r="L123">
        <f t="shared" ref="L123:T123" ca="1" si="185">L118</f>
        <v>0</v>
      </c>
      <c r="M123">
        <f t="shared" ca="1" si="185"/>
        <v>1</v>
      </c>
      <c r="N123">
        <f t="shared" ca="1" si="185"/>
        <v>0</v>
      </c>
      <c r="O123">
        <f t="shared" ca="1" si="185"/>
        <v>0</v>
      </c>
      <c r="P123">
        <f t="shared" ca="1" si="185"/>
        <v>1</v>
      </c>
      <c r="Q123">
        <f t="shared" ca="1" si="185"/>
        <v>0</v>
      </c>
      <c r="R123">
        <f t="shared" ca="1" si="185"/>
        <v>0</v>
      </c>
      <c r="S123">
        <f t="shared" ca="1" si="185"/>
        <v>0</v>
      </c>
      <c r="T123">
        <f t="shared" ca="1" si="185"/>
        <v>1</v>
      </c>
      <c r="U123">
        <f t="shared" ca="1" si="175"/>
        <v>17545</v>
      </c>
      <c r="V123">
        <f ca="1">SUMPRODUCT(F123:T123,Data!$D$4:$R$4)</f>
        <v>8.3000000000000007</v>
      </c>
      <c r="W123">
        <f ca="1">SUMPRODUCT(F123:T123,Data!$D$5:$R$5)</f>
        <v>10.4</v>
      </c>
      <c r="X123" s="3">
        <f t="shared" ca="1" si="176"/>
        <v>0.14236706689536879</v>
      </c>
      <c r="Y123" s="3">
        <f t="shared" ca="1" si="177"/>
        <v>9.420289855072464E-2</v>
      </c>
      <c r="Z123">
        <f t="shared" ca="1" si="178"/>
        <v>2500</v>
      </c>
      <c r="AA123">
        <f ca="1">250+SUMPRODUCT(F123:T123,Data!$D$6:$R$6)</f>
        <v>730</v>
      </c>
      <c r="AB123" s="2">
        <f t="shared" ca="1" si="179"/>
        <v>251989.70840480278</v>
      </c>
      <c r="AC123" s="2">
        <f t="shared" ca="1" si="180"/>
        <v>266782.60869565222</v>
      </c>
      <c r="AD123" s="2">
        <f t="shared" ca="1" si="181"/>
        <v>518772.31710045499</v>
      </c>
      <c r="AE123" t="str">
        <f t="shared" ca="1" si="184"/>
        <v>No</v>
      </c>
    </row>
    <row r="124" spans="2:31" x14ac:dyDescent="0.35">
      <c r="C124" t="str">
        <f t="shared" si="182"/>
        <v>Display Size</v>
      </c>
      <c r="D124">
        <v>4</v>
      </c>
      <c r="F124">
        <f ca="1">F118</f>
        <v>1</v>
      </c>
      <c r="G124">
        <f ca="1">G118</f>
        <v>0</v>
      </c>
      <c r="H124">
        <f ca="1">H118</f>
        <v>0</v>
      </c>
      <c r="I124">
        <f t="shared" ref="I124:J124" ca="1" si="186">I118</f>
        <v>0</v>
      </c>
      <c r="J124">
        <f t="shared" ca="1" si="186"/>
        <v>1</v>
      </c>
      <c r="K124">
        <f ca="1">IF(K118,0,1)</f>
        <v>1</v>
      </c>
      <c r="L124">
        <f ca="1">IF(K124=1,0,1)</f>
        <v>0</v>
      </c>
      <c r="M124">
        <f ca="1">IF(AND(OR(K124=1,K124=0),OR(L124=1,L124=0)),0,0)</f>
        <v>0</v>
      </c>
      <c r="N124">
        <f ca="1">N118</f>
        <v>0</v>
      </c>
      <c r="O124">
        <f t="shared" ref="O124:T124" ca="1" si="187">O118</f>
        <v>0</v>
      </c>
      <c r="P124">
        <f t="shared" ca="1" si="187"/>
        <v>1</v>
      </c>
      <c r="Q124">
        <f t="shared" ca="1" si="187"/>
        <v>0</v>
      </c>
      <c r="R124">
        <f t="shared" ca="1" si="187"/>
        <v>0</v>
      </c>
      <c r="S124">
        <f t="shared" ca="1" si="187"/>
        <v>0</v>
      </c>
      <c r="T124">
        <f t="shared" ca="1" si="187"/>
        <v>1</v>
      </c>
      <c r="U124">
        <f t="shared" ca="1" si="175"/>
        <v>17457</v>
      </c>
      <c r="V124">
        <f ca="1">SUMPRODUCT(F124:T124,Data!$D$4:$R$4)</f>
        <v>10</v>
      </c>
      <c r="W124">
        <f ca="1">SUMPRODUCT(F124:T124,Data!$D$5:$R$5)</f>
        <v>8.5</v>
      </c>
      <c r="X124" s="3">
        <f t="shared" ca="1" si="176"/>
        <v>0.16666666666666666</v>
      </c>
      <c r="Y124" s="3">
        <f t="shared" ca="1" si="177"/>
        <v>7.8341013824884786E-2</v>
      </c>
      <c r="Z124">
        <f t="shared" ca="1" si="178"/>
        <v>2500</v>
      </c>
      <c r="AA124">
        <f ca="1">250+SUMPRODUCT(F124:T124,Data!$D$6:$R$6)</f>
        <v>730</v>
      </c>
      <c r="AB124" s="2">
        <f t="shared" ca="1" si="179"/>
        <v>295000</v>
      </c>
      <c r="AC124" s="2">
        <f t="shared" ca="1" si="180"/>
        <v>221861.7511520737</v>
      </c>
      <c r="AD124" s="2">
        <f t="shared" ca="1" si="181"/>
        <v>516861.75115207373</v>
      </c>
      <c r="AE124">
        <f t="shared" ca="1" si="184"/>
        <v>17457</v>
      </c>
    </row>
    <row r="125" spans="2:31" x14ac:dyDescent="0.35">
      <c r="C125" t="str">
        <f t="shared" si="182"/>
        <v>Display Size</v>
      </c>
      <c r="D125">
        <v>5</v>
      </c>
      <c r="F125">
        <f ca="1">F118</f>
        <v>1</v>
      </c>
      <c r="G125">
        <f ca="1">G118</f>
        <v>0</v>
      </c>
      <c r="H125">
        <f t="shared" ref="H125:J125" ca="1" si="188">H118</f>
        <v>0</v>
      </c>
      <c r="I125">
        <f t="shared" ca="1" si="188"/>
        <v>0</v>
      </c>
      <c r="J125">
        <f t="shared" ca="1" si="188"/>
        <v>1</v>
      </c>
      <c r="K125">
        <f ca="1">IF(AND(K118=1,K124=0),0,0)</f>
        <v>0</v>
      </c>
      <c r="L125">
        <f ca="1">IF(OR(AND(L118=1,L124=0),AND(L118=0,L124=1)),0,1)</f>
        <v>1</v>
      </c>
      <c r="M125">
        <f ca="1">IF(AND(K125=0,L125=0),1,0)</f>
        <v>0</v>
      </c>
      <c r="N125">
        <f ca="1">N118</f>
        <v>0</v>
      </c>
      <c r="O125">
        <f t="shared" ref="O125:T125" ca="1" si="189">O118</f>
        <v>0</v>
      </c>
      <c r="P125">
        <f t="shared" ca="1" si="189"/>
        <v>1</v>
      </c>
      <c r="Q125">
        <f t="shared" ca="1" si="189"/>
        <v>0</v>
      </c>
      <c r="R125">
        <f t="shared" ca="1" si="189"/>
        <v>0</v>
      </c>
      <c r="S125">
        <f t="shared" ca="1" si="189"/>
        <v>0</v>
      </c>
      <c r="T125">
        <f t="shared" ca="1" si="189"/>
        <v>1</v>
      </c>
      <c r="U125">
        <f t="shared" ca="1" si="175"/>
        <v>17489</v>
      </c>
      <c r="V125">
        <f ca="1">SUMPRODUCT(F125:T125,Data!$D$4:$R$4)</f>
        <v>12</v>
      </c>
      <c r="W125">
        <f ca="1">SUMPRODUCT(F125:T125,Data!$D$5:$R$5)</f>
        <v>10</v>
      </c>
      <c r="X125" s="3">
        <f t="shared" ca="1" si="176"/>
        <v>0.19354838709677419</v>
      </c>
      <c r="Y125" s="3">
        <f t="shared" ca="1" si="177"/>
        <v>9.0909090909090912E-2</v>
      </c>
      <c r="Z125">
        <f t="shared" ca="1" si="178"/>
        <v>2500</v>
      </c>
      <c r="AA125">
        <f ca="1">250+SUMPRODUCT(F125:T125,Data!$D$6:$R$6)</f>
        <v>780</v>
      </c>
      <c r="AB125" s="2">
        <f t="shared" ca="1" si="179"/>
        <v>332903.22580645158</v>
      </c>
      <c r="AC125" s="2">
        <f t="shared" ca="1" si="180"/>
        <v>250181.81818181821</v>
      </c>
      <c r="AD125" s="2">
        <f t="shared" ca="1" si="181"/>
        <v>583085.04398826975</v>
      </c>
      <c r="AE125">
        <f t="shared" ca="1" si="184"/>
        <v>17489</v>
      </c>
    </row>
    <row r="126" spans="2:31" x14ac:dyDescent="0.35">
      <c r="C126" t="str">
        <f t="shared" si="182"/>
        <v>Memory</v>
      </c>
      <c r="D126">
        <v>6</v>
      </c>
      <c r="F126">
        <f ca="1">F118</f>
        <v>1</v>
      </c>
      <c r="G126">
        <f t="shared" ref="G126:M126" ca="1" si="190">G118</f>
        <v>0</v>
      </c>
      <c r="H126">
        <f t="shared" ca="1" si="190"/>
        <v>0</v>
      </c>
      <c r="I126">
        <f t="shared" ca="1" si="190"/>
        <v>0</v>
      </c>
      <c r="J126">
        <f t="shared" ca="1" si="190"/>
        <v>1</v>
      </c>
      <c r="K126">
        <f t="shared" ca="1" si="190"/>
        <v>0</v>
      </c>
      <c r="L126">
        <f t="shared" ca="1" si="190"/>
        <v>0</v>
      </c>
      <c r="M126">
        <f t="shared" ca="1" si="190"/>
        <v>1</v>
      </c>
      <c r="N126">
        <f ca="1">IF(N118,0,1)</f>
        <v>1</v>
      </c>
      <c r="O126">
        <f ca="1">IF(N126=1,0,1)</f>
        <v>0</v>
      </c>
      <c r="P126">
        <f ca="1">IF(AND(OR(N126=1,O126=0),OR(N126=1,O126=0)),0,0)</f>
        <v>0</v>
      </c>
      <c r="Q126">
        <f ca="1">Q118</f>
        <v>0</v>
      </c>
      <c r="R126">
        <f t="shared" ref="R126:T126" ca="1" si="191">R118</f>
        <v>0</v>
      </c>
      <c r="S126">
        <f t="shared" ca="1" si="191"/>
        <v>0</v>
      </c>
      <c r="T126">
        <f t="shared" ca="1" si="191"/>
        <v>1</v>
      </c>
      <c r="U126">
        <f t="shared" ca="1" si="175"/>
        <v>16785</v>
      </c>
      <c r="V126">
        <f ca="1">SUMPRODUCT(F126:T126,Data!$D$4:$R$4)</f>
        <v>6.3</v>
      </c>
      <c r="W126">
        <f ca="1">SUMPRODUCT(F126:T126,Data!$D$5:$R$5)</f>
        <v>8.5</v>
      </c>
      <c r="X126" s="3">
        <f t="shared" ca="1" si="176"/>
        <v>0.11190053285968028</v>
      </c>
      <c r="Y126" s="3">
        <f t="shared" ca="1" si="177"/>
        <v>7.8341013824884786E-2</v>
      </c>
      <c r="Z126">
        <f t="shared" ca="1" si="178"/>
        <v>2500</v>
      </c>
      <c r="AA126">
        <f ca="1">250+SUMPRODUCT(F126:T126,Data!$D$6:$R$6)</f>
        <v>750</v>
      </c>
      <c r="AB126" s="2">
        <f t="shared" ca="1" si="179"/>
        <v>195825.93250444048</v>
      </c>
      <c r="AC126" s="2">
        <f t="shared" ca="1" si="180"/>
        <v>219354.83870967742</v>
      </c>
      <c r="AD126" s="2">
        <f t="shared" ca="1" si="181"/>
        <v>415180.77121411788</v>
      </c>
      <c r="AE126" t="str">
        <f t="shared" ca="1" si="184"/>
        <v>No</v>
      </c>
    </row>
    <row r="127" spans="2:31" x14ac:dyDescent="0.35">
      <c r="C127" t="str">
        <f t="shared" si="182"/>
        <v>Memory</v>
      </c>
      <c r="D127">
        <v>7</v>
      </c>
      <c r="F127">
        <f ca="1">F118</f>
        <v>1</v>
      </c>
      <c r="G127">
        <f t="shared" ref="G127:M127" ca="1" si="192">G118</f>
        <v>0</v>
      </c>
      <c r="H127">
        <f t="shared" ca="1" si="192"/>
        <v>0</v>
      </c>
      <c r="I127">
        <f t="shared" ca="1" si="192"/>
        <v>0</v>
      </c>
      <c r="J127">
        <f t="shared" ca="1" si="192"/>
        <v>1</v>
      </c>
      <c r="K127">
        <f t="shared" ca="1" si="192"/>
        <v>0</v>
      </c>
      <c r="L127">
        <f t="shared" ca="1" si="192"/>
        <v>0</v>
      </c>
      <c r="M127">
        <f t="shared" ca="1" si="192"/>
        <v>1</v>
      </c>
      <c r="N127">
        <f ca="1">IF(AND(N118=1,N126=0),0,0)</f>
        <v>0</v>
      </c>
      <c r="O127">
        <f ca="1">IF(OR(AND(O118=1,O126=0),AND(O118=0,O126=1)),0,1)</f>
        <v>1</v>
      </c>
      <c r="P127">
        <f ca="1">IF(AND(N127=0,O127=0),1,0)</f>
        <v>0</v>
      </c>
      <c r="Q127">
        <f ca="1">Q118</f>
        <v>0</v>
      </c>
      <c r="R127">
        <f t="shared" ref="R127:T127" ca="1" si="193">R118</f>
        <v>0</v>
      </c>
      <c r="S127">
        <f t="shared" ca="1" si="193"/>
        <v>0</v>
      </c>
      <c r="T127">
        <f t="shared" ca="1" si="193"/>
        <v>1</v>
      </c>
      <c r="U127">
        <f t="shared" ca="1" si="175"/>
        <v>17041</v>
      </c>
      <c r="V127">
        <f ca="1">SUMPRODUCT(F127:T127,Data!$D$4:$R$4)</f>
        <v>8.3000000000000007</v>
      </c>
      <c r="W127">
        <f ca="1">SUMPRODUCT(F127:T127,Data!$D$5:$R$5)</f>
        <v>10.5</v>
      </c>
      <c r="X127" s="3">
        <f t="shared" ca="1" si="176"/>
        <v>0.14236706689536879</v>
      </c>
      <c r="Y127" s="3">
        <f t="shared" ca="1" si="177"/>
        <v>9.5022624434389136E-2</v>
      </c>
      <c r="Z127">
        <f t="shared" ca="1" si="178"/>
        <v>2500</v>
      </c>
      <c r="AA127">
        <f ca="1">250+SUMPRODUCT(F127:T127,Data!$D$6:$R$6)</f>
        <v>790</v>
      </c>
      <c r="AB127" s="2">
        <f t="shared" ca="1" si="179"/>
        <v>243447.68439108063</v>
      </c>
      <c r="AC127" s="2">
        <f t="shared" ca="1" si="180"/>
        <v>259981.90045248865</v>
      </c>
      <c r="AD127" s="2">
        <f t="shared" ca="1" si="181"/>
        <v>503429.58484356932</v>
      </c>
      <c r="AE127" t="str">
        <f t="shared" ca="1" si="184"/>
        <v>No</v>
      </c>
    </row>
    <row r="128" spans="2:31" x14ac:dyDescent="0.35">
      <c r="C128" t="str">
        <f t="shared" si="182"/>
        <v>Price</v>
      </c>
      <c r="D128">
        <v>8</v>
      </c>
      <c r="F128">
        <f ca="1">F118</f>
        <v>1</v>
      </c>
      <c r="G128">
        <f t="shared" ref="G128:P128" ca="1" si="194">G118</f>
        <v>0</v>
      </c>
      <c r="H128">
        <f t="shared" ca="1" si="194"/>
        <v>0</v>
      </c>
      <c r="I128">
        <f t="shared" ca="1" si="194"/>
        <v>0</v>
      </c>
      <c r="J128">
        <f t="shared" ca="1" si="194"/>
        <v>1</v>
      </c>
      <c r="K128">
        <f t="shared" ca="1" si="194"/>
        <v>0</v>
      </c>
      <c r="L128">
        <f t="shared" ca="1" si="194"/>
        <v>0</v>
      </c>
      <c r="M128">
        <f t="shared" ca="1" si="194"/>
        <v>1</v>
      </c>
      <c r="N128">
        <f t="shared" ca="1" si="194"/>
        <v>0</v>
      </c>
      <c r="O128">
        <f t="shared" ca="1" si="194"/>
        <v>0</v>
      </c>
      <c r="P128">
        <f t="shared" ca="1" si="194"/>
        <v>1</v>
      </c>
      <c r="Q128">
        <f ca="1">IF(Q118,0,1)</f>
        <v>1</v>
      </c>
      <c r="R128">
        <f ca="1">IF(Q128=1,0,1)</f>
        <v>0</v>
      </c>
      <c r="S128">
        <f ca="1">IF(AND(OR(Q128=0,R128=1),OR(R128=0,R128=1)),0,0)</f>
        <v>0</v>
      </c>
      <c r="T128">
        <f ca="1">IF(S128,0,0)</f>
        <v>0</v>
      </c>
      <c r="U128">
        <f t="shared" ca="1" si="175"/>
        <v>3217</v>
      </c>
      <c r="V128">
        <f ca="1">SUMPRODUCT(F128:T128,Data!$D$4:$R$4)</f>
        <v>14.8</v>
      </c>
      <c r="W128">
        <f ca="1">SUMPRODUCT(F128:T128,Data!$D$5:$R$5)</f>
        <v>16</v>
      </c>
      <c r="X128" s="3">
        <f t="shared" ca="1" si="176"/>
        <v>0.22839506172839508</v>
      </c>
      <c r="Y128" s="3">
        <f t="shared" ca="1" si="177"/>
        <v>0.13793103448275862</v>
      </c>
      <c r="Z128">
        <f t="shared" ca="1" si="178"/>
        <v>1000</v>
      </c>
      <c r="AA128">
        <f ca="1">250+SUMPRODUCT(F128:T128,Data!$D$6:$R$6)</f>
        <v>830</v>
      </c>
      <c r="AB128" s="2">
        <f t="shared" ca="1" si="179"/>
        <v>38827.160493827163</v>
      </c>
      <c r="AC128" s="2">
        <f t="shared" ca="1" si="180"/>
        <v>37517.241379310341</v>
      </c>
      <c r="AD128" s="2">
        <f t="shared" ca="1" si="181"/>
        <v>76344.401873137511</v>
      </c>
      <c r="AE128" t="str">
        <f t="shared" ca="1" si="184"/>
        <v>No</v>
      </c>
    </row>
    <row r="129" spans="2:31" x14ac:dyDescent="0.35">
      <c r="C129" t="str">
        <f t="shared" si="182"/>
        <v>Price</v>
      </c>
      <c r="D129">
        <v>9</v>
      </c>
      <c r="F129">
        <f ca="1">F118</f>
        <v>1</v>
      </c>
      <c r="G129">
        <f t="shared" ref="G129:P129" ca="1" si="195">G118</f>
        <v>0</v>
      </c>
      <c r="H129">
        <f t="shared" ca="1" si="195"/>
        <v>0</v>
      </c>
      <c r="I129">
        <f t="shared" ca="1" si="195"/>
        <v>0</v>
      </c>
      <c r="J129">
        <f t="shared" ca="1" si="195"/>
        <v>1</v>
      </c>
      <c r="K129">
        <f t="shared" ca="1" si="195"/>
        <v>0</v>
      </c>
      <c r="L129">
        <f t="shared" ca="1" si="195"/>
        <v>0</v>
      </c>
      <c r="M129">
        <f t="shared" ca="1" si="195"/>
        <v>1</v>
      </c>
      <c r="N129">
        <f t="shared" ca="1" si="195"/>
        <v>0</v>
      </c>
      <c r="O129">
        <f t="shared" ca="1" si="195"/>
        <v>0</v>
      </c>
      <c r="P129">
        <f t="shared" ca="1" si="195"/>
        <v>1</v>
      </c>
      <c r="Q129">
        <f ca="1">IF(AND(Q118=1,Q128=0),0,0)</f>
        <v>0</v>
      </c>
      <c r="R129">
        <f ca="1">IF(AND(R118=1,R128=0),0,0)</f>
        <v>0</v>
      </c>
      <c r="S129">
        <f ca="1">IF(AND(AND(OR(Q118=0,Q118=1),OR(R118=0,R118=1)),AND(OR(Q128=0,Q128=1),OR(R128=0,R128=1)),S118=1),0,1)</f>
        <v>1</v>
      </c>
      <c r="T129">
        <f ca="1">IF(AND(Q129=0,R129=0,S129=0),1,0)</f>
        <v>0</v>
      </c>
      <c r="U129">
        <f t="shared" ca="1" si="175"/>
        <v>9361</v>
      </c>
      <c r="V129">
        <f ca="1">SUMPRODUCT(F129:T129,Data!$D$4:$R$4)</f>
        <v>11.8</v>
      </c>
      <c r="W129">
        <f ca="1">SUMPRODUCT(F129:T129,Data!$D$5:$R$5)</f>
        <v>12</v>
      </c>
      <c r="X129" s="3">
        <f t="shared" ca="1" si="176"/>
        <v>0.19093851132686085</v>
      </c>
      <c r="Y129" s="3">
        <f t="shared" ca="1" si="177"/>
        <v>0.10714285714285714</v>
      </c>
      <c r="Z129">
        <f t="shared" ca="1" si="178"/>
        <v>2000</v>
      </c>
      <c r="AA129">
        <f ca="1">250+SUMPRODUCT(F129:T129,Data!$D$6:$R$6)</f>
        <v>830</v>
      </c>
      <c r="AB129" s="2">
        <f t="shared" ca="1" si="179"/>
        <v>223398.0582524272</v>
      </c>
      <c r="AC129" s="2">
        <f t="shared" ca="1" si="180"/>
        <v>200571.42857142855</v>
      </c>
      <c r="AD129" s="2">
        <f t="shared" ca="1" si="181"/>
        <v>423969.48682385578</v>
      </c>
      <c r="AE129" t="str">
        <f t="shared" ca="1" si="184"/>
        <v>No</v>
      </c>
    </row>
    <row r="130" spans="2:31" x14ac:dyDescent="0.35">
      <c r="C130" t="str">
        <f t="shared" si="182"/>
        <v>Price</v>
      </c>
      <c r="D130">
        <v>10</v>
      </c>
      <c r="F130">
        <f ca="1">F118</f>
        <v>1</v>
      </c>
      <c r="G130">
        <f t="shared" ref="G130:P130" ca="1" si="196">G118</f>
        <v>0</v>
      </c>
      <c r="H130">
        <f t="shared" ca="1" si="196"/>
        <v>0</v>
      </c>
      <c r="I130">
        <f t="shared" ca="1" si="196"/>
        <v>0</v>
      </c>
      <c r="J130">
        <f t="shared" ca="1" si="196"/>
        <v>1</v>
      </c>
      <c r="K130">
        <f t="shared" ca="1" si="196"/>
        <v>0</v>
      </c>
      <c r="L130">
        <f t="shared" ca="1" si="196"/>
        <v>0</v>
      </c>
      <c r="M130">
        <f t="shared" ca="1" si="196"/>
        <v>1</v>
      </c>
      <c r="N130">
        <f t="shared" ca="1" si="196"/>
        <v>0</v>
      </c>
      <c r="O130">
        <f t="shared" ca="1" si="196"/>
        <v>0</v>
      </c>
      <c r="P130">
        <f t="shared" ca="1" si="196"/>
        <v>1</v>
      </c>
      <c r="Q130">
        <f ca="1">IF(OR(Q118=1,Q128=1,Q129=1),0,1)</f>
        <v>0</v>
      </c>
      <c r="R130">
        <f ca="1">IF(OR(R118=1,R128=1,R129=1),0,1)</f>
        <v>1</v>
      </c>
      <c r="S130">
        <f ca="1">IF(OR(S118=1,S128=1,S129=1),0,1)</f>
        <v>0</v>
      </c>
      <c r="T130">
        <f ca="1">IF(OR(T118=1,T128=1,T129=1),0,1)</f>
        <v>0</v>
      </c>
      <c r="U130">
        <f t="shared" ca="1" si="175"/>
        <v>5265</v>
      </c>
      <c r="V130">
        <f ca="1">SUMPRODUCT(F130:T130,Data!$D$4:$R$4)</f>
        <v>12.8</v>
      </c>
      <c r="W130">
        <f ca="1">SUMPRODUCT(F130:T130,Data!$D$5:$R$5)</f>
        <v>14</v>
      </c>
      <c r="X130" s="3">
        <f t="shared" ca="1" si="176"/>
        <v>0.20382165605095542</v>
      </c>
      <c r="Y130" s="3">
        <f t="shared" ca="1" si="177"/>
        <v>0.12280701754385964</v>
      </c>
      <c r="Z130">
        <f t="shared" ca="1" si="178"/>
        <v>1500</v>
      </c>
      <c r="AA130">
        <f ca="1">250+SUMPRODUCT(F130:T130,Data!$D$6:$R$6)</f>
        <v>830</v>
      </c>
      <c r="AB130" s="2">
        <f t="shared" ca="1" si="179"/>
        <v>136560.50955414015</v>
      </c>
      <c r="AC130" s="2">
        <f t="shared" ca="1" si="180"/>
        <v>131649.12280701753</v>
      </c>
      <c r="AD130" s="2">
        <f t="shared" ca="1" si="181"/>
        <v>268209.63236115768</v>
      </c>
      <c r="AE130" t="str">
        <f t="shared" ca="1" si="184"/>
        <v>No</v>
      </c>
    </row>
    <row r="131" spans="2:31" x14ac:dyDescent="0.35">
      <c r="B131" s="4" t="s">
        <v>73</v>
      </c>
      <c r="AD131" s="43">
        <f ca="1">MAX(AD121:AD130)</f>
        <v>583085.04398826975</v>
      </c>
    </row>
    <row r="132" spans="2:31" x14ac:dyDescent="0.35">
      <c r="B132" s="4" t="s">
        <v>93</v>
      </c>
      <c r="F132">
        <f ca="1">AI16</f>
        <v>1</v>
      </c>
      <c r="G132">
        <f t="shared" ref="G132:T132" ca="1" si="197">AJ16</f>
        <v>0</v>
      </c>
      <c r="H132">
        <f t="shared" ca="1" si="197"/>
        <v>0</v>
      </c>
      <c r="I132">
        <f t="shared" ca="1" si="197"/>
        <v>0</v>
      </c>
      <c r="J132">
        <f t="shared" ca="1" si="197"/>
        <v>1</v>
      </c>
      <c r="K132">
        <f t="shared" ca="1" si="197"/>
        <v>0</v>
      </c>
      <c r="L132">
        <f t="shared" ca="1" si="197"/>
        <v>1</v>
      </c>
      <c r="M132">
        <f t="shared" ca="1" si="197"/>
        <v>0</v>
      </c>
      <c r="N132">
        <f t="shared" ca="1" si="197"/>
        <v>0</v>
      </c>
      <c r="O132">
        <f t="shared" ca="1" si="197"/>
        <v>0</v>
      </c>
      <c r="P132">
        <f t="shared" ca="1" si="197"/>
        <v>1</v>
      </c>
      <c r="Q132">
        <f t="shared" ca="1" si="197"/>
        <v>0</v>
      </c>
      <c r="R132">
        <f t="shared" ca="1" si="197"/>
        <v>0</v>
      </c>
      <c r="S132">
        <f t="shared" ca="1" si="197"/>
        <v>0</v>
      </c>
      <c r="T132">
        <f t="shared" ca="1" si="197"/>
        <v>1</v>
      </c>
      <c r="U132">
        <f t="shared" ref="U132" ca="1" si="198">SUMPRODUCT($F$1:$T$1,F132:T132)</f>
        <v>17489</v>
      </c>
    </row>
    <row r="133" spans="2:31" x14ac:dyDescent="0.35"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</row>
    <row r="134" spans="2:31" x14ac:dyDescent="0.35">
      <c r="B134" s="4" t="s">
        <v>128</v>
      </c>
      <c r="E134" s="45">
        <f ca="1">AY16</f>
        <v>96</v>
      </c>
      <c r="F134">
        <f ca="1">VLOOKUP($E134,'Brute Force Search'!$B$6:$R$221,F$3,0)</f>
        <v>1</v>
      </c>
      <c r="G134">
        <f ca="1">VLOOKUP($E134,'Brute Force Search'!$B$6:$R$221,G$3,0)</f>
        <v>0</v>
      </c>
      <c r="H134">
        <f ca="1">VLOOKUP($E134,'Brute Force Search'!$B$6:$R$221,H$3,0)</f>
        <v>0</v>
      </c>
      <c r="I134">
        <f ca="1">VLOOKUP($E134,'Brute Force Search'!$B$6:$R$221,I$3,0)</f>
        <v>0</v>
      </c>
      <c r="J134">
        <f ca="1">VLOOKUP($E134,'Brute Force Search'!$B$6:$R$221,J$3,0)</f>
        <v>1</v>
      </c>
      <c r="K134">
        <f ca="1">VLOOKUP($E134,'Brute Force Search'!$B$6:$R$221,K$3,0)</f>
        <v>0</v>
      </c>
      <c r="L134">
        <f ca="1">VLOOKUP($E134,'Brute Force Search'!$B$6:$R$221,L$3,0)</f>
        <v>1</v>
      </c>
      <c r="M134">
        <f ca="1">VLOOKUP($E134,'Brute Force Search'!$B$6:$R$221,M$3,0)</f>
        <v>0</v>
      </c>
      <c r="N134">
        <f ca="1">VLOOKUP($E134,'Brute Force Search'!$B$6:$R$221,N$3,0)</f>
        <v>0</v>
      </c>
      <c r="O134">
        <f ca="1">VLOOKUP($E134,'Brute Force Search'!$B$6:$R$221,O$3,0)</f>
        <v>0</v>
      </c>
      <c r="P134">
        <f ca="1">VLOOKUP($E134,'Brute Force Search'!$B$6:$R$221,P$3,0)</f>
        <v>1</v>
      </c>
      <c r="Q134">
        <f ca="1">VLOOKUP($E134,'Brute Force Search'!$B$6:$R$221,Q$3,0)</f>
        <v>0</v>
      </c>
      <c r="R134">
        <f ca="1">VLOOKUP($E134,'Brute Force Search'!$B$6:$R$221,R$3,0)</f>
        <v>0</v>
      </c>
      <c r="S134">
        <f ca="1">VLOOKUP($E134,'Brute Force Search'!$B$6:$R$221,S$3,0)</f>
        <v>0</v>
      </c>
      <c r="T134">
        <f ca="1">VLOOKUP($E134,'Brute Force Search'!$B$6:$R$221,T$3,0)</f>
        <v>1</v>
      </c>
      <c r="U134">
        <f ca="1">SUMPRODUCT($F$1:$T$1,F134:T134)</f>
        <v>17489</v>
      </c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</row>
    <row r="135" spans="2:31" x14ac:dyDescent="0.35"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</row>
    <row r="136" spans="2:31" x14ac:dyDescent="0.35">
      <c r="B136" s="4" t="s">
        <v>94</v>
      </c>
    </row>
    <row r="137" spans="2:31" x14ac:dyDescent="0.35">
      <c r="C137" t="str">
        <f>C105</f>
        <v>Detachable</v>
      </c>
      <c r="D137">
        <v>1</v>
      </c>
      <c r="F137">
        <f ca="1">IF(F134,0,1)</f>
        <v>0</v>
      </c>
      <c r="G137">
        <f ca="1">1-F137</f>
        <v>1</v>
      </c>
      <c r="H137">
        <f ca="1">H134</f>
        <v>0</v>
      </c>
      <c r="I137">
        <f t="shared" ref="I137:T137" ca="1" si="199">I134</f>
        <v>0</v>
      </c>
      <c r="J137">
        <f t="shared" ca="1" si="199"/>
        <v>1</v>
      </c>
      <c r="K137">
        <f t="shared" ca="1" si="199"/>
        <v>0</v>
      </c>
      <c r="L137">
        <f t="shared" ca="1" si="199"/>
        <v>1</v>
      </c>
      <c r="M137">
        <f t="shared" ca="1" si="199"/>
        <v>0</v>
      </c>
      <c r="N137">
        <f t="shared" ca="1" si="199"/>
        <v>0</v>
      </c>
      <c r="O137">
        <f t="shared" ca="1" si="199"/>
        <v>0</v>
      </c>
      <c r="P137">
        <f t="shared" ca="1" si="199"/>
        <v>1</v>
      </c>
      <c r="Q137">
        <f t="shared" ca="1" si="199"/>
        <v>0</v>
      </c>
      <c r="R137">
        <f t="shared" ca="1" si="199"/>
        <v>0</v>
      </c>
      <c r="S137">
        <f t="shared" ca="1" si="199"/>
        <v>0</v>
      </c>
      <c r="T137">
        <f t="shared" ca="1" si="199"/>
        <v>1</v>
      </c>
      <c r="U137">
        <f t="shared" ref="U137:U146" ca="1" si="200">SUMPRODUCT($F$1:$T$1,F137:T137)</f>
        <v>17490</v>
      </c>
      <c r="V137">
        <f ca="1">SUMPRODUCT(F137:T137,Data!$D$4:$R$4)</f>
        <v>11</v>
      </c>
      <c r="W137">
        <f ca="1">SUMPRODUCT(F137:T137,Data!$D$5:$R$5)</f>
        <v>7</v>
      </c>
      <c r="X137" s="3">
        <f t="shared" ref="X137:X146" ca="1" si="201">V137/(50+V137)</f>
        <v>0.18032786885245902</v>
      </c>
      <c r="Y137" s="3">
        <f t="shared" ref="Y137:Y146" ca="1" si="202">W137/(100+W137)</f>
        <v>6.5420560747663545E-2</v>
      </c>
      <c r="Z137">
        <f t="shared" ref="Z137:Z146" ca="1" si="203">IF(Q137=1,$Q$5,IF(R137=1,$R$5,IF(S137=1,$S$5,IF(T137=1,$T$5))))</f>
        <v>2500</v>
      </c>
      <c r="AA137">
        <f ca="1">250+SUMPRODUCT(F137:T137,Data!$D$6:$R$6)</f>
        <v>580</v>
      </c>
      <c r="AB137" s="2">
        <f t="shared" ref="AB137:AB146" ca="1" si="204">($Z137-$AA137)*X137*1000</f>
        <v>346229.50819672132</v>
      </c>
      <c r="AC137" s="2">
        <f t="shared" ref="AC137:AC146" ca="1" si="205">($Z137-$AA137)*Y137*1600</f>
        <v>200971.96261682242</v>
      </c>
      <c r="AD137" s="2">
        <f t="shared" ref="AD137:AD146" ca="1" si="206">SUM(AB137:AC137)</f>
        <v>547201.47081354377</v>
      </c>
      <c r="AE137" t="str">
        <f ca="1">IFERROR(VLOOKUP(U137,AX$9:AX$16,1,0),"No")</f>
        <v>No</v>
      </c>
    </row>
    <row r="138" spans="2:31" x14ac:dyDescent="0.35">
      <c r="C138" t="str">
        <f t="shared" ref="C138:C146" si="207">C106</f>
        <v>Processor</v>
      </c>
      <c r="D138">
        <v>2</v>
      </c>
      <c r="F138">
        <f ca="1">F134</f>
        <v>1</v>
      </c>
      <c r="G138">
        <f ca="1">G134</f>
        <v>0</v>
      </c>
      <c r="H138">
        <f ca="1">IF(H134,0,1)</f>
        <v>1</v>
      </c>
      <c r="I138">
        <f ca="1">IF(H138=1,0,1)</f>
        <v>0</v>
      </c>
      <c r="J138">
        <f ca="1">IF(AND(OR(H138=1,H138=0),OR(H138=1,I138=0)),0,0)</f>
        <v>0</v>
      </c>
      <c r="K138">
        <f ca="1">K134</f>
        <v>0</v>
      </c>
      <c r="L138">
        <f t="shared" ref="L138:T138" ca="1" si="208">L134</f>
        <v>1</v>
      </c>
      <c r="M138">
        <f t="shared" ca="1" si="208"/>
        <v>0</v>
      </c>
      <c r="N138">
        <f t="shared" ca="1" si="208"/>
        <v>0</v>
      </c>
      <c r="O138">
        <f t="shared" ca="1" si="208"/>
        <v>0</v>
      </c>
      <c r="P138">
        <f t="shared" ca="1" si="208"/>
        <v>1</v>
      </c>
      <c r="Q138">
        <f t="shared" ca="1" si="208"/>
        <v>0</v>
      </c>
      <c r="R138">
        <f t="shared" ca="1" si="208"/>
        <v>0</v>
      </c>
      <c r="S138">
        <f t="shared" ca="1" si="208"/>
        <v>0</v>
      </c>
      <c r="T138">
        <f t="shared" ca="1" si="208"/>
        <v>1</v>
      </c>
      <c r="U138">
        <f t="shared" ca="1" si="200"/>
        <v>17477</v>
      </c>
      <c r="V138">
        <f ca="1">SUMPRODUCT(F138:T138,Data!$D$4:$R$4)</f>
        <v>7.5</v>
      </c>
      <c r="W138">
        <f ca="1">SUMPRODUCT(F138:T138,Data!$D$5:$R$5)</f>
        <v>7</v>
      </c>
      <c r="X138" s="3">
        <f t="shared" ca="1" si="201"/>
        <v>0.13043478260869565</v>
      </c>
      <c r="Y138" s="3">
        <f t="shared" ca="1" si="202"/>
        <v>6.5420560747663545E-2</v>
      </c>
      <c r="Z138">
        <f t="shared" ca="1" si="203"/>
        <v>2500</v>
      </c>
      <c r="AA138">
        <f ca="1">250+SUMPRODUCT(F138:T138,Data!$D$6:$R$6)</f>
        <v>580</v>
      </c>
      <c r="AB138" s="2">
        <f t="shared" ca="1" si="204"/>
        <v>250434.78260869565</v>
      </c>
      <c r="AC138" s="2">
        <f t="shared" ca="1" si="205"/>
        <v>200971.96261682242</v>
      </c>
      <c r="AD138" s="2">
        <f t="shared" ca="1" si="206"/>
        <v>451406.74522551807</v>
      </c>
      <c r="AE138" t="str">
        <f t="shared" ref="AE138:AE146" ca="1" si="209">IFERROR(VLOOKUP(U138,AX$9:AX$16,1,0),"No")</f>
        <v>No</v>
      </c>
    </row>
    <row r="139" spans="2:31" x14ac:dyDescent="0.35">
      <c r="C139" t="str">
        <f t="shared" si="207"/>
        <v>Processor</v>
      </c>
      <c r="D139">
        <v>3</v>
      </c>
      <c r="F139">
        <f ca="1">F134</f>
        <v>1</v>
      </c>
      <c r="G139">
        <f ca="1">G134</f>
        <v>0</v>
      </c>
      <c r="H139">
        <f ca="1">IF(AND(H134=1,H138=0),0,0)</f>
        <v>0</v>
      </c>
      <c r="I139">
        <f ca="1">IF(OR(AND(I134=1,I138=0),AND(I134=0,I138=1)),0,1)</f>
        <v>1</v>
      </c>
      <c r="J139">
        <f ca="1">IF(AND(H139=0,I139=0),1,0)</f>
        <v>0</v>
      </c>
      <c r="K139">
        <f ca="1">K134</f>
        <v>0</v>
      </c>
      <c r="L139">
        <f t="shared" ref="L139:T139" ca="1" si="210">L134</f>
        <v>1</v>
      </c>
      <c r="M139">
        <f t="shared" ca="1" si="210"/>
        <v>0</v>
      </c>
      <c r="N139">
        <f t="shared" ca="1" si="210"/>
        <v>0</v>
      </c>
      <c r="O139">
        <f t="shared" ca="1" si="210"/>
        <v>0</v>
      </c>
      <c r="P139">
        <f t="shared" ca="1" si="210"/>
        <v>1</v>
      </c>
      <c r="Q139">
        <f t="shared" ca="1" si="210"/>
        <v>0</v>
      </c>
      <c r="R139">
        <f t="shared" ca="1" si="210"/>
        <v>0</v>
      </c>
      <c r="S139">
        <f t="shared" ca="1" si="210"/>
        <v>0</v>
      </c>
      <c r="T139">
        <f t="shared" ca="1" si="210"/>
        <v>1</v>
      </c>
      <c r="U139">
        <f t="shared" ca="1" si="200"/>
        <v>17481</v>
      </c>
      <c r="V139">
        <f ca="1">SUMPRODUCT(F139:T139,Data!$D$4:$R$4)</f>
        <v>9.5</v>
      </c>
      <c r="W139">
        <f ca="1">SUMPRODUCT(F139:T139,Data!$D$5:$R$5)</f>
        <v>9.4</v>
      </c>
      <c r="X139" s="3">
        <f t="shared" ca="1" si="201"/>
        <v>0.15966386554621848</v>
      </c>
      <c r="Y139" s="3">
        <f t="shared" ca="1" si="202"/>
        <v>8.5923217550274225E-2</v>
      </c>
      <c r="Z139">
        <f t="shared" ca="1" si="203"/>
        <v>2500</v>
      </c>
      <c r="AA139">
        <f ca="1">250+SUMPRODUCT(F139:T139,Data!$D$6:$R$6)</f>
        <v>680</v>
      </c>
      <c r="AB139" s="2">
        <f t="shared" ca="1" si="204"/>
        <v>290588.23529411765</v>
      </c>
      <c r="AC139" s="2">
        <f t="shared" ca="1" si="205"/>
        <v>250208.40950639854</v>
      </c>
      <c r="AD139" s="2">
        <f t="shared" ca="1" si="206"/>
        <v>540796.64480051619</v>
      </c>
      <c r="AE139" t="str">
        <f t="shared" ca="1" si="209"/>
        <v>No</v>
      </c>
    </row>
    <row r="140" spans="2:31" x14ac:dyDescent="0.35">
      <c r="C140" t="str">
        <f t="shared" si="207"/>
        <v>Display Size</v>
      </c>
      <c r="D140">
        <v>4</v>
      </c>
      <c r="F140">
        <f ca="1">F134</f>
        <v>1</v>
      </c>
      <c r="G140">
        <f ca="1">G134</f>
        <v>0</v>
      </c>
      <c r="H140">
        <f ca="1">H134</f>
        <v>0</v>
      </c>
      <c r="I140">
        <f t="shared" ref="I140:J140" ca="1" si="211">I134</f>
        <v>0</v>
      </c>
      <c r="J140">
        <f t="shared" ca="1" si="211"/>
        <v>1</v>
      </c>
      <c r="K140">
        <f ca="1">IF(K134,0,1)</f>
        <v>1</v>
      </c>
      <c r="L140">
        <f ca="1">IF(K140=1,0,1)</f>
        <v>0</v>
      </c>
      <c r="M140">
        <f ca="1">IF(AND(OR(K140=1,K140=0),OR(L140=1,L140=0)),0,0)</f>
        <v>0</v>
      </c>
      <c r="N140">
        <f ca="1">N134</f>
        <v>0</v>
      </c>
      <c r="O140">
        <f t="shared" ref="O140:T140" ca="1" si="212">O134</f>
        <v>0</v>
      </c>
      <c r="P140">
        <f t="shared" ca="1" si="212"/>
        <v>1</v>
      </c>
      <c r="Q140">
        <f t="shared" ca="1" si="212"/>
        <v>0</v>
      </c>
      <c r="R140">
        <f t="shared" ca="1" si="212"/>
        <v>0</v>
      </c>
      <c r="S140">
        <f t="shared" ca="1" si="212"/>
        <v>0</v>
      </c>
      <c r="T140">
        <f t="shared" ca="1" si="212"/>
        <v>1</v>
      </c>
      <c r="U140">
        <f t="shared" ca="1" si="200"/>
        <v>17457</v>
      </c>
      <c r="V140">
        <f ca="1">SUMPRODUCT(F140:T140,Data!$D$4:$R$4)</f>
        <v>10</v>
      </c>
      <c r="W140">
        <f ca="1">SUMPRODUCT(F140:T140,Data!$D$5:$R$5)</f>
        <v>8.5</v>
      </c>
      <c r="X140" s="3">
        <f t="shared" ca="1" si="201"/>
        <v>0.16666666666666666</v>
      </c>
      <c r="Y140" s="3">
        <f t="shared" ca="1" si="202"/>
        <v>7.8341013824884786E-2</v>
      </c>
      <c r="Z140">
        <f t="shared" ca="1" si="203"/>
        <v>2500</v>
      </c>
      <c r="AA140">
        <f ca="1">250+SUMPRODUCT(F140:T140,Data!$D$6:$R$6)</f>
        <v>730</v>
      </c>
      <c r="AB140" s="2">
        <f t="shared" ca="1" si="204"/>
        <v>295000</v>
      </c>
      <c r="AC140" s="2">
        <f t="shared" ca="1" si="205"/>
        <v>221861.7511520737</v>
      </c>
      <c r="AD140" s="2">
        <f t="shared" ca="1" si="206"/>
        <v>516861.75115207373</v>
      </c>
      <c r="AE140">
        <f t="shared" ca="1" si="209"/>
        <v>17457</v>
      </c>
    </row>
    <row r="141" spans="2:31" x14ac:dyDescent="0.35">
      <c r="C141" t="str">
        <f t="shared" si="207"/>
        <v>Display Size</v>
      </c>
      <c r="D141">
        <v>5</v>
      </c>
      <c r="F141">
        <f ca="1">F134</f>
        <v>1</v>
      </c>
      <c r="G141">
        <f ca="1">G134</f>
        <v>0</v>
      </c>
      <c r="H141">
        <f t="shared" ref="H141:J141" ca="1" si="213">H134</f>
        <v>0</v>
      </c>
      <c r="I141">
        <f t="shared" ca="1" si="213"/>
        <v>0</v>
      </c>
      <c r="J141">
        <f t="shared" ca="1" si="213"/>
        <v>1</v>
      </c>
      <c r="K141">
        <f ca="1">IF(AND(K134=1,K140=0),0,0)</f>
        <v>0</v>
      </c>
      <c r="L141">
        <f ca="1">IF(OR(AND(L134=1,L140=0),AND(L134=0,L140=1)),0,1)</f>
        <v>0</v>
      </c>
      <c r="M141">
        <f ca="1">IF(AND(K141=0,L141=0),1,0)</f>
        <v>1</v>
      </c>
      <c r="N141">
        <f ca="1">N134</f>
        <v>0</v>
      </c>
      <c r="O141">
        <f t="shared" ref="O141:T141" ca="1" si="214">O134</f>
        <v>0</v>
      </c>
      <c r="P141">
        <f t="shared" ca="1" si="214"/>
        <v>1</v>
      </c>
      <c r="Q141">
        <f t="shared" ca="1" si="214"/>
        <v>0</v>
      </c>
      <c r="R141">
        <f t="shared" ca="1" si="214"/>
        <v>0</v>
      </c>
      <c r="S141">
        <f t="shared" ca="1" si="214"/>
        <v>0</v>
      </c>
      <c r="T141">
        <f t="shared" ca="1" si="214"/>
        <v>1</v>
      </c>
      <c r="U141">
        <f t="shared" ca="1" si="200"/>
        <v>17553</v>
      </c>
      <c r="V141">
        <f ca="1">SUMPRODUCT(F141:T141,Data!$D$4:$R$4)</f>
        <v>10.8</v>
      </c>
      <c r="W141">
        <f ca="1">SUMPRODUCT(F141:T141,Data!$D$5:$R$5)</f>
        <v>11</v>
      </c>
      <c r="X141" s="3">
        <f t="shared" ca="1" si="201"/>
        <v>0.17763157894736845</v>
      </c>
      <c r="Y141" s="3">
        <f t="shared" ca="1" si="202"/>
        <v>9.90990990990991E-2</v>
      </c>
      <c r="Z141">
        <f t="shared" ca="1" si="203"/>
        <v>2500</v>
      </c>
      <c r="AA141">
        <f ca="1">250+SUMPRODUCT(F141:T141,Data!$D$6:$R$6)</f>
        <v>830</v>
      </c>
      <c r="AB141" s="2">
        <f t="shared" ca="1" si="204"/>
        <v>296644.73684210534</v>
      </c>
      <c r="AC141" s="2">
        <f t="shared" ca="1" si="205"/>
        <v>264792.79279279278</v>
      </c>
      <c r="AD141" s="2">
        <f t="shared" ca="1" si="206"/>
        <v>561437.52963489806</v>
      </c>
      <c r="AE141">
        <f t="shared" ca="1" si="209"/>
        <v>17553</v>
      </c>
    </row>
    <row r="142" spans="2:31" x14ac:dyDescent="0.35">
      <c r="C142" t="str">
        <f t="shared" si="207"/>
        <v>Memory</v>
      </c>
      <c r="D142">
        <v>6</v>
      </c>
      <c r="F142">
        <f ca="1">F134</f>
        <v>1</v>
      </c>
      <c r="G142">
        <f t="shared" ref="G142:M142" ca="1" si="215">G134</f>
        <v>0</v>
      </c>
      <c r="H142">
        <f t="shared" ca="1" si="215"/>
        <v>0</v>
      </c>
      <c r="I142">
        <f t="shared" ca="1" si="215"/>
        <v>0</v>
      </c>
      <c r="J142">
        <f t="shared" ca="1" si="215"/>
        <v>1</v>
      </c>
      <c r="K142">
        <f t="shared" ca="1" si="215"/>
        <v>0</v>
      </c>
      <c r="L142">
        <f t="shared" ca="1" si="215"/>
        <v>1</v>
      </c>
      <c r="M142">
        <f t="shared" ca="1" si="215"/>
        <v>0</v>
      </c>
      <c r="N142">
        <f ca="1">IF(N134,0,1)</f>
        <v>1</v>
      </c>
      <c r="O142">
        <f ca="1">IF(N142=1,0,1)</f>
        <v>0</v>
      </c>
      <c r="P142">
        <f ca="1">IF(AND(OR(N142=1,O142=0),OR(N142=1,O142=0)),0,0)</f>
        <v>0</v>
      </c>
      <c r="Q142">
        <f ca="1">Q134</f>
        <v>0</v>
      </c>
      <c r="R142">
        <f t="shared" ref="R142:T142" ca="1" si="216">R134</f>
        <v>0</v>
      </c>
      <c r="S142">
        <f t="shared" ca="1" si="216"/>
        <v>0</v>
      </c>
      <c r="T142">
        <f t="shared" ca="1" si="216"/>
        <v>1</v>
      </c>
      <c r="U142">
        <f t="shared" ca="1" si="200"/>
        <v>16721</v>
      </c>
      <c r="V142">
        <f ca="1">SUMPRODUCT(F142:T142,Data!$D$4:$R$4)</f>
        <v>7.5</v>
      </c>
      <c r="W142">
        <f ca="1">SUMPRODUCT(F142:T142,Data!$D$5:$R$5)</f>
        <v>7.5</v>
      </c>
      <c r="X142" s="3">
        <f t="shared" ca="1" si="201"/>
        <v>0.13043478260869565</v>
      </c>
      <c r="Y142" s="3">
        <f t="shared" ca="1" si="202"/>
        <v>6.9767441860465115E-2</v>
      </c>
      <c r="Z142">
        <f t="shared" ca="1" si="203"/>
        <v>2500</v>
      </c>
      <c r="AA142">
        <f ca="1">250+SUMPRODUCT(F142:T142,Data!$D$6:$R$6)</f>
        <v>700</v>
      </c>
      <c r="AB142" s="2">
        <f t="shared" ca="1" si="204"/>
        <v>234782.60869565216</v>
      </c>
      <c r="AC142" s="2">
        <f t="shared" ca="1" si="205"/>
        <v>200930.23255813954</v>
      </c>
      <c r="AD142" s="2">
        <f t="shared" ca="1" si="206"/>
        <v>435712.8412537917</v>
      </c>
      <c r="AE142" t="str">
        <f t="shared" ca="1" si="209"/>
        <v>No</v>
      </c>
    </row>
    <row r="143" spans="2:31" x14ac:dyDescent="0.35">
      <c r="C143" t="str">
        <f t="shared" si="207"/>
        <v>Memory</v>
      </c>
      <c r="D143">
        <v>7</v>
      </c>
      <c r="F143">
        <f ca="1">F134</f>
        <v>1</v>
      </c>
      <c r="G143">
        <f t="shared" ref="G143:M143" ca="1" si="217">G134</f>
        <v>0</v>
      </c>
      <c r="H143">
        <f t="shared" ca="1" si="217"/>
        <v>0</v>
      </c>
      <c r="I143">
        <f t="shared" ca="1" si="217"/>
        <v>0</v>
      </c>
      <c r="J143">
        <f t="shared" ca="1" si="217"/>
        <v>1</v>
      </c>
      <c r="K143">
        <f t="shared" ca="1" si="217"/>
        <v>0</v>
      </c>
      <c r="L143">
        <f t="shared" ca="1" si="217"/>
        <v>1</v>
      </c>
      <c r="M143">
        <f t="shared" ca="1" si="217"/>
        <v>0</v>
      </c>
      <c r="N143">
        <f ca="1">IF(AND(N134=1,N142=0),0,0)</f>
        <v>0</v>
      </c>
      <c r="O143">
        <f ca="1">IF(OR(AND(O134=1,O142=0),AND(O134=0,O142=1)),0,1)</f>
        <v>1</v>
      </c>
      <c r="P143">
        <f ca="1">IF(AND(N143=0,O143=0),1,0)</f>
        <v>0</v>
      </c>
      <c r="Q143">
        <f ca="1">Q134</f>
        <v>0</v>
      </c>
      <c r="R143">
        <f t="shared" ref="R143:T143" ca="1" si="218">R134</f>
        <v>0</v>
      </c>
      <c r="S143">
        <f t="shared" ca="1" si="218"/>
        <v>0</v>
      </c>
      <c r="T143">
        <f t="shared" ca="1" si="218"/>
        <v>1</v>
      </c>
      <c r="U143">
        <f t="shared" ca="1" si="200"/>
        <v>16977</v>
      </c>
      <c r="V143">
        <f ca="1">SUMPRODUCT(F143:T143,Data!$D$4:$R$4)</f>
        <v>9.5</v>
      </c>
      <c r="W143">
        <f ca="1">SUMPRODUCT(F143:T143,Data!$D$5:$R$5)</f>
        <v>9.5</v>
      </c>
      <c r="X143" s="3">
        <f t="shared" ca="1" si="201"/>
        <v>0.15966386554621848</v>
      </c>
      <c r="Y143" s="3">
        <f t="shared" ca="1" si="202"/>
        <v>8.6757990867579904E-2</v>
      </c>
      <c r="Z143">
        <f t="shared" ca="1" si="203"/>
        <v>2500</v>
      </c>
      <c r="AA143">
        <f ca="1">250+SUMPRODUCT(F143:T143,Data!$D$6:$R$6)</f>
        <v>740</v>
      </c>
      <c r="AB143" s="2">
        <f t="shared" ca="1" si="204"/>
        <v>281008.40336134448</v>
      </c>
      <c r="AC143" s="2">
        <f t="shared" ca="1" si="205"/>
        <v>244310.50228310502</v>
      </c>
      <c r="AD143" s="2">
        <f t="shared" ca="1" si="206"/>
        <v>525318.90564444952</v>
      </c>
      <c r="AE143" t="str">
        <f t="shared" ca="1" si="209"/>
        <v>No</v>
      </c>
    </row>
    <row r="144" spans="2:31" x14ac:dyDescent="0.35">
      <c r="C144" t="str">
        <f t="shared" si="207"/>
        <v>Price</v>
      </c>
      <c r="D144">
        <v>8</v>
      </c>
      <c r="F144">
        <f ca="1">F134</f>
        <v>1</v>
      </c>
      <c r="G144">
        <f t="shared" ref="G144:P144" ca="1" si="219">G134</f>
        <v>0</v>
      </c>
      <c r="H144">
        <f t="shared" ca="1" si="219"/>
        <v>0</v>
      </c>
      <c r="I144">
        <f t="shared" ca="1" si="219"/>
        <v>0</v>
      </c>
      <c r="J144">
        <f t="shared" ca="1" si="219"/>
        <v>1</v>
      </c>
      <c r="K144">
        <f t="shared" ca="1" si="219"/>
        <v>0</v>
      </c>
      <c r="L144">
        <f t="shared" ca="1" si="219"/>
        <v>1</v>
      </c>
      <c r="M144">
        <f t="shared" ca="1" si="219"/>
        <v>0</v>
      </c>
      <c r="N144">
        <f t="shared" ca="1" si="219"/>
        <v>0</v>
      </c>
      <c r="O144">
        <f t="shared" ca="1" si="219"/>
        <v>0</v>
      </c>
      <c r="P144">
        <f t="shared" ca="1" si="219"/>
        <v>1</v>
      </c>
      <c r="Q144">
        <f ca="1">IF(Q134,0,1)</f>
        <v>1</v>
      </c>
      <c r="R144">
        <f ca="1">IF(Q144=1,0,1)</f>
        <v>0</v>
      </c>
      <c r="S144">
        <f ca="1">IF(AND(OR(Q144=0,R144=1),OR(R144=0,R144=1)),0,0)</f>
        <v>0</v>
      </c>
      <c r="T144">
        <f ca="1">IF(S144,0,0)</f>
        <v>0</v>
      </c>
      <c r="U144">
        <f t="shared" ca="1" si="200"/>
        <v>3153</v>
      </c>
      <c r="V144">
        <f ca="1">SUMPRODUCT(F144:T144,Data!$D$4:$R$4)</f>
        <v>16</v>
      </c>
      <c r="W144">
        <f ca="1">SUMPRODUCT(F144:T144,Data!$D$5:$R$5)</f>
        <v>15</v>
      </c>
      <c r="X144" s="3">
        <f t="shared" ca="1" si="201"/>
        <v>0.24242424242424243</v>
      </c>
      <c r="Y144" s="3">
        <f t="shared" ca="1" si="202"/>
        <v>0.13043478260869565</v>
      </c>
      <c r="Z144">
        <f t="shared" ca="1" si="203"/>
        <v>1000</v>
      </c>
      <c r="AA144">
        <f ca="1">250+SUMPRODUCT(F144:T144,Data!$D$6:$R$6)</f>
        <v>780</v>
      </c>
      <c r="AB144" s="2">
        <f t="shared" ca="1" si="204"/>
        <v>53333.333333333336</v>
      </c>
      <c r="AC144" s="2">
        <f t="shared" ca="1" si="205"/>
        <v>45913.043478260872</v>
      </c>
      <c r="AD144" s="2">
        <f t="shared" ca="1" si="206"/>
        <v>99246.376811594208</v>
      </c>
      <c r="AE144" t="str">
        <f t="shared" ca="1" si="209"/>
        <v>No</v>
      </c>
    </row>
    <row r="145" spans="2:31" x14ac:dyDescent="0.35">
      <c r="C145" t="str">
        <f t="shared" si="207"/>
        <v>Price</v>
      </c>
      <c r="D145">
        <v>9</v>
      </c>
      <c r="F145">
        <f ca="1">F134</f>
        <v>1</v>
      </c>
      <c r="G145">
        <f t="shared" ref="G145:P145" ca="1" si="220">G134</f>
        <v>0</v>
      </c>
      <c r="H145">
        <f t="shared" ca="1" si="220"/>
        <v>0</v>
      </c>
      <c r="I145">
        <f t="shared" ca="1" si="220"/>
        <v>0</v>
      </c>
      <c r="J145">
        <f t="shared" ca="1" si="220"/>
        <v>1</v>
      </c>
      <c r="K145">
        <f t="shared" ca="1" si="220"/>
        <v>0</v>
      </c>
      <c r="L145">
        <f t="shared" ca="1" si="220"/>
        <v>1</v>
      </c>
      <c r="M145">
        <f t="shared" ca="1" si="220"/>
        <v>0</v>
      </c>
      <c r="N145">
        <f t="shared" ca="1" si="220"/>
        <v>0</v>
      </c>
      <c r="O145">
        <f t="shared" ca="1" si="220"/>
        <v>0</v>
      </c>
      <c r="P145">
        <f t="shared" ca="1" si="220"/>
        <v>1</v>
      </c>
      <c r="Q145">
        <f ca="1">IF(AND(Q134=1,Q144=0),0,0)</f>
        <v>0</v>
      </c>
      <c r="R145">
        <f ca="1">IF(AND(R134=1,R144=0),0,0)</f>
        <v>0</v>
      </c>
      <c r="S145">
        <f ca="1">IF(AND(AND(OR(Q134=0,Q134=1),OR(R134=0,R134=1)),AND(OR(Q144=0,Q144=1),OR(R144=0,R144=1)),S134=1),0,1)</f>
        <v>1</v>
      </c>
      <c r="T145">
        <f ca="1">IF(AND(Q145=0,R145=0,S145=0),1,0)</f>
        <v>0</v>
      </c>
      <c r="U145">
        <f t="shared" ca="1" si="200"/>
        <v>9297</v>
      </c>
      <c r="V145">
        <f ca="1">SUMPRODUCT(F145:T145,Data!$D$4:$R$4)</f>
        <v>13</v>
      </c>
      <c r="W145">
        <f ca="1">SUMPRODUCT(F145:T145,Data!$D$5:$R$5)</f>
        <v>11</v>
      </c>
      <c r="X145" s="3">
        <f t="shared" ca="1" si="201"/>
        <v>0.20634920634920634</v>
      </c>
      <c r="Y145" s="3">
        <f t="shared" ca="1" si="202"/>
        <v>9.90990990990991E-2</v>
      </c>
      <c r="Z145">
        <f t="shared" ca="1" si="203"/>
        <v>2000</v>
      </c>
      <c r="AA145">
        <f ca="1">250+SUMPRODUCT(F145:T145,Data!$D$6:$R$6)</f>
        <v>780</v>
      </c>
      <c r="AB145" s="2">
        <f t="shared" ca="1" si="204"/>
        <v>251746.03174603172</v>
      </c>
      <c r="AC145" s="2">
        <f t="shared" ca="1" si="205"/>
        <v>193441.44144144145</v>
      </c>
      <c r="AD145" s="2">
        <f t="shared" ca="1" si="206"/>
        <v>445187.47318747314</v>
      </c>
      <c r="AE145" t="str">
        <f t="shared" ca="1" si="209"/>
        <v>No</v>
      </c>
    </row>
    <row r="146" spans="2:31" x14ac:dyDescent="0.35">
      <c r="C146" t="str">
        <f t="shared" si="207"/>
        <v>Price</v>
      </c>
      <c r="D146">
        <v>10</v>
      </c>
      <c r="F146">
        <f ca="1">F134</f>
        <v>1</v>
      </c>
      <c r="G146">
        <f t="shared" ref="G146:P146" ca="1" si="221">G134</f>
        <v>0</v>
      </c>
      <c r="H146">
        <f t="shared" ca="1" si="221"/>
        <v>0</v>
      </c>
      <c r="I146">
        <f t="shared" ca="1" si="221"/>
        <v>0</v>
      </c>
      <c r="J146">
        <f t="shared" ca="1" si="221"/>
        <v>1</v>
      </c>
      <c r="K146">
        <f t="shared" ca="1" si="221"/>
        <v>0</v>
      </c>
      <c r="L146">
        <f t="shared" ca="1" si="221"/>
        <v>1</v>
      </c>
      <c r="M146">
        <f t="shared" ca="1" si="221"/>
        <v>0</v>
      </c>
      <c r="N146">
        <f t="shared" ca="1" si="221"/>
        <v>0</v>
      </c>
      <c r="O146">
        <f t="shared" ca="1" si="221"/>
        <v>0</v>
      </c>
      <c r="P146">
        <f t="shared" ca="1" si="221"/>
        <v>1</v>
      </c>
      <c r="Q146">
        <f ca="1">IF(OR(Q134=1,Q144=1,Q145=1),0,1)</f>
        <v>0</v>
      </c>
      <c r="R146">
        <f ca="1">IF(OR(R134=1,R144=1,R145=1),0,1)</f>
        <v>1</v>
      </c>
      <c r="S146">
        <f ca="1">IF(OR(S134=1,S144=1,S145=1),0,1)</f>
        <v>0</v>
      </c>
      <c r="T146">
        <f ca="1">IF(OR(T134=1,T144=1,T145=1),0,1)</f>
        <v>0</v>
      </c>
      <c r="U146">
        <f t="shared" ca="1" si="200"/>
        <v>5201</v>
      </c>
      <c r="V146">
        <f ca="1">SUMPRODUCT(F146:T146,Data!$D$4:$R$4)</f>
        <v>14</v>
      </c>
      <c r="W146">
        <f ca="1">SUMPRODUCT(F146:T146,Data!$D$5:$R$5)</f>
        <v>13</v>
      </c>
      <c r="X146" s="3">
        <f t="shared" ca="1" si="201"/>
        <v>0.21875</v>
      </c>
      <c r="Y146" s="3">
        <f t="shared" ca="1" si="202"/>
        <v>0.11504424778761062</v>
      </c>
      <c r="Z146">
        <f t="shared" ca="1" si="203"/>
        <v>1500</v>
      </c>
      <c r="AA146">
        <f ca="1">250+SUMPRODUCT(F146:T146,Data!$D$6:$R$6)</f>
        <v>780</v>
      </c>
      <c r="AB146" s="2">
        <f t="shared" ca="1" si="204"/>
        <v>157500</v>
      </c>
      <c r="AC146" s="2">
        <f t="shared" ca="1" si="205"/>
        <v>132530.97345132745</v>
      </c>
      <c r="AD146" s="2">
        <f t="shared" ca="1" si="206"/>
        <v>290030.97345132742</v>
      </c>
      <c r="AE146" t="str">
        <f t="shared" ca="1" si="209"/>
        <v>No</v>
      </c>
    </row>
    <row r="147" spans="2:31" x14ac:dyDescent="0.35">
      <c r="B147" s="4" t="s">
        <v>73</v>
      </c>
      <c r="AD147" s="43">
        <f ca="1">MAX(AD137:AD146)</f>
        <v>561437.52963489806</v>
      </c>
    </row>
    <row r="148" spans="2:31" x14ac:dyDescent="0.35">
      <c r="B148" s="4" t="s">
        <v>95</v>
      </c>
      <c r="F148">
        <f ca="1">AI17</f>
        <v>1</v>
      </c>
      <c r="G148">
        <f t="shared" ref="G148:T148" ca="1" si="222">AJ17</f>
        <v>0</v>
      </c>
      <c r="H148">
        <f t="shared" ca="1" si="222"/>
        <v>0</v>
      </c>
      <c r="I148">
        <f t="shared" ca="1" si="222"/>
        <v>0</v>
      </c>
      <c r="J148">
        <f t="shared" ca="1" si="222"/>
        <v>1</v>
      </c>
      <c r="K148">
        <f t="shared" ca="1" si="222"/>
        <v>0</v>
      </c>
      <c r="L148">
        <f t="shared" ca="1" si="222"/>
        <v>0</v>
      </c>
      <c r="M148">
        <f t="shared" ca="1" si="222"/>
        <v>1</v>
      </c>
      <c r="N148">
        <f t="shared" ca="1" si="222"/>
        <v>0</v>
      </c>
      <c r="O148">
        <f t="shared" ca="1" si="222"/>
        <v>0</v>
      </c>
      <c r="P148">
        <f t="shared" ca="1" si="222"/>
        <v>1</v>
      </c>
      <c r="Q148">
        <f t="shared" ca="1" si="222"/>
        <v>0</v>
      </c>
      <c r="R148">
        <f t="shared" ca="1" si="222"/>
        <v>0</v>
      </c>
      <c r="S148">
        <f t="shared" ca="1" si="222"/>
        <v>0</v>
      </c>
      <c r="T148">
        <f t="shared" ca="1" si="222"/>
        <v>1</v>
      </c>
      <c r="U148">
        <f t="shared" ref="U148" ca="1" si="223">SUMPRODUCT($F$1:$T$1,F148:T148)</f>
        <v>17553</v>
      </c>
    </row>
    <row r="149" spans="2:31" x14ac:dyDescent="0.35"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</row>
    <row r="150" spans="2:31" x14ac:dyDescent="0.35">
      <c r="B150" s="4" t="s">
        <v>128</v>
      </c>
      <c r="E150" s="45">
        <f ca="1">AY17</f>
        <v>108</v>
      </c>
      <c r="F150">
        <f ca="1">VLOOKUP($E150,'Brute Force Search'!$B$6:$R$221,F$3,0)</f>
        <v>1</v>
      </c>
      <c r="G150">
        <f ca="1">VLOOKUP($E150,'Brute Force Search'!$B$6:$R$221,G$3,0)</f>
        <v>0</v>
      </c>
      <c r="H150">
        <f ca="1">VLOOKUP($E150,'Brute Force Search'!$B$6:$R$221,H$3,0)</f>
        <v>0</v>
      </c>
      <c r="I150">
        <f ca="1">VLOOKUP($E150,'Brute Force Search'!$B$6:$R$221,I$3,0)</f>
        <v>0</v>
      </c>
      <c r="J150">
        <f ca="1">VLOOKUP($E150,'Brute Force Search'!$B$6:$R$221,J$3,0)</f>
        <v>1</v>
      </c>
      <c r="K150">
        <f ca="1">VLOOKUP($E150,'Brute Force Search'!$B$6:$R$221,K$3,0)</f>
        <v>0</v>
      </c>
      <c r="L150">
        <f ca="1">VLOOKUP($E150,'Brute Force Search'!$B$6:$R$221,L$3,0)</f>
        <v>0</v>
      </c>
      <c r="M150">
        <f ca="1">VLOOKUP($E150,'Brute Force Search'!$B$6:$R$221,M$3,0)</f>
        <v>1</v>
      </c>
      <c r="N150">
        <f ca="1">VLOOKUP($E150,'Brute Force Search'!$B$6:$R$221,N$3,0)</f>
        <v>0</v>
      </c>
      <c r="O150">
        <f ca="1">VLOOKUP($E150,'Brute Force Search'!$B$6:$R$221,O$3,0)</f>
        <v>0</v>
      </c>
      <c r="P150">
        <f ca="1">VLOOKUP($E150,'Brute Force Search'!$B$6:$R$221,P$3,0)</f>
        <v>1</v>
      </c>
      <c r="Q150">
        <f ca="1">VLOOKUP($E150,'Brute Force Search'!$B$6:$R$221,Q$3,0)</f>
        <v>0</v>
      </c>
      <c r="R150">
        <f ca="1">VLOOKUP($E150,'Brute Force Search'!$B$6:$R$221,R$3,0)</f>
        <v>0</v>
      </c>
      <c r="S150">
        <f ca="1">VLOOKUP($E150,'Brute Force Search'!$B$6:$R$221,S$3,0)</f>
        <v>0</v>
      </c>
      <c r="T150">
        <f ca="1">VLOOKUP($E150,'Brute Force Search'!$B$6:$R$221,T$3,0)</f>
        <v>1</v>
      </c>
      <c r="U150">
        <f ca="1">SUMPRODUCT($F$1:$T$1,F150:T150)</f>
        <v>17553</v>
      </c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</row>
    <row r="151" spans="2:31" x14ac:dyDescent="0.35"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</row>
    <row r="152" spans="2:31" x14ac:dyDescent="0.35">
      <c r="B152" s="4" t="s">
        <v>96</v>
      </c>
    </row>
    <row r="153" spans="2:31" x14ac:dyDescent="0.35">
      <c r="C153" t="str">
        <f>C121</f>
        <v>Detachable</v>
      </c>
      <c r="D153">
        <v>1</v>
      </c>
      <c r="F153">
        <f ca="1">IF(F150,0,1)</f>
        <v>0</v>
      </c>
      <c r="G153">
        <f ca="1">1-F153</f>
        <v>1</v>
      </c>
      <c r="H153">
        <f ca="1">H150</f>
        <v>0</v>
      </c>
      <c r="I153">
        <f t="shared" ref="I153:T153" ca="1" si="224">I150</f>
        <v>0</v>
      </c>
      <c r="J153">
        <f t="shared" ca="1" si="224"/>
        <v>1</v>
      </c>
      <c r="K153">
        <f t="shared" ca="1" si="224"/>
        <v>0</v>
      </c>
      <c r="L153">
        <f t="shared" ca="1" si="224"/>
        <v>0</v>
      </c>
      <c r="M153">
        <f t="shared" ca="1" si="224"/>
        <v>1</v>
      </c>
      <c r="N153">
        <f t="shared" ca="1" si="224"/>
        <v>0</v>
      </c>
      <c r="O153">
        <f t="shared" ca="1" si="224"/>
        <v>0</v>
      </c>
      <c r="P153">
        <f t="shared" ca="1" si="224"/>
        <v>1</v>
      </c>
      <c r="Q153">
        <f t="shared" ca="1" si="224"/>
        <v>0</v>
      </c>
      <c r="R153">
        <f t="shared" ca="1" si="224"/>
        <v>0</v>
      </c>
      <c r="S153">
        <f t="shared" ca="1" si="224"/>
        <v>0</v>
      </c>
      <c r="T153">
        <f t="shared" ca="1" si="224"/>
        <v>1</v>
      </c>
      <c r="U153">
        <f t="shared" ref="U153:U162" ca="1" si="225">SUMPRODUCT($F$1:$T$1,F153:T153)</f>
        <v>17554</v>
      </c>
      <c r="V153">
        <f ca="1">SUMPRODUCT(F153:T153,Data!$D$4:$R$4)</f>
        <v>9.8000000000000007</v>
      </c>
      <c r="W153">
        <f ca="1">SUMPRODUCT(F153:T153,Data!$D$5:$R$5)</f>
        <v>8</v>
      </c>
      <c r="X153" s="3">
        <f t="shared" ref="X153:X162" ca="1" si="226">V153/(50+V153)</f>
        <v>0.16387959866220739</v>
      </c>
      <c r="Y153" s="3">
        <f t="shared" ref="Y153:Y162" ca="1" si="227">W153/(100+W153)</f>
        <v>7.407407407407407E-2</v>
      </c>
      <c r="Z153">
        <f t="shared" ref="Z153:Z162" ca="1" si="228">IF(Q153=1,$Q$5,IF(R153=1,$R$5,IF(S153=1,$S$5,IF(T153=1,$T$5))))</f>
        <v>2500</v>
      </c>
      <c r="AA153">
        <f ca="1">250+SUMPRODUCT(F153:T153,Data!$D$6:$R$6)</f>
        <v>630</v>
      </c>
      <c r="AB153" s="2">
        <f t="shared" ref="AB153:AB162" ca="1" si="229">($Z153-$AA153)*X153*1000</f>
        <v>306454.84949832782</v>
      </c>
      <c r="AC153" s="2">
        <f t="shared" ref="AC153:AC162" ca="1" si="230">($Z153-$AA153)*Y153*1600</f>
        <v>221629.62962962961</v>
      </c>
      <c r="AD153" s="2">
        <f t="shared" ref="AD153:AD162" ca="1" si="231">SUM(AB153:AC153)</f>
        <v>528084.47912795749</v>
      </c>
      <c r="AE153" t="str">
        <f ca="1">IFERROR(VLOOKUP(U153,AX$9:AX$17,1,0),"No")</f>
        <v>No</v>
      </c>
    </row>
    <row r="154" spans="2:31" x14ac:dyDescent="0.35">
      <c r="C154" t="str">
        <f t="shared" ref="C154:C162" si="232">C122</f>
        <v>Processor</v>
      </c>
      <c r="D154">
        <v>2</v>
      </c>
      <c r="F154">
        <f ca="1">F150</f>
        <v>1</v>
      </c>
      <c r="G154">
        <f ca="1">G150</f>
        <v>0</v>
      </c>
      <c r="H154">
        <f ca="1">IF(H150,0,1)</f>
        <v>1</v>
      </c>
      <c r="I154">
        <f ca="1">IF(H154=1,0,1)</f>
        <v>0</v>
      </c>
      <c r="J154">
        <f ca="1">IF(AND(OR(H154=1,H154=0),OR(H154=1,I154=0)),0,0)</f>
        <v>0</v>
      </c>
      <c r="K154">
        <f ca="1">K150</f>
        <v>0</v>
      </c>
      <c r="L154">
        <f t="shared" ref="L154:T154" ca="1" si="233">L150</f>
        <v>0</v>
      </c>
      <c r="M154">
        <f t="shared" ca="1" si="233"/>
        <v>1</v>
      </c>
      <c r="N154">
        <f t="shared" ca="1" si="233"/>
        <v>0</v>
      </c>
      <c r="O154">
        <f t="shared" ca="1" si="233"/>
        <v>0</v>
      </c>
      <c r="P154">
        <f t="shared" ca="1" si="233"/>
        <v>1</v>
      </c>
      <c r="Q154">
        <f t="shared" ca="1" si="233"/>
        <v>0</v>
      </c>
      <c r="R154">
        <f t="shared" ca="1" si="233"/>
        <v>0</v>
      </c>
      <c r="S154">
        <f t="shared" ca="1" si="233"/>
        <v>0</v>
      </c>
      <c r="T154">
        <f t="shared" ca="1" si="233"/>
        <v>1</v>
      </c>
      <c r="U154">
        <f t="shared" ca="1" si="225"/>
        <v>17541</v>
      </c>
      <c r="V154">
        <f ca="1">SUMPRODUCT(F154:T154,Data!$D$4:$R$4)</f>
        <v>6.3</v>
      </c>
      <c r="W154">
        <f ca="1">SUMPRODUCT(F154:T154,Data!$D$5:$R$5)</f>
        <v>8</v>
      </c>
      <c r="X154" s="3">
        <f t="shared" ca="1" si="226"/>
        <v>0.11190053285968028</v>
      </c>
      <c r="Y154" s="3">
        <f t="shared" ca="1" si="227"/>
        <v>7.407407407407407E-2</v>
      </c>
      <c r="Z154">
        <f t="shared" ca="1" si="228"/>
        <v>2500</v>
      </c>
      <c r="AA154">
        <f ca="1">250+SUMPRODUCT(F154:T154,Data!$D$6:$R$6)</f>
        <v>630</v>
      </c>
      <c r="AB154" s="2">
        <f t="shared" ca="1" si="229"/>
        <v>209253.99644760214</v>
      </c>
      <c r="AC154" s="2">
        <f t="shared" ca="1" si="230"/>
        <v>221629.62962962961</v>
      </c>
      <c r="AD154" s="2">
        <f t="shared" ca="1" si="231"/>
        <v>430883.62607723172</v>
      </c>
      <c r="AE154" t="str">
        <f t="shared" ref="AE154:AE162" ca="1" si="234">IFERROR(VLOOKUP(U154,AX$9:AX$17,1,0),"No")</f>
        <v>No</v>
      </c>
    </row>
    <row r="155" spans="2:31" x14ac:dyDescent="0.35">
      <c r="C155" t="str">
        <f t="shared" si="232"/>
        <v>Processor</v>
      </c>
      <c r="D155">
        <v>3</v>
      </c>
      <c r="F155">
        <f ca="1">F150</f>
        <v>1</v>
      </c>
      <c r="G155">
        <f ca="1">G150</f>
        <v>0</v>
      </c>
      <c r="H155">
        <f ca="1">IF(AND(H150=1,H154=0),0,0)</f>
        <v>0</v>
      </c>
      <c r="I155">
        <f ca="1">IF(OR(AND(I150=1,I154=0),AND(I150=0,I154=1)),0,1)</f>
        <v>1</v>
      </c>
      <c r="J155">
        <f ca="1">IF(AND(H155=0,I155=0),1,0)</f>
        <v>0</v>
      </c>
      <c r="K155">
        <f ca="1">K150</f>
        <v>0</v>
      </c>
      <c r="L155">
        <f t="shared" ref="L155:T155" ca="1" si="235">L150</f>
        <v>0</v>
      </c>
      <c r="M155">
        <f t="shared" ca="1" si="235"/>
        <v>1</v>
      </c>
      <c r="N155">
        <f t="shared" ca="1" si="235"/>
        <v>0</v>
      </c>
      <c r="O155">
        <f t="shared" ca="1" si="235"/>
        <v>0</v>
      </c>
      <c r="P155">
        <f t="shared" ca="1" si="235"/>
        <v>1</v>
      </c>
      <c r="Q155">
        <f t="shared" ca="1" si="235"/>
        <v>0</v>
      </c>
      <c r="R155">
        <f t="shared" ca="1" si="235"/>
        <v>0</v>
      </c>
      <c r="S155">
        <f t="shared" ca="1" si="235"/>
        <v>0</v>
      </c>
      <c r="T155">
        <f t="shared" ca="1" si="235"/>
        <v>1</v>
      </c>
      <c r="U155">
        <f t="shared" ca="1" si="225"/>
        <v>17545</v>
      </c>
      <c r="V155">
        <f ca="1">SUMPRODUCT(F155:T155,Data!$D$4:$R$4)</f>
        <v>8.3000000000000007</v>
      </c>
      <c r="W155">
        <f ca="1">SUMPRODUCT(F155:T155,Data!$D$5:$R$5)</f>
        <v>10.4</v>
      </c>
      <c r="X155" s="3">
        <f t="shared" ca="1" si="226"/>
        <v>0.14236706689536879</v>
      </c>
      <c r="Y155" s="3">
        <f t="shared" ca="1" si="227"/>
        <v>9.420289855072464E-2</v>
      </c>
      <c r="Z155">
        <f t="shared" ca="1" si="228"/>
        <v>2500</v>
      </c>
      <c r="AA155">
        <f ca="1">250+SUMPRODUCT(F155:T155,Data!$D$6:$R$6)</f>
        <v>730</v>
      </c>
      <c r="AB155" s="2">
        <f t="shared" ca="1" si="229"/>
        <v>251989.70840480278</v>
      </c>
      <c r="AC155" s="2">
        <f t="shared" ca="1" si="230"/>
        <v>266782.60869565222</v>
      </c>
      <c r="AD155" s="2">
        <f t="shared" ca="1" si="231"/>
        <v>518772.31710045499</v>
      </c>
      <c r="AE155" t="str">
        <f t="shared" ca="1" si="234"/>
        <v>No</v>
      </c>
    </row>
    <row r="156" spans="2:31" x14ac:dyDescent="0.35">
      <c r="C156" t="str">
        <f t="shared" si="232"/>
        <v>Display Size</v>
      </c>
      <c r="D156">
        <v>4</v>
      </c>
      <c r="F156">
        <f ca="1">F150</f>
        <v>1</v>
      </c>
      <c r="G156">
        <f ca="1">G150</f>
        <v>0</v>
      </c>
      <c r="H156">
        <f ca="1">H150</f>
        <v>0</v>
      </c>
      <c r="I156">
        <f t="shared" ref="I156:J156" ca="1" si="236">I150</f>
        <v>0</v>
      </c>
      <c r="J156">
        <f t="shared" ca="1" si="236"/>
        <v>1</v>
      </c>
      <c r="K156">
        <f ca="1">IF(K150,0,1)</f>
        <v>1</v>
      </c>
      <c r="L156">
        <f ca="1">IF(K156=1,0,1)</f>
        <v>0</v>
      </c>
      <c r="M156">
        <f ca="1">IF(AND(OR(K156=1,K156=0),OR(L156=1,L156=0)),0,0)</f>
        <v>0</v>
      </c>
      <c r="N156">
        <f ca="1">N150</f>
        <v>0</v>
      </c>
      <c r="O156">
        <f t="shared" ref="O156:T156" ca="1" si="237">O150</f>
        <v>0</v>
      </c>
      <c r="P156">
        <f t="shared" ca="1" si="237"/>
        <v>1</v>
      </c>
      <c r="Q156">
        <f t="shared" ca="1" si="237"/>
        <v>0</v>
      </c>
      <c r="R156">
        <f t="shared" ca="1" si="237"/>
        <v>0</v>
      </c>
      <c r="S156">
        <f t="shared" ca="1" si="237"/>
        <v>0</v>
      </c>
      <c r="T156">
        <f t="shared" ca="1" si="237"/>
        <v>1</v>
      </c>
      <c r="U156">
        <f t="shared" ca="1" si="225"/>
        <v>17457</v>
      </c>
      <c r="V156">
        <f ca="1">SUMPRODUCT(F156:T156,Data!$D$4:$R$4)</f>
        <v>10</v>
      </c>
      <c r="W156">
        <f ca="1">SUMPRODUCT(F156:T156,Data!$D$5:$R$5)</f>
        <v>8.5</v>
      </c>
      <c r="X156" s="3">
        <f t="shared" ca="1" si="226"/>
        <v>0.16666666666666666</v>
      </c>
      <c r="Y156" s="3">
        <f t="shared" ca="1" si="227"/>
        <v>7.8341013824884786E-2</v>
      </c>
      <c r="Z156">
        <f t="shared" ca="1" si="228"/>
        <v>2500</v>
      </c>
      <c r="AA156">
        <f ca="1">250+SUMPRODUCT(F156:T156,Data!$D$6:$R$6)</f>
        <v>730</v>
      </c>
      <c r="AB156" s="2">
        <f t="shared" ca="1" si="229"/>
        <v>295000</v>
      </c>
      <c r="AC156" s="2">
        <f t="shared" ca="1" si="230"/>
        <v>221861.7511520737</v>
      </c>
      <c r="AD156" s="2">
        <f t="shared" ca="1" si="231"/>
        <v>516861.75115207373</v>
      </c>
      <c r="AE156">
        <f t="shared" ca="1" si="234"/>
        <v>17457</v>
      </c>
    </row>
    <row r="157" spans="2:31" x14ac:dyDescent="0.35">
      <c r="C157" t="str">
        <f t="shared" si="232"/>
        <v>Display Size</v>
      </c>
      <c r="D157">
        <v>5</v>
      </c>
      <c r="F157">
        <f ca="1">F150</f>
        <v>1</v>
      </c>
      <c r="G157">
        <f ca="1">G150</f>
        <v>0</v>
      </c>
      <c r="H157">
        <f t="shared" ref="H157:J157" ca="1" si="238">H150</f>
        <v>0</v>
      </c>
      <c r="I157">
        <f t="shared" ca="1" si="238"/>
        <v>0</v>
      </c>
      <c r="J157">
        <f t="shared" ca="1" si="238"/>
        <v>1</v>
      </c>
      <c r="K157">
        <f ca="1">IF(AND(K150=1,K156=0),0,0)</f>
        <v>0</v>
      </c>
      <c r="L157">
        <f ca="1">IF(OR(AND(L150=1,L156=0),AND(L150=0,L156=1)),0,1)</f>
        <v>1</v>
      </c>
      <c r="M157">
        <f ca="1">IF(AND(K157=0,L157=0),1,0)</f>
        <v>0</v>
      </c>
      <c r="N157">
        <f ca="1">N150</f>
        <v>0</v>
      </c>
      <c r="O157">
        <f t="shared" ref="O157:T157" ca="1" si="239">O150</f>
        <v>0</v>
      </c>
      <c r="P157">
        <f t="shared" ca="1" si="239"/>
        <v>1</v>
      </c>
      <c r="Q157">
        <f t="shared" ca="1" si="239"/>
        <v>0</v>
      </c>
      <c r="R157">
        <f t="shared" ca="1" si="239"/>
        <v>0</v>
      </c>
      <c r="S157">
        <f t="shared" ca="1" si="239"/>
        <v>0</v>
      </c>
      <c r="T157">
        <f t="shared" ca="1" si="239"/>
        <v>1</v>
      </c>
      <c r="U157">
        <f t="shared" ca="1" si="225"/>
        <v>17489</v>
      </c>
      <c r="V157">
        <f ca="1">SUMPRODUCT(F157:T157,Data!$D$4:$R$4)</f>
        <v>12</v>
      </c>
      <c r="W157">
        <f ca="1">SUMPRODUCT(F157:T157,Data!$D$5:$R$5)</f>
        <v>10</v>
      </c>
      <c r="X157" s="3">
        <f t="shared" ca="1" si="226"/>
        <v>0.19354838709677419</v>
      </c>
      <c r="Y157" s="3">
        <f t="shared" ca="1" si="227"/>
        <v>9.0909090909090912E-2</v>
      </c>
      <c r="Z157">
        <f t="shared" ca="1" si="228"/>
        <v>2500</v>
      </c>
      <c r="AA157">
        <f ca="1">250+SUMPRODUCT(F157:T157,Data!$D$6:$R$6)</f>
        <v>780</v>
      </c>
      <c r="AB157" s="2">
        <f t="shared" ca="1" si="229"/>
        <v>332903.22580645158</v>
      </c>
      <c r="AC157" s="2">
        <f t="shared" ca="1" si="230"/>
        <v>250181.81818181821</v>
      </c>
      <c r="AD157" s="2">
        <f t="shared" ca="1" si="231"/>
        <v>583085.04398826975</v>
      </c>
      <c r="AE157">
        <f t="shared" ca="1" si="234"/>
        <v>17489</v>
      </c>
    </row>
    <row r="158" spans="2:31" x14ac:dyDescent="0.35">
      <c r="C158" t="str">
        <f t="shared" si="232"/>
        <v>Memory</v>
      </c>
      <c r="D158">
        <v>6</v>
      </c>
      <c r="F158">
        <f ca="1">F150</f>
        <v>1</v>
      </c>
      <c r="G158">
        <f t="shared" ref="G158:M158" ca="1" si="240">G150</f>
        <v>0</v>
      </c>
      <c r="H158">
        <f t="shared" ca="1" si="240"/>
        <v>0</v>
      </c>
      <c r="I158">
        <f t="shared" ca="1" si="240"/>
        <v>0</v>
      </c>
      <c r="J158">
        <f t="shared" ca="1" si="240"/>
        <v>1</v>
      </c>
      <c r="K158">
        <f t="shared" ca="1" si="240"/>
        <v>0</v>
      </c>
      <c r="L158">
        <f t="shared" ca="1" si="240"/>
        <v>0</v>
      </c>
      <c r="M158">
        <f t="shared" ca="1" si="240"/>
        <v>1</v>
      </c>
      <c r="N158">
        <f ca="1">IF(N150,0,1)</f>
        <v>1</v>
      </c>
      <c r="O158">
        <f ca="1">IF(N158=1,0,1)</f>
        <v>0</v>
      </c>
      <c r="P158">
        <f ca="1">IF(AND(OR(N158=1,O158=0),OR(N158=1,O158=0)),0,0)</f>
        <v>0</v>
      </c>
      <c r="Q158">
        <f ca="1">Q150</f>
        <v>0</v>
      </c>
      <c r="R158">
        <f t="shared" ref="R158:T158" ca="1" si="241">R150</f>
        <v>0</v>
      </c>
      <c r="S158">
        <f t="shared" ca="1" si="241"/>
        <v>0</v>
      </c>
      <c r="T158">
        <f t="shared" ca="1" si="241"/>
        <v>1</v>
      </c>
      <c r="U158">
        <f t="shared" ca="1" si="225"/>
        <v>16785</v>
      </c>
      <c r="V158">
        <f ca="1">SUMPRODUCT(F158:T158,Data!$D$4:$R$4)</f>
        <v>6.3</v>
      </c>
      <c r="W158">
        <f ca="1">SUMPRODUCT(F158:T158,Data!$D$5:$R$5)</f>
        <v>8.5</v>
      </c>
      <c r="X158" s="3">
        <f t="shared" ca="1" si="226"/>
        <v>0.11190053285968028</v>
      </c>
      <c r="Y158" s="3">
        <f t="shared" ca="1" si="227"/>
        <v>7.8341013824884786E-2</v>
      </c>
      <c r="Z158">
        <f t="shared" ca="1" si="228"/>
        <v>2500</v>
      </c>
      <c r="AA158">
        <f ca="1">250+SUMPRODUCT(F158:T158,Data!$D$6:$R$6)</f>
        <v>750</v>
      </c>
      <c r="AB158" s="2">
        <f t="shared" ca="1" si="229"/>
        <v>195825.93250444048</v>
      </c>
      <c r="AC158" s="2">
        <f t="shared" ca="1" si="230"/>
        <v>219354.83870967742</v>
      </c>
      <c r="AD158" s="2">
        <f t="shared" ca="1" si="231"/>
        <v>415180.77121411788</v>
      </c>
      <c r="AE158" t="str">
        <f t="shared" ca="1" si="234"/>
        <v>No</v>
      </c>
    </row>
    <row r="159" spans="2:31" x14ac:dyDescent="0.35">
      <c r="C159" t="str">
        <f t="shared" si="232"/>
        <v>Memory</v>
      </c>
      <c r="D159">
        <v>7</v>
      </c>
      <c r="F159">
        <f ca="1">F150</f>
        <v>1</v>
      </c>
      <c r="G159">
        <f t="shared" ref="G159:M159" ca="1" si="242">G150</f>
        <v>0</v>
      </c>
      <c r="H159">
        <f t="shared" ca="1" si="242"/>
        <v>0</v>
      </c>
      <c r="I159">
        <f t="shared" ca="1" si="242"/>
        <v>0</v>
      </c>
      <c r="J159">
        <f t="shared" ca="1" si="242"/>
        <v>1</v>
      </c>
      <c r="K159">
        <f t="shared" ca="1" si="242"/>
        <v>0</v>
      </c>
      <c r="L159">
        <f t="shared" ca="1" si="242"/>
        <v>0</v>
      </c>
      <c r="M159">
        <f t="shared" ca="1" si="242"/>
        <v>1</v>
      </c>
      <c r="N159">
        <f ca="1">IF(AND(N150=1,N158=0),0,0)</f>
        <v>0</v>
      </c>
      <c r="O159">
        <f ca="1">IF(OR(AND(O150=1,O158=0),AND(O150=0,O158=1)),0,1)</f>
        <v>1</v>
      </c>
      <c r="P159">
        <f ca="1">IF(AND(N159=0,O159=0),1,0)</f>
        <v>0</v>
      </c>
      <c r="Q159">
        <f ca="1">Q150</f>
        <v>0</v>
      </c>
      <c r="R159">
        <f t="shared" ref="R159:T159" ca="1" si="243">R150</f>
        <v>0</v>
      </c>
      <c r="S159">
        <f t="shared" ca="1" si="243"/>
        <v>0</v>
      </c>
      <c r="T159">
        <f t="shared" ca="1" si="243"/>
        <v>1</v>
      </c>
      <c r="U159">
        <f t="shared" ca="1" si="225"/>
        <v>17041</v>
      </c>
      <c r="V159">
        <f ca="1">SUMPRODUCT(F159:T159,Data!$D$4:$R$4)</f>
        <v>8.3000000000000007</v>
      </c>
      <c r="W159">
        <f ca="1">SUMPRODUCT(F159:T159,Data!$D$5:$R$5)</f>
        <v>10.5</v>
      </c>
      <c r="X159" s="3">
        <f t="shared" ca="1" si="226"/>
        <v>0.14236706689536879</v>
      </c>
      <c r="Y159" s="3">
        <f t="shared" ca="1" si="227"/>
        <v>9.5022624434389136E-2</v>
      </c>
      <c r="Z159">
        <f t="shared" ca="1" si="228"/>
        <v>2500</v>
      </c>
      <c r="AA159">
        <f ca="1">250+SUMPRODUCT(F159:T159,Data!$D$6:$R$6)</f>
        <v>790</v>
      </c>
      <c r="AB159" s="2">
        <f t="shared" ca="1" si="229"/>
        <v>243447.68439108063</v>
      </c>
      <c r="AC159" s="2">
        <f t="shared" ca="1" si="230"/>
        <v>259981.90045248865</v>
      </c>
      <c r="AD159" s="2">
        <f t="shared" ca="1" si="231"/>
        <v>503429.58484356932</v>
      </c>
      <c r="AE159" t="str">
        <f t="shared" ca="1" si="234"/>
        <v>No</v>
      </c>
    </row>
    <row r="160" spans="2:31" x14ac:dyDescent="0.35">
      <c r="C160" t="str">
        <f t="shared" si="232"/>
        <v>Price</v>
      </c>
      <c r="D160">
        <v>8</v>
      </c>
      <c r="F160">
        <f ca="1">F150</f>
        <v>1</v>
      </c>
      <c r="G160">
        <f t="shared" ref="G160:P160" ca="1" si="244">G150</f>
        <v>0</v>
      </c>
      <c r="H160">
        <f t="shared" ca="1" si="244"/>
        <v>0</v>
      </c>
      <c r="I160">
        <f t="shared" ca="1" si="244"/>
        <v>0</v>
      </c>
      <c r="J160">
        <f t="shared" ca="1" si="244"/>
        <v>1</v>
      </c>
      <c r="K160">
        <f t="shared" ca="1" si="244"/>
        <v>0</v>
      </c>
      <c r="L160">
        <f t="shared" ca="1" si="244"/>
        <v>0</v>
      </c>
      <c r="M160">
        <f t="shared" ca="1" si="244"/>
        <v>1</v>
      </c>
      <c r="N160">
        <f t="shared" ca="1" si="244"/>
        <v>0</v>
      </c>
      <c r="O160">
        <f t="shared" ca="1" si="244"/>
        <v>0</v>
      </c>
      <c r="P160">
        <f t="shared" ca="1" si="244"/>
        <v>1</v>
      </c>
      <c r="Q160">
        <f ca="1">IF(Q150,0,1)</f>
        <v>1</v>
      </c>
      <c r="R160">
        <f ca="1">IF(Q160=1,0,1)</f>
        <v>0</v>
      </c>
      <c r="S160">
        <f ca="1">IF(AND(OR(Q160=0,R160=1),OR(R160=0,R160=1)),0,0)</f>
        <v>0</v>
      </c>
      <c r="T160">
        <f ca="1">IF(S160,0,0)</f>
        <v>0</v>
      </c>
      <c r="U160">
        <f t="shared" ca="1" si="225"/>
        <v>3217</v>
      </c>
      <c r="V160">
        <f ca="1">SUMPRODUCT(F160:T160,Data!$D$4:$R$4)</f>
        <v>14.8</v>
      </c>
      <c r="W160">
        <f ca="1">SUMPRODUCT(F160:T160,Data!$D$5:$R$5)</f>
        <v>16</v>
      </c>
      <c r="X160" s="3">
        <f t="shared" ca="1" si="226"/>
        <v>0.22839506172839508</v>
      </c>
      <c r="Y160" s="3">
        <f t="shared" ca="1" si="227"/>
        <v>0.13793103448275862</v>
      </c>
      <c r="Z160">
        <f t="shared" ca="1" si="228"/>
        <v>1000</v>
      </c>
      <c r="AA160">
        <f ca="1">250+SUMPRODUCT(F160:T160,Data!$D$6:$R$6)</f>
        <v>830</v>
      </c>
      <c r="AB160" s="2">
        <f t="shared" ca="1" si="229"/>
        <v>38827.160493827163</v>
      </c>
      <c r="AC160" s="2">
        <f t="shared" ca="1" si="230"/>
        <v>37517.241379310341</v>
      </c>
      <c r="AD160" s="2">
        <f t="shared" ca="1" si="231"/>
        <v>76344.401873137511</v>
      </c>
      <c r="AE160" t="str">
        <f t="shared" ca="1" si="234"/>
        <v>No</v>
      </c>
    </row>
    <row r="161" spans="2:31" x14ac:dyDescent="0.35">
      <c r="C161" t="str">
        <f t="shared" si="232"/>
        <v>Price</v>
      </c>
      <c r="D161">
        <v>9</v>
      </c>
      <c r="F161">
        <f ca="1">F150</f>
        <v>1</v>
      </c>
      <c r="G161">
        <f t="shared" ref="G161:P161" ca="1" si="245">G150</f>
        <v>0</v>
      </c>
      <c r="H161">
        <f t="shared" ca="1" si="245"/>
        <v>0</v>
      </c>
      <c r="I161">
        <f t="shared" ca="1" si="245"/>
        <v>0</v>
      </c>
      <c r="J161">
        <f t="shared" ca="1" si="245"/>
        <v>1</v>
      </c>
      <c r="K161">
        <f t="shared" ca="1" si="245"/>
        <v>0</v>
      </c>
      <c r="L161">
        <f t="shared" ca="1" si="245"/>
        <v>0</v>
      </c>
      <c r="M161">
        <f t="shared" ca="1" si="245"/>
        <v>1</v>
      </c>
      <c r="N161">
        <f t="shared" ca="1" si="245"/>
        <v>0</v>
      </c>
      <c r="O161">
        <f t="shared" ca="1" si="245"/>
        <v>0</v>
      </c>
      <c r="P161">
        <f t="shared" ca="1" si="245"/>
        <v>1</v>
      </c>
      <c r="Q161">
        <f ca="1">IF(AND(Q150=1,Q160=0),0,0)</f>
        <v>0</v>
      </c>
      <c r="R161">
        <f ca="1">IF(AND(R150=1,R160=0),0,0)</f>
        <v>0</v>
      </c>
      <c r="S161">
        <f ca="1">IF(AND(AND(OR(Q150=0,Q150=1),OR(R150=0,R150=1)),AND(OR(Q160=0,Q160=1),OR(R160=0,R160=1)),S150=1),0,1)</f>
        <v>1</v>
      </c>
      <c r="T161">
        <f ca="1">IF(AND(Q161=0,R161=0,S161=0),1,0)</f>
        <v>0</v>
      </c>
      <c r="U161">
        <f t="shared" ca="1" si="225"/>
        <v>9361</v>
      </c>
      <c r="V161">
        <f ca="1">SUMPRODUCT(F161:T161,Data!$D$4:$R$4)</f>
        <v>11.8</v>
      </c>
      <c r="W161">
        <f ca="1">SUMPRODUCT(F161:T161,Data!$D$5:$R$5)</f>
        <v>12</v>
      </c>
      <c r="X161" s="3">
        <f t="shared" ca="1" si="226"/>
        <v>0.19093851132686085</v>
      </c>
      <c r="Y161" s="3">
        <f t="shared" ca="1" si="227"/>
        <v>0.10714285714285714</v>
      </c>
      <c r="Z161">
        <f t="shared" ca="1" si="228"/>
        <v>2000</v>
      </c>
      <c r="AA161">
        <f ca="1">250+SUMPRODUCT(F161:T161,Data!$D$6:$R$6)</f>
        <v>830</v>
      </c>
      <c r="AB161" s="2">
        <f t="shared" ca="1" si="229"/>
        <v>223398.0582524272</v>
      </c>
      <c r="AC161" s="2">
        <f t="shared" ca="1" si="230"/>
        <v>200571.42857142855</v>
      </c>
      <c r="AD161" s="2">
        <f t="shared" ca="1" si="231"/>
        <v>423969.48682385578</v>
      </c>
      <c r="AE161" t="str">
        <f t="shared" ca="1" si="234"/>
        <v>No</v>
      </c>
    </row>
    <row r="162" spans="2:31" x14ac:dyDescent="0.35">
      <c r="C162" t="str">
        <f t="shared" si="232"/>
        <v>Price</v>
      </c>
      <c r="D162">
        <v>10</v>
      </c>
      <c r="F162">
        <f ca="1">F150</f>
        <v>1</v>
      </c>
      <c r="G162">
        <f t="shared" ref="G162:P162" ca="1" si="246">G150</f>
        <v>0</v>
      </c>
      <c r="H162">
        <f t="shared" ca="1" si="246"/>
        <v>0</v>
      </c>
      <c r="I162">
        <f t="shared" ca="1" si="246"/>
        <v>0</v>
      </c>
      <c r="J162">
        <f t="shared" ca="1" si="246"/>
        <v>1</v>
      </c>
      <c r="K162">
        <f t="shared" ca="1" si="246"/>
        <v>0</v>
      </c>
      <c r="L162">
        <f t="shared" ca="1" si="246"/>
        <v>0</v>
      </c>
      <c r="M162">
        <f t="shared" ca="1" si="246"/>
        <v>1</v>
      </c>
      <c r="N162">
        <f t="shared" ca="1" si="246"/>
        <v>0</v>
      </c>
      <c r="O162">
        <f t="shared" ca="1" si="246"/>
        <v>0</v>
      </c>
      <c r="P162">
        <f t="shared" ca="1" si="246"/>
        <v>1</v>
      </c>
      <c r="Q162">
        <f ca="1">IF(OR(Q150=1,Q160=1,Q161=1),0,1)</f>
        <v>0</v>
      </c>
      <c r="R162">
        <f ca="1">IF(OR(R150=1,R160=1,R161=1),0,1)</f>
        <v>1</v>
      </c>
      <c r="S162">
        <f ca="1">IF(OR(S150=1,S160=1,S161=1),0,1)</f>
        <v>0</v>
      </c>
      <c r="T162">
        <f ca="1">IF(OR(T150=1,T160=1,T161=1),0,1)</f>
        <v>0</v>
      </c>
      <c r="U162">
        <f t="shared" ca="1" si="225"/>
        <v>5265</v>
      </c>
      <c r="V162">
        <f ca="1">SUMPRODUCT(F162:T162,Data!$D$4:$R$4)</f>
        <v>12.8</v>
      </c>
      <c r="W162">
        <f ca="1">SUMPRODUCT(F162:T162,Data!$D$5:$R$5)</f>
        <v>14</v>
      </c>
      <c r="X162" s="3">
        <f t="shared" ca="1" si="226"/>
        <v>0.20382165605095542</v>
      </c>
      <c r="Y162" s="3">
        <f t="shared" ca="1" si="227"/>
        <v>0.12280701754385964</v>
      </c>
      <c r="Z162">
        <f t="shared" ca="1" si="228"/>
        <v>1500</v>
      </c>
      <c r="AA162">
        <f ca="1">250+SUMPRODUCT(F162:T162,Data!$D$6:$R$6)</f>
        <v>830</v>
      </c>
      <c r="AB162" s="2">
        <f t="shared" ca="1" si="229"/>
        <v>136560.50955414015</v>
      </c>
      <c r="AC162" s="2">
        <f t="shared" ca="1" si="230"/>
        <v>131649.12280701753</v>
      </c>
      <c r="AD162" s="2">
        <f t="shared" ca="1" si="231"/>
        <v>268209.63236115768</v>
      </c>
      <c r="AE162" t="str">
        <f t="shared" ca="1" si="234"/>
        <v>No</v>
      </c>
    </row>
    <row r="163" spans="2:31" x14ac:dyDescent="0.35">
      <c r="B163" s="4" t="s">
        <v>73</v>
      </c>
      <c r="AD163" s="43">
        <f ca="1">MAX(AD153:AD162)</f>
        <v>583085.04398826975</v>
      </c>
    </row>
    <row r="164" spans="2:31" x14ac:dyDescent="0.35">
      <c r="B164" s="4" t="s">
        <v>97</v>
      </c>
      <c r="F164">
        <f ca="1">AI18</f>
        <v>1</v>
      </c>
      <c r="G164">
        <f t="shared" ref="G164:T164" ca="1" si="247">AJ18</f>
        <v>0</v>
      </c>
      <c r="H164">
        <f t="shared" ca="1" si="247"/>
        <v>0</v>
      </c>
      <c r="I164">
        <f t="shared" ca="1" si="247"/>
        <v>0</v>
      </c>
      <c r="J164">
        <f t="shared" ca="1" si="247"/>
        <v>1</v>
      </c>
      <c r="K164">
        <f t="shared" ca="1" si="247"/>
        <v>0</v>
      </c>
      <c r="L164">
        <f t="shared" ca="1" si="247"/>
        <v>1</v>
      </c>
      <c r="M164">
        <f t="shared" ca="1" si="247"/>
        <v>0</v>
      </c>
      <c r="N164">
        <f t="shared" ca="1" si="247"/>
        <v>0</v>
      </c>
      <c r="O164">
        <f t="shared" ca="1" si="247"/>
        <v>0</v>
      </c>
      <c r="P164">
        <f t="shared" ca="1" si="247"/>
        <v>1</v>
      </c>
      <c r="Q164">
        <f t="shared" ca="1" si="247"/>
        <v>0</v>
      </c>
      <c r="R164">
        <f t="shared" ca="1" si="247"/>
        <v>0</v>
      </c>
      <c r="S164">
        <f t="shared" ca="1" si="247"/>
        <v>0</v>
      </c>
      <c r="T164">
        <f t="shared" ca="1" si="247"/>
        <v>1</v>
      </c>
      <c r="U164">
        <f t="shared" ref="U164" ca="1" si="248">SUMPRODUCT($F$1:$T$1,F164:T164)</f>
        <v>17489</v>
      </c>
    </row>
    <row r="165" spans="2:31" x14ac:dyDescent="0.35"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</row>
    <row r="166" spans="2:31" x14ac:dyDescent="0.35">
      <c r="Q166" t="s">
        <v>124</v>
      </c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</row>
    <row r="167" spans="2:31" ht="15" thickBot="1" x14ac:dyDescent="0.4">
      <c r="B167" s="61" t="s">
        <v>123</v>
      </c>
      <c r="F167" s="41">
        <f ca="1">AD19</f>
        <v>516861.75115207373</v>
      </c>
      <c r="G167" s="41">
        <f ca="1">AD35</f>
        <v>583085.04398826975</v>
      </c>
      <c r="H167" s="41">
        <f ca="1">AD51</f>
        <v>561437.52963489806</v>
      </c>
      <c r="I167" s="41">
        <f ca="1">AD67</f>
        <v>583085.04398826975</v>
      </c>
      <c r="J167" s="41">
        <f ca="1">AD83</f>
        <v>561437.52963489806</v>
      </c>
      <c r="K167" s="41">
        <f ca="1">AD99</f>
        <v>583085.04398826975</v>
      </c>
      <c r="L167" s="41">
        <f ca="1">AD115</f>
        <v>561437.52963489806</v>
      </c>
      <c r="M167" s="41">
        <f ca="1">AD131</f>
        <v>583085.04398826975</v>
      </c>
      <c r="N167" s="41">
        <f ca="1">AD147</f>
        <v>561437.52963489806</v>
      </c>
      <c r="O167" s="41">
        <f ca="1">AD163</f>
        <v>583085.04398826975</v>
      </c>
      <c r="Q167" t="b">
        <f ca="1">AVERAGE(F167:O167)=AD168</f>
        <v>1</v>
      </c>
    </row>
    <row r="168" spans="2:31" ht="15" thickBot="1" x14ac:dyDescent="0.4">
      <c r="B168" s="61" t="s">
        <v>105</v>
      </c>
      <c r="AD168" s="62">
        <f ca="1">AVERAGE(AD19,AD35,AD51,AD67,AD83,AD99,AD115,AD131,AD147,AD163)</f>
        <v>567803.7089633015</v>
      </c>
    </row>
    <row r="169" spans="2:31" ht="15" thickBot="1" x14ac:dyDescent="0.4">
      <c r="B169" s="61" t="s">
        <v>106</v>
      </c>
      <c r="AD169" s="62">
        <f ca="1">MAX(AD19,AD35,AD51,AD67,AD83,AD99,AD115,AD131,AD147,AD163)</f>
        <v>583085.04398826975</v>
      </c>
    </row>
    <row r="173" spans="2:31" x14ac:dyDescent="0.35">
      <c r="AE173" s="60"/>
    </row>
  </sheetData>
  <sheetProtection formatColumns="0" formatRows="0" insertColumns="0" insertRows="0" selectLockedCells="1" selectUnlockedCells="1"/>
  <mergeCells count="13">
    <mergeCell ref="AT4:AW4"/>
    <mergeCell ref="X4:Y4"/>
    <mergeCell ref="AB4:AC4"/>
    <mergeCell ref="AI4:AJ4"/>
    <mergeCell ref="AK4:AM4"/>
    <mergeCell ref="AN4:AP4"/>
    <mergeCell ref="AQ4:AS4"/>
    <mergeCell ref="V4:W4"/>
    <mergeCell ref="F4:G4"/>
    <mergeCell ref="H4:J4"/>
    <mergeCell ref="K4:M4"/>
    <mergeCell ref="N4:P4"/>
    <mergeCell ref="Q4:T4"/>
  </mergeCells>
  <conditionalFormatting sqref="U6:U18">
    <cfRule type="duplicateValues" dxfId="51" priority="53"/>
  </conditionalFormatting>
  <conditionalFormatting sqref="U20:U21 U23:U34">
    <cfRule type="duplicateValues" dxfId="50" priority="52"/>
  </conditionalFormatting>
  <conditionalFormatting sqref="U36">
    <cfRule type="duplicateValues" dxfId="49" priority="51"/>
  </conditionalFormatting>
  <conditionalFormatting sqref="U41:U50">
    <cfRule type="duplicateValues" dxfId="48" priority="50"/>
  </conditionalFormatting>
  <conditionalFormatting sqref="U57:U66">
    <cfRule type="duplicateValues" dxfId="47" priority="49"/>
  </conditionalFormatting>
  <conditionalFormatting sqref="U52">
    <cfRule type="duplicateValues" dxfId="46" priority="48"/>
  </conditionalFormatting>
  <conditionalFormatting sqref="U37 U39">
    <cfRule type="duplicateValues" dxfId="45" priority="47"/>
  </conditionalFormatting>
  <conditionalFormatting sqref="U53 U55">
    <cfRule type="duplicateValues" dxfId="44" priority="46"/>
  </conditionalFormatting>
  <conditionalFormatting sqref="U68">
    <cfRule type="duplicateValues" dxfId="43" priority="45"/>
  </conditionalFormatting>
  <conditionalFormatting sqref="U69 U71">
    <cfRule type="duplicateValues" dxfId="42" priority="44"/>
  </conditionalFormatting>
  <conditionalFormatting sqref="U73:U82">
    <cfRule type="duplicateValues" dxfId="41" priority="43"/>
  </conditionalFormatting>
  <conditionalFormatting sqref="U84">
    <cfRule type="duplicateValues" dxfId="40" priority="42"/>
  </conditionalFormatting>
  <conditionalFormatting sqref="U85">
    <cfRule type="duplicateValues" dxfId="39" priority="41"/>
  </conditionalFormatting>
  <conditionalFormatting sqref="U22">
    <cfRule type="duplicateValues" dxfId="38" priority="40"/>
  </conditionalFormatting>
  <conditionalFormatting sqref="U38">
    <cfRule type="duplicateValues" dxfId="37" priority="39"/>
  </conditionalFormatting>
  <conditionalFormatting sqref="U54">
    <cfRule type="duplicateValues" dxfId="36" priority="38"/>
  </conditionalFormatting>
  <conditionalFormatting sqref="U70">
    <cfRule type="duplicateValues" dxfId="35" priority="37"/>
  </conditionalFormatting>
  <conditionalFormatting sqref="AD9:AD18">
    <cfRule type="top10" dxfId="34" priority="36" rank="1"/>
  </conditionalFormatting>
  <conditionalFormatting sqref="AD25:AD34">
    <cfRule type="top10" dxfId="33" priority="35" rank="1"/>
  </conditionalFormatting>
  <conditionalFormatting sqref="AD41:AD50">
    <cfRule type="top10" dxfId="32" priority="34" rank="1"/>
  </conditionalFormatting>
  <conditionalFormatting sqref="AD57:AD66">
    <cfRule type="top10" dxfId="31" priority="33" rank="1"/>
  </conditionalFormatting>
  <conditionalFormatting sqref="AD73:AD82">
    <cfRule type="top10" dxfId="30" priority="32" rank="1"/>
  </conditionalFormatting>
  <conditionalFormatting sqref="U87">
    <cfRule type="duplicateValues" dxfId="29" priority="31"/>
  </conditionalFormatting>
  <conditionalFormatting sqref="U89:U98">
    <cfRule type="duplicateValues" dxfId="28" priority="30"/>
  </conditionalFormatting>
  <conditionalFormatting sqref="U100">
    <cfRule type="duplicateValues" dxfId="27" priority="29"/>
  </conditionalFormatting>
  <conditionalFormatting sqref="U101">
    <cfRule type="duplicateValues" dxfId="26" priority="28"/>
  </conditionalFormatting>
  <conditionalFormatting sqref="U86">
    <cfRule type="duplicateValues" dxfId="25" priority="27"/>
  </conditionalFormatting>
  <conditionalFormatting sqref="AD89:AD98">
    <cfRule type="top10" dxfId="24" priority="26" rank="1"/>
  </conditionalFormatting>
  <conditionalFormatting sqref="U103">
    <cfRule type="duplicateValues" dxfId="23" priority="25"/>
  </conditionalFormatting>
  <conditionalFormatting sqref="U105:U114">
    <cfRule type="duplicateValues" dxfId="22" priority="24"/>
  </conditionalFormatting>
  <conditionalFormatting sqref="U116">
    <cfRule type="duplicateValues" dxfId="21" priority="23"/>
  </conditionalFormatting>
  <conditionalFormatting sqref="U117">
    <cfRule type="duplicateValues" dxfId="20" priority="22"/>
  </conditionalFormatting>
  <conditionalFormatting sqref="U102">
    <cfRule type="duplicateValues" dxfId="19" priority="21"/>
  </conditionalFormatting>
  <conditionalFormatting sqref="AD105:AD114">
    <cfRule type="top10" dxfId="18" priority="20" rank="1"/>
  </conditionalFormatting>
  <conditionalFormatting sqref="U119">
    <cfRule type="duplicateValues" dxfId="17" priority="19"/>
  </conditionalFormatting>
  <conditionalFormatting sqref="U121:U130">
    <cfRule type="duplicateValues" dxfId="16" priority="18"/>
  </conditionalFormatting>
  <conditionalFormatting sqref="U132">
    <cfRule type="duplicateValues" dxfId="15" priority="17"/>
  </conditionalFormatting>
  <conditionalFormatting sqref="U133">
    <cfRule type="duplicateValues" dxfId="14" priority="16"/>
  </conditionalFormatting>
  <conditionalFormatting sqref="U118">
    <cfRule type="duplicateValues" dxfId="13" priority="15"/>
  </conditionalFormatting>
  <conditionalFormatting sqref="AD121:AD130">
    <cfRule type="top10" dxfId="12" priority="14" rank="1"/>
  </conditionalFormatting>
  <conditionalFormatting sqref="U135">
    <cfRule type="duplicateValues" dxfId="11" priority="13"/>
  </conditionalFormatting>
  <conditionalFormatting sqref="U137:U146">
    <cfRule type="duplicateValues" dxfId="10" priority="12"/>
  </conditionalFormatting>
  <conditionalFormatting sqref="U148">
    <cfRule type="duplicateValues" dxfId="9" priority="11"/>
  </conditionalFormatting>
  <conditionalFormatting sqref="U149">
    <cfRule type="duplicateValues" dxfId="8" priority="10"/>
  </conditionalFormatting>
  <conditionalFormatting sqref="U134">
    <cfRule type="duplicateValues" dxfId="7" priority="9"/>
  </conditionalFormatting>
  <conditionalFormatting sqref="AD137:AD146">
    <cfRule type="top10" dxfId="6" priority="8" rank="1"/>
  </conditionalFormatting>
  <conditionalFormatting sqref="U151">
    <cfRule type="duplicateValues" dxfId="5" priority="7"/>
  </conditionalFormatting>
  <conditionalFormatting sqref="U153:U162">
    <cfRule type="duplicateValues" dxfId="4" priority="6"/>
  </conditionalFormatting>
  <conditionalFormatting sqref="U164">
    <cfRule type="duplicateValues" dxfId="3" priority="5"/>
  </conditionalFormatting>
  <conditionalFormatting sqref="U165:U166">
    <cfRule type="duplicateValues" dxfId="2" priority="4"/>
  </conditionalFormatting>
  <conditionalFormatting sqref="U150">
    <cfRule type="duplicateValues" dxfId="1" priority="3"/>
  </conditionalFormatting>
  <conditionalFormatting sqref="AD153:AD162">
    <cfRule type="top10" dxfId="0" priority="2" rank="1"/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ACCBF528-B7CE-4F7D-A443-214B58D656CA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Symbols" iconId="0"/>
              <x14:cfIcon iconSet="3Symbols" iconId="1"/>
              <x14:cfIcon iconSet="3Symbols" iconId="1"/>
            </x14:iconSet>
          </x14:cfRule>
          <xm:sqref>AE89:AE98 AE105:AE114 AE121:AE130 AE137:AE146 AE153:AE162 AE73:AE82 AE57:AE66 AE41:AE50 AE25:AE34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5C936-1168-4470-9166-5E8824FAF0FC}">
  <dimension ref="C2:M23"/>
  <sheetViews>
    <sheetView showGridLines="0" tabSelected="1" workbookViewId="0">
      <selection activeCell="L18" sqref="L18"/>
    </sheetView>
  </sheetViews>
  <sheetFormatPr defaultRowHeight="14.5" x14ac:dyDescent="0.35"/>
  <cols>
    <col min="3" max="3" width="32.7265625" bestFit="1" customWidth="1"/>
    <col min="4" max="4" width="9.6328125" bestFit="1" customWidth="1"/>
    <col min="5" max="8" width="9.54296875" bestFit="1" customWidth="1"/>
    <col min="9" max="13" width="13.36328125" customWidth="1"/>
  </cols>
  <sheetData>
    <row r="2" spans="3:13" ht="15" thickBot="1" x14ac:dyDescent="0.4"/>
    <row r="3" spans="3:13" x14ac:dyDescent="0.35">
      <c r="G3" s="126" t="s">
        <v>127</v>
      </c>
      <c r="H3" s="127"/>
      <c r="I3" s="127"/>
      <c r="J3" s="127"/>
      <c r="K3" s="127"/>
      <c r="L3" s="127"/>
      <c r="M3" s="128"/>
    </row>
    <row r="4" spans="3:13" x14ac:dyDescent="0.35">
      <c r="G4" s="129"/>
      <c r="H4" s="130"/>
      <c r="I4" s="130"/>
      <c r="J4" s="130"/>
      <c r="K4" s="130"/>
      <c r="L4" s="130"/>
      <c r="M4" s="131"/>
    </row>
    <row r="5" spans="3:13" x14ac:dyDescent="0.35">
      <c r="G5" s="129"/>
      <c r="H5" s="130"/>
      <c r="I5" s="130"/>
      <c r="J5" s="130"/>
      <c r="K5" s="130"/>
      <c r="L5" s="130"/>
      <c r="M5" s="131"/>
    </row>
    <row r="6" spans="3:13" x14ac:dyDescent="0.35">
      <c r="G6" s="129"/>
      <c r="H6" s="130"/>
      <c r="I6" s="130"/>
      <c r="J6" s="130"/>
      <c r="K6" s="130"/>
      <c r="L6" s="130"/>
      <c r="M6" s="131"/>
    </row>
    <row r="7" spans="3:13" x14ac:dyDescent="0.35">
      <c r="G7" s="129"/>
      <c r="H7" s="130"/>
      <c r="I7" s="130"/>
      <c r="J7" s="130"/>
      <c r="K7" s="130"/>
      <c r="L7" s="130"/>
      <c r="M7" s="131"/>
    </row>
    <row r="8" spans="3:13" x14ac:dyDescent="0.35">
      <c r="G8" s="129"/>
      <c r="H8" s="130"/>
      <c r="I8" s="130"/>
      <c r="J8" s="130"/>
      <c r="K8" s="130"/>
      <c r="L8" s="130"/>
      <c r="M8" s="131"/>
    </row>
    <row r="9" spans="3:13" ht="15" thickBot="1" x14ac:dyDescent="0.4">
      <c r="G9" s="132"/>
      <c r="H9" s="133"/>
      <c r="I9" s="133"/>
      <c r="J9" s="133"/>
      <c r="K9" s="133"/>
      <c r="L9" s="133"/>
      <c r="M9" s="134"/>
    </row>
    <row r="10" spans="3:13" ht="15" thickBot="1" x14ac:dyDescent="0.4"/>
    <row r="11" spans="3:13" ht="15.5" x14ac:dyDescent="0.35">
      <c r="C11" s="124" t="s">
        <v>110</v>
      </c>
      <c r="D11" s="125"/>
    </row>
    <row r="12" spans="3:13" ht="15.5" x14ac:dyDescent="0.35">
      <c r="C12" s="135" t="s">
        <v>111</v>
      </c>
      <c r="D12" s="136"/>
    </row>
    <row r="13" spans="3:13" x14ac:dyDescent="0.35">
      <c r="C13" s="66" t="s">
        <v>112</v>
      </c>
      <c r="D13" s="80">
        <f>'Brute Force Search'!AG5</f>
        <v>17489</v>
      </c>
    </row>
    <row r="14" spans="3:13" ht="15" thickBot="1" x14ac:dyDescent="0.4">
      <c r="C14" s="67" t="s">
        <v>113</v>
      </c>
      <c r="D14" s="81">
        <f>'Brute Force Search'!AG3</f>
        <v>583085.04398826975</v>
      </c>
    </row>
    <row r="16" spans="3:13" ht="15" thickBot="1" x14ac:dyDescent="0.4"/>
    <row r="17" spans="3:8" ht="15.5" x14ac:dyDescent="0.35">
      <c r="D17" s="121" t="s">
        <v>114</v>
      </c>
      <c r="E17" s="122"/>
      <c r="F17" s="122"/>
      <c r="G17" s="122"/>
      <c r="H17" s="123"/>
    </row>
    <row r="18" spans="3:8" ht="15" thickBot="1" x14ac:dyDescent="0.4">
      <c r="D18" s="68" t="s">
        <v>115</v>
      </c>
      <c r="E18" s="69" t="s">
        <v>116</v>
      </c>
      <c r="F18" s="69" t="s">
        <v>117</v>
      </c>
      <c r="G18" s="69" t="s">
        <v>118</v>
      </c>
      <c r="H18" s="70" t="s">
        <v>119</v>
      </c>
    </row>
    <row r="19" spans="3:8" x14ac:dyDescent="0.35">
      <c r="C19" s="87" t="s">
        <v>121</v>
      </c>
      <c r="D19" s="82">
        <f ca="1">'Tabu Search_Run 1'!AD168</f>
        <v>525148.74869178282</v>
      </c>
      <c r="E19" s="73">
        <f ca="1">'Tabu Search_Run 2'!AD168</f>
        <v>517160.34266109113</v>
      </c>
      <c r="F19" s="73">
        <f ca="1">'Tabu Search_Run 3'!AD168</f>
        <v>561320.20538480824</v>
      </c>
      <c r="G19" s="73">
        <f ca="1">'Tabu Search_Run 3'!AD168</f>
        <v>561320.20538480824</v>
      </c>
      <c r="H19" s="74">
        <f ca="1">'Tabu Search_Run 5'!AD168</f>
        <v>567803.7089633015</v>
      </c>
    </row>
    <row r="20" spans="3:8" x14ac:dyDescent="0.35">
      <c r="C20" s="88" t="s">
        <v>120</v>
      </c>
      <c r="D20" s="83">
        <f ca="1">'Tabu Search_Run 1'!AD169</f>
        <v>583085.04398826975</v>
      </c>
      <c r="E20" s="56">
        <f ca="1">'Tabu Search_Run 2'!AD169</f>
        <v>583085.04398826975</v>
      </c>
      <c r="F20" s="56">
        <f ca="1">'Tabu Search_Run 3'!AD169</f>
        <v>583085.04398826975</v>
      </c>
      <c r="G20" s="56">
        <f ca="1">'Tabu Search_Run 4'!AD169</f>
        <v>583085.04398826975</v>
      </c>
      <c r="H20" s="75">
        <f ca="1">'Tabu Search_Run 5'!AD169</f>
        <v>583085.04398826975</v>
      </c>
    </row>
    <row r="21" spans="3:8" x14ac:dyDescent="0.35">
      <c r="C21" s="88" t="s">
        <v>122</v>
      </c>
      <c r="D21" s="84">
        <f ca="1">D20/$D$14</f>
        <v>1</v>
      </c>
      <c r="E21" s="71">
        <f ca="1">E20/$D$14</f>
        <v>1</v>
      </c>
      <c r="F21" s="71">
        <f ca="1">F20/$D$14</f>
        <v>1</v>
      </c>
      <c r="G21" s="71">
        <f ca="1">G20/$D$14</f>
        <v>1</v>
      </c>
      <c r="H21" s="76">
        <f ca="1">H20/$D$14</f>
        <v>1</v>
      </c>
    </row>
    <row r="22" spans="3:8" x14ac:dyDescent="0.35">
      <c r="C22" s="88" t="s">
        <v>125</v>
      </c>
      <c r="D22" s="85">
        <f ca="1">MATCH(D20,'Tabu Search_Run 1'!$F$167:$O$167,0)</f>
        <v>4</v>
      </c>
      <c r="E22" s="72">
        <f ca="1">MATCH(E20,'Tabu Search_Run 2'!$F$167:$O$167,0)</f>
        <v>5</v>
      </c>
      <c r="F22" s="72">
        <f ca="1">MATCH(F20,'Tabu Search_Run 3'!$F$167:$O$167,0)</f>
        <v>3</v>
      </c>
      <c r="G22" s="72">
        <f ca="1">MATCH(G20,'Tabu Search_Run 4'!$F$167:$O$167,0)</f>
        <v>4</v>
      </c>
      <c r="H22" s="77">
        <f ca="1">MATCH(H20,'Tabu Search_Run 5'!$F$167:$O$167,0)</f>
        <v>2</v>
      </c>
    </row>
    <row r="23" spans="3:8" ht="15" thickBot="1" x14ac:dyDescent="0.4">
      <c r="C23" s="89" t="s">
        <v>126</v>
      </c>
      <c r="D23" s="86">
        <f ca="1">INDEX('Tabu Search_Run 1'!$F$9:$AD$162,MATCH('Tabu Search_Run 1'!AD169,'Tabu Search_Run 1'!$AD$9:$AD$162,0),16)</f>
        <v>17489</v>
      </c>
      <c r="E23" s="78">
        <f ca="1">INDEX('Tabu Search_Run 2'!$F$9:$AD$162,MATCH('Tabu Search_Run 2'!AD169,'Tabu Search_Run 2'!$AD$9:$AD$162,0),16)</f>
        <v>17489</v>
      </c>
      <c r="F23" s="78">
        <f ca="1">INDEX('Tabu Search_Run 3'!$F$9:$AD$162,MATCH('Tabu Search_Run 3'!AD169,'Tabu Search_Run 3'!$AD$9:$AD$162,0),16)</f>
        <v>17489</v>
      </c>
      <c r="G23" s="78">
        <f ca="1">INDEX('Tabu Search_Run 4'!$F$9:$AD$162,MATCH('Tabu Search_Run 4'!AD169,'Tabu Search_Run 4'!$AD$9:$AD$162,0),16)</f>
        <v>17489</v>
      </c>
      <c r="H23" s="79">
        <f ca="1">INDEX('Tabu Search_Run 5'!$F$9:$AD$162,MATCH('Tabu Search_Run 5'!AD169,'Tabu Search_Run 5'!$AD$9:$AD$162,0),16)</f>
        <v>17489</v>
      </c>
    </row>
  </sheetData>
  <mergeCells count="4">
    <mergeCell ref="D17:H17"/>
    <mergeCell ref="C11:D11"/>
    <mergeCell ref="G3:M9"/>
    <mergeCell ref="C12:D12"/>
  </mergeCells>
  <phoneticPr fontId="10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ABDC8-D3AC-4355-85D2-C9092965E9ED}">
  <dimension ref="B2:L66"/>
  <sheetViews>
    <sheetView showGridLines="0" workbookViewId="0">
      <selection activeCell="D15" sqref="D15"/>
    </sheetView>
  </sheetViews>
  <sheetFormatPr defaultRowHeight="14.5" x14ac:dyDescent="0.35"/>
  <cols>
    <col min="2" max="2" width="9.26953125" bestFit="1" customWidth="1"/>
    <col min="3" max="3" width="9.6328125" bestFit="1" customWidth="1"/>
    <col min="4" max="4" width="12.6328125" bestFit="1" customWidth="1"/>
    <col min="6" max="6" width="8.54296875" bestFit="1" customWidth="1"/>
    <col min="7" max="7" width="9.6328125" bestFit="1" customWidth="1"/>
    <col min="8" max="8" width="10.08984375" bestFit="1" customWidth="1"/>
    <col min="12" max="12" width="10.36328125" bestFit="1" customWidth="1"/>
  </cols>
  <sheetData>
    <row r="2" spans="2:12" x14ac:dyDescent="0.35">
      <c r="C2" s="21" t="s">
        <v>58</v>
      </c>
      <c r="D2" s="23">
        <v>1</v>
      </c>
      <c r="G2" s="21" t="s">
        <v>58</v>
      </c>
      <c r="H2" s="23">
        <v>2</v>
      </c>
    </row>
    <row r="3" spans="2:12" x14ac:dyDescent="0.35">
      <c r="C3" s="21" t="s">
        <v>59</v>
      </c>
      <c r="D3" s="39" t="e">
        <f>MAX(D7:D62)</f>
        <v>#REF!</v>
      </c>
      <c r="G3" s="21" t="s">
        <v>59</v>
      </c>
      <c r="H3" s="39">
        <f>MAX(H7:H62)</f>
        <v>1180982.8697734389</v>
      </c>
    </row>
    <row r="4" spans="2:12" x14ac:dyDescent="0.35">
      <c r="C4" s="21" t="s">
        <v>57</v>
      </c>
      <c r="D4" s="23">
        <v>6</v>
      </c>
      <c r="G4" s="21" t="s">
        <v>57</v>
      </c>
      <c r="H4" s="23">
        <v>14</v>
      </c>
    </row>
    <row r="6" spans="2:12" x14ac:dyDescent="0.35">
      <c r="B6" s="36" t="s">
        <v>63</v>
      </c>
      <c r="C6" s="36" t="s">
        <v>43</v>
      </c>
      <c r="D6" s="36" t="s">
        <v>42</v>
      </c>
      <c r="F6" s="36" t="s">
        <v>60</v>
      </c>
      <c r="G6" s="36" t="s">
        <v>43</v>
      </c>
      <c r="H6" s="36" t="s">
        <v>42</v>
      </c>
      <c r="K6" s="40"/>
      <c r="L6" s="40"/>
    </row>
    <row r="7" spans="2:12" x14ac:dyDescent="0.35">
      <c r="B7" s="137" t="s">
        <v>62</v>
      </c>
      <c r="C7" s="23">
        <v>1</v>
      </c>
      <c r="D7" s="31" t="e">
        <f>IF(AND('Brute Force Search'!#REF!&gt;0,'Brute Force Search'!#REF!&gt;0),SUM('Brute Force Search'!#REF!*'Brute Force Search'!#REF!*'Brute Force Search'!#REF!,'Brute Force Search'!#REF!*'Brute Force Search'!#REF!*'Brute Force Search'!#REF!),0)</f>
        <v>#REF!</v>
      </c>
      <c r="F7" s="137" t="s">
        <v>51</v>
      </c>
      <c r="G7" s="23">
        <v>8</v>
      </c>
      <c r="H7" s="31">
        <v>169246.97538589904</v>
      </c>
    </row>
    <row r="8" spans="2:12" x14ac:dyDescent="0.35">
      <c r="B8" s="138"/>
      <c r="C8" s="23">
        <v>2</v>
      </c>
      <c r="D8" s="31" t="e">
        <f>IF(AND('Brute Force Search'!#REF!&gt;0,'Brute Force Search'!#REF!&gt;0),SUM('Brute Force Search'!#REF!*'Brute Force Search'!#REF!*'Brute Force Search'!#REF!,'Brute Force Search'!#REF!*'Brute Force Search'!#REF!*'Brute Force Search'!#REF!),0)</f>
        <v>#REF!</v>
      </c>
      <c r="F8" s="138"/>
      <c r="G8" s="23">
        <f>G7+1</f>
        <v>9</v>
      </c>
      <c r="H8" s="31">
        <v>99107.843137254909</v>
      </c>
    </row>
    <row r="9" spans="2:12" x14ac:dyDescent="0.35">
      <c r="B9" s="138"/>
      <c r="C9" s="23">
        <v>3</v>
      </c>
      <c r="D9" s="31" t="e">
        <f>IF(AND('Brute Force Search'!#REF!&gt;0,'Brute Force Search'!#REF!&gt;0),SUM('Brute Force Search'!#REF!*'Brute Force Search'!#REF!*'Brute Force Search'!#REF!,'Brute Force Search'!#REF!*'Brute Force Search'!#REF!*'Brute Force Search'!#REF!),0)</f>
        <v>#REF!</v>
      </c>
      <c r="F9" s="138"/>
      <c r="G9" s="23">
        <f t="shared" ref="G9:G13" si="0">G8+1</f>
        <v>10</v>
      </c>
      <c r="H9" s="31">
        <v>163615.83924349881</v>
      </c>
    </row>
    <row r="10" spans="2:12" x14ac:dyDescent="0.35">
      <c r="B10" s="138"/>
      <c r="C10" s="23">
        <v>4</v>
      </c>
      <c r="D10" s="31" t="e">
        <f>IF(AND('Brute Force Search'!#REF!&gt;0,'Brute Force Search'!#REF!&gt;0),SUM('Brute Force Search'!#REF!*'Brute Force Search'!#REF!*'Brute Force Search'!#REF!,'Brute Force Search'!#REF!*'Brute Force Search'!#REF!*'Brute Force Search'!#REF!),0)</f>
        <v>#REF!</v>
      </c>
      <c r="F10" s="138"/>
      <c r="G10" s="23">
        <f t="shared" si="0"/>
        <v>11</v>
      </c>
      <c r="H10" s="31">
        <v>201570.50479766374</v>
      </c>
    </row>
    <row r="11" spans="2:12" x14ac:dyDescent="0.35">
      <c r="B11" s="138"/>
      <c r="C11" s="23">
        <v>5</v>
      </c>
      <c r="D11" s="31" t="e">
        <f>IF(AND('Brute Force Search'!#REF!&gt;0,'Brute Force Search'!#REF!&gt;0),SUM('Brute Force Search'!#REF!*'Brute Force Search'!#REF!*'Brute Force Search'!#REF!,'Brute Force Search'!#REF!*'Brute Force Search'!#REF!*'Brute Force Search'!#REF!),0)</f>
        <v>#REF!</v>
      </c>
      <c r="F11" s="138"/>
      <c r="G11" s="23">
        <f t="shared" si="0"/>
        <v>12</v>
      </c>
      <c r="H11" s="31">
        <v>228573.14698929217</v>
      </c>
    </row>
    <row r="12" spans="2:12" x14ac:dyDescent="0.35">
      <c r="B12" s="138"/>
      <c r="C12" s="23">
        <v>6</v>
      </c>
      <c r="D12" s="31" t="e">
        <f>IF(AND('Brute Force Search'!#REF!&gt;0,'Brute Force Search'!#REF!&gt;0),SUM('Brute Force Search'!#REF!*'Brute Force Search'!#REF!*'Brute Force Search'!#REF!,'Brute Force Search'!#REF!*'Brute Force Search'!#REF!*'Brute Force Search'!#REF!),0)</f>
        <v>#REF!</v>
      </c>
      <c r="F12" s="138"/>
      <c r="G12" s="23">
        <f t="shared" si="0"/>
        <v>13</v>
      </c>
      <c r="H12" s="31">
        <v>86907.245167570567</v>
      </c>
    </row>
    <row r="13" spans="2:12" x14ac:dyDescent="0.35">
      <c r="B13" s="139"/>
      <c r="C13" s="23">
        <v>7</v>
      </c>
      <c r="D13" s="31" t="e">
        <f>IF(AND('Brute Force Search'!#REF!&gt;0,'Brute Force Search'!#REF!&gt;0),SUM('Brute Force Search'!#REF!*'Brute Force Search'!#REF!*'Brute Force Search'!#REF!,'Brute Force Search'!#REF!*'Brute Force Search'!#REF!*'Brute Force Search'!#REF!),0)</f>
        <v>#REF!</v>
      </c>
      <c r="F13" s="139"/>
      <c r="G13" s="23">
        <f t="shared" si="0"/>
        <v>14</v>
      </c>
      <c r="H13" s="31">
        <v>131622.86191072175</v>
      </c>
    </row>
    <row r="14" spans="2:12" x14ac:dyDescent="0.35">
      <c r="B14" s="37" t="s">
        <v>38</v>
      </c>
      <c r="C14" s="37"/>
      <c r="D14" s="38" t="e">
        <f>SUM(D7:D13)</f>
        <v>#REF!</v>
      </c>
      <c r="F14" s="37" t="s">
        <v>38</v>
      </c>
      <c r="G14" s="37"/>
      <c r="H14" s="38">
        <f>SUM(H7:H13)</f>
        <v>1080644.4166319012</v>
      </c>
    </row>
    <row r="15" spans="2:12" x14ac:dyDescent="0.35">
      <c r="B15" s="137" t="s">
        <v>62</v>
      </c>
      <c r="C15" s="23">
        <f>C7+1</f>
        <v>2</v>
      </c>
      <c r="D15" s="31" t="e">
        <f>IF(AND('Brute Force Search'!#REF!&gt;0,'Brute Force Search'!#REF!&gt;0),SUM('Brute Force Search'!#REF!*'Brute Force Search'!#REF!*'Brute Force Search'!#REF!,'Brute Force Search'!#REF!*'Brute Force Search'!#REF!*'Brute Force Search'!#REF!),0)</f>
        <v>#REF!</v>
      </c>
      <c r="F15" s="137" t="s">
        <v>52</v>
      </c>
      <c r="G15" s="23">
        <f>G7+1</f>
        <v>9</v>
      </c>
      <c r="H15" s="31">
        <v>98439.739413680785</v>
      </c>
    </row>
    <row r="16" spans="2:12" x14ac:dyDescent="0.35">
      <c r="B16" s="138"/>
      <c r="C16" s="23">
        <f t="shared" ref="C16:C61" si="1">C8+1</f>
        <v>3</v>
      </c>
      <c r="D16" s="31">
        <v>111192.4882629108</v>
      </c>
      <c r="F16" s="138"/>
      <c r="G16" s="23">
        <f t="shared" ref="G16:G61" si="2">G8+1</f>
        <v>10</v>
      </c>
      <c r="H16" s="31">
        <v>162520.31544659694</v>
      </c>
    </row>
    <row r="17" spans="2:8" x14ac:dyDescent="0.35">
      <c r="B17" s="138"/>
      <c r="C17" s="23">
        <f t="shared" si="1"/>
        <v>4</v>
      </c>
      <c r="D17" s="31">
        <v>96629.107981220644</v>
      </c>
      <c r="F17" s="138"/>
      <c r="G17" s="23">
        <f t="shared" si="2"/>
        <v>11</v>
      </c>
      <c r="H17" s="31">
        <v>200175.03857363277</v>
      </c>
    </row>
    <row r="18" spans="2:8" x14ac:dyDescent="0.35">
      <c r="B18" s="138"/>
      <c r="C18" s="23">
        <f t="shared" si="1"/>
        <v>5</v>
      </c>
      <c r="D18" s="31">
        <v>105064.78873239437</v>
      </c>
      <c r="F18" s="138"/>
      <c r="G18" s="23">
        <f t="shared" si="2"/>
        <v>12</v>
      </c>
      <c r="H18" s="31">
        <v>226990.74232813303</v>
      </c>
    </row>
    <row r="19" spans="2:8" x14ac:dyDescent="0.35">
      <c r="B19" s="138"/>
      <c r="C19" s="23">
        <f t="shared" si="1"/>
        <v>6</v>
      </c>
      <c r="D19" s="31">
        <v>158375.5868544601</v>
      </c>
      <c r="F19" s="138"/>
      <c r="G19" s="23">
        <f t="shared" si="2"/>
        <v>13</v>
      </c>
      <c r="H19" s="31">
        <v>86353.505914623689</v>
      </c>
    </row>
    <row r="20" spans="2:8" x14ac:dyDescent="0.35">
      <c r="B20" s="138"/>
      <c r="C20" s="23">
        <f t="shared" si="1"/>
        <v>7</v>
      </c>
      <c r="D20" s="31">
        <v>182617.84037558688</v>
      </c>
      <c r="F20" s="138"/>
      <c r="G20" s="23">
        <f t="shared" si="2"/>
        <v>14</v>
      </c>
      <c r="H20" s="31">
        <v>130807.47471284075</v>
      </c>
    </row>
    <row r="21" spans="2:8" x14ac:dyDescent="0.35">
      <c r="B21" s="139"/>
      <c r="C21" s="23">
        <f t="shared" si="1"/>
        <v>8</v>
      </c>
      <c r="D21" s="31">
        <v>193639.43661971833</v>
      </c>
      <c r="F21" s="139"/>
      <c r="G21" s="23">
        <f t="shared" si="2"/>
        <v>15</v>
      </c>
      <c r="H21" s="31">
        <v>149151.38007886166</v>
      </c>
    </row>
    <row r="22" spans="2:8" x14ac:dyDescent="0.35">
      <c r="B22" s="37" t="s">
        <v>38</v>
      </c>
      <c r="C22" s="37"/>
      <c r="D22" s="38" t="e">
        <f>SUM(D15:D21)</f>
        <v>#REF!</v>
      </c>
      <c r="F22" s="37" t="s">
        <v>38</v>
      </c>
      <c r="G22" s="37"/>
      <c r="H22" s="38">
        <f>SUM(H15:H21)</f>
        <v>1054438.1964683696</v>
      </c>
    </row>
    <row r="23" spans="2:8" x14ac:dyDescent="0.35">
      <c r="B23" s="137" t="s">
        <v>46</v>
      </c>
      <c r="C23" s="23">
        <f t="shared" si="1"/>
        <v>3</v>
      </c>
      <c r="D23" s="31">
        <v>105750.1203961557</v>
      </c>
      <c r="F23" s="137" t="s">
        <v>53</v>
      </c>
      <c r="G23" s="23">
        <f t="shared" si="2"/>
        <v>10</v>
      </c>
      <c r="H23" s="31">
        <v>171640.67796610168</v>
      </c>
    </row>
    <row r="24" spans="2:8" x14ac:dyDescent="0.35">
      <c r="B24" s="138"/>
      <c r="C24" s="23">
        <f t="shared" si="1"/>
        <v>4</v>
      </c>
      <c r="D24" s="31">
        <v>92320.609728009382</v>
      </c>
      <c r="F24" s="138"/>
      <c r="G24" s="23">
        <f t="shared" si="2"/>
        <v>11</v>
      </c>
      <c r="H24" s="31">
        <v>211613.55932203389</v>
      </c>
    </row>
    <row r="25" spans="2:8" x14ac:dyDescent="0.35">
      <c r="B25" s="138"/>
      <c r="C25" s="23">
        <f t="shared" si="1"/>
        <v>5</v>
      </c>
      <c r="D25" s="31">
        <v>99503.339684666775</v>
      </c>
      <c r="F25" s="138"/>
      <c r="G25" s="23">
        <f t="shared" si="2"/>
        <v>12</v>
      </c>
      <c r="H25" s="31">
        <v>239961.58192090396</v>
      </c>
    </row>
    <row r="26" spans="2:8" x14ac:dyDescent="0.35">
      <c r="B26" s="138"/>
      <c r="C26" s="23">
        <f t="shared" si="1"/>
        <v>6</v>
      </c>
      <c r="D26" s="31">
        <v>150208.92397244499</v>
      </c>
      <c r="F26" s="138"/>
      <c r="G26" s="23">
        <f t="shared" si="2"/>
        <v>13</v>
      </c>
      <c r="H26" s="31">
        <v>91073.446327683618</v>
      </c>
    </row>
    <row r="27" spans="2:8" x14ac:dyDescent="0.35">
      <c r="B27" s="138"/>
      <c r="C27" s="23">
        <f t="shared" si="1"/>
        <v>7</v>
      </c>
      <c r="D27" s="31">
        <v>173059.2349086036</v>
      </c>
      <c r="F27" s="138"/>
      <c r="G27" s="23">
        <f t="shared" si="2"/>
        <v>14</v>
      </c>
      <c r="H27" s="31">
        <v>137853.10734463276</v>
      </c>
    </row>
    <row r="28" spans="2:8" x14ac:dyDescent="0.35">
      <c r="B28" s="138"/>
      <c r="C28" s="23">
        <f t="shared" si="1"/>
        <v>8</v>
      </c>
      <c r="D28" s="31">
        <v>183748.82221152034</v>
      </c>
      <c r="F28" s="138"/>
      <c r="G28" s="23">
        <f t="shared" si="2"/>
        <v>15</v>
      </c>
      <c r="H28" s="31">
        <v>157288.13559322036</v>
      </c>
    </row>
    <row r="29" spans="2:8" x14ac:dyDescent="0.35">
      <c r="B29" s="139"/>
      <c r="C29" s="23">
        <f t="shared" si="1"/>
        <v>9</v>
      </c>
      <c r="D29" s="31">
        <v>108682.88699512134</v>
      </c>
      <c r="F29" s="139"/>
      <c r="G29" s="23">
        <f t="shared" si="2"/>
        <v>16</v>
      </c>
      <c r="H29" s="31">
        <v>165423.72881355934</v>
      </c>
    </row>
    <row r="30" spans="2:8" x14ac:dyDescent="0.35">
      <c r="B30" s="37" t="s">
        <v>38</v>
      </c>
      <c r="C30" s="37"/>
      <c r="D30" s="38">
        <f>SUM(D23:D29)</f>
        <v>913273.93789652223</v>
      </c>
      <c r="F30" s="37" t="s">
        <v>38</v>
      </c>
      <c r="G30" s="37"/>
      <c r="H30" s="38">
        <f>SUM(H23:H29)</f>
        <v>1174854.2372881356</v>
      </c>
    </row>
    <row r="31" spans="2:8" x14ac:dyDescent="0.35">
      <c r="B31" s="137" t="s">
        <v>47</v>
      </c>
      <c r="C31" s="23">
        <f t="shared" si="1"/>
        <v>4</v>
      </c>
      <c r="D31" s="31">
        <v>88728.781304711883</v>
      </c>
      <c r="F31" s="137" t="s">
        <v>54</v>
      </c>
      <c r="G31" s="23">
        <f t="shared" si="2"/>
        <v>11</v>
      </c>
      <c r="H31" s="31">
        <v>207748.06201550388</v>
      </c>
    </row>
    <row r="32" spans="2:8" x14ac:dyDescent="0.35">
      <c r="B32" s="138"/>
      <c r="C32" s="23">
        <f t="shared" si="1"/>
        <v>5</v>
      </c>
      <c r="D32" s="31">
        <v>95074.217857958443</v>
      </c>
      <c r="F32" s="138"/>
      <c r="G32" s="23">
        <f t="shared" si="2"/>
        <v>12</v>
      </c>
      <c r="H32" s="31">
        <v>235578.25765965303</v>
      </c>
    </row>
    <row r="33" spans="2:8" x14ac:dyDescent="0.35">
      <c r="B33" s="138"/>
      <c r="C33" s="23">
        <f t="shared" si="1"/>
        <v>6</v>
      </c>
      <c r="D33" s="31">
        <v>143661.87105122936</v>
      </c>
      <c r="F33" s="138"/>
      <c r="G33" s="23">
        <f t="shared" si="2"/>
        <v>13</v>
      </c>
      <c r="H33" s="31">
        <v>89387.227759320784</v>
      </c>
    </row>
    <row r="34" spans="2:8" x14ac:dyDescent="0.35">
      <c r="B34" s="138"/>
      <c r="C34" s="23">
        <f t="shared" si="1"/>
        <v>7</v>
      </c>
      <c r="D34" s="31">
        <v>165425.28735632182</v>
      </c>
      <c r="F34" s="138"/>
      <c r="G34" s="23">
        <f t="shared" si="2"/>
        <v>14</v>
      </c>
      <c r="H34" s="31">
        <v>135289.77482465855</v>
      </c>
    </row>
    <row r="35" spans="2:8" x14ac:dyDescent="0.35">
      <c r="B35" s="138"/>
      <c r="C35" s="23">
        <f t="shared" si="1"/>
        <v>8</v>
      </c>
      <c r="D35" s="31">
        <v>175800.41105275176</v>
      </c>
      <c r="F35" s="138"/>
      <c r="G35" s="23">
        <f t="shared" si="2"/>
        <v>15</v>
      </c>
      <c r="H35" s="31">
        <v>154374.30786267997</v>
      </c>
    </row>
    <row r="36" spans="2:8" x14ac:dyDescent="0.35">
      <c r="B36" s="138"/>
      <c r="C36" s="23">
        <f t="shared" si="1"/>
        <v>9</v>
      </c>
      <c r="D36" s="31">
        <v>103613.22980893659</v>
      </c>
      <c r="F36" s="138"/>
      <c r="G36" s="23">
        <f t="shared" si="2"/>
        <v>16</v>
      </c>
      <c r="H36" s="31">
        <v>162347.72978959026</v>
      </c>
    </row>
    <row r="37" spans="2:8" x14ac:dyDescent="0.35">
      <c r="B37" s="139"/>
      <c r="C37" s="23">
        <f t="shared" si="1"/>
        <v>10</v>
      </c>
      <c r="D37" s="31">
        <v>170984.92806576844</v>
      </c>
      <c r="F37" s="139"/>
      <c r="G37" s="23">
        <f t="shared" si="2"/>
        <v>17</v>
      </c>
      <c r="H37" s="31">
        <v>102239.20265780731</v>
      </c>
    </row>
    <row r="38" spans="2:8" x14ac:dyDescent="0.35">
      <c r="B38" s="37" t="s">
        <v>38</v>
      </c>
      <c r="C38" s="37"/>
      <c r="D38" s="38">
        <f>SUM(D31:D37)</f>
        <v>943288.72649767832</v>
      </c>
      <c r="F38" s="37" t="s">
        <v>38</v>
      </c>
      <c r="G38" s="37"/>
      <c r="H38" s="38">
        <f>SUM(H31:H37)</f>
        <v>1086964.5625692138</v>
      </c>
    </row>
    <row r="39" spans="2:8" x14ac:dyDescent="0.35">
      <c r="B39" s="137" t="s">
        <v>48</v>
      </c>
      <c r="C39" s="23">
        <f t="shared" si="1"/>
        <v>5</v>
      </c>
      <c r="D39" s="31">
        <v>91410.128575177107</v>
      </c>
      <c r="F39" s="137" t="s">
        <v>55</v>
      </c>
      <c r="G39" s="23">
        <f t="shared" si="2"/>
        <v>12</v>
      </c>
      <c r="H39" s="31">
        <v>232661.86765526299</v>
      </c>
    </row>
    <row r="40" spans="2:8" x14ac:dyDescent="0.35">
      <c r="B40" s="138"/>
      <c r="C40" s="23">
        <f t="shared" si="1"/>
        <v>6</v>
      </c>
      <c r="D40" s="31">
        <v>138270.96999912534</v>
      </c>
      <c r="F40" s="138"/>
      <c r="G40" s="23">
        <f t="shared" si="2"/>
        <v>13</v>
      </c>
      <c r="H40" s="31">
        <v>88185.433800637067</v>
      </c>
    </row>
    <row r="41" spans="2:8" x14ac:dyDescent="0.35">
      <c r="B41" s="138"/>
      <c r="C41" s="23">
        <f t="shared" si="1"/>
        <v>7</v>
      </c>
      <c r="D41" s="31">
        <v>159122.5400157439</v>
      </c>
      <c r="F41" s="138"/>
      <c r="G41" s="23">
        <f t="shared" si="2"/>
        <v>14</v>
      </c>
      <c r="H41" s="31">
        <v>133424.5145500027</v>
      </c>
    </row>
    <row r="42" spans="2:8" x14ac:dyDescent="0.35">
      <c r="B42" s="138"/>
      <c r="C42" s="23">
        <f t="shared" si="1"/>
        <v>8</v>
      </c>
      <c r="D42" s="31">
        <v>169266.8590921018</v>
      </c>
      <c r="F42" s="138"/>
      <c r="G42" s="23">
        <f t="shared" si="2"/>
        <v>15</v>
      </c>
      <c r="H42" s="31">
        <v>152291.82788345602</v>
      </c>
    </row>
    <row r="43" spans="2:8" x14ac:dyDescent="0.35">
      <c r="B43" s="138"/>
      <c r="C43" s="23">
        <f t="shared" si="1"/>
        <v>9</v>
      </c>
      <c r="D43" s="31">
        <v>99377.066386775128</v>
      </c>
      <c r="F43" s="138"/>
      <c r="G43" s="23">
        <f t="shared" si="2"/>
        <v>16</v>
      </c>
      <c r="H43" s="31">
        <v>160109.41746000323</v>
      </c>
    </row>
    <row r="44" spans="2:8" x14ac:dyDescent="0.35">
      <c r="B44" s="138"/>
      <c r="C44" s="23">
        <f t="shared" si="1"/>
        <v>10</v>
      </c>
      <c r="D44" s="31">
        <v>164033.76191725707</v>
      </c>
      <c r="F44" s="138"/>
      <c r="G44" s="23">
        <f t="shared" si="2"/>
        <v>17</v>
      </c>
      <c r="H44" s="31">
        <v>100885.92150017097</v>
      </c>
    </row>
    <row r="45" spans="2:8" x14ac:dyDescent="0.35">
      <c r="B45" s="139"/>
      <c r="C45" s="23">
        <f t="shared" si="1"/>
        <v>11</v>
      </c>
      <c r="D45" s="31">
        <v>202248.75360797692</v>
      </c>
      <c r="F45" s="139"/>
      <c r="G45" s="23">
        <f t="shared" si="2"/>
        <v>18</v>
      </c>
      <c r="H45" s="31">
        <v>169316.03289722317</v>
      </c>
    </row>
    <row r="46" spans="2:8" x14ac:dyDescent="0.35">
      <c r="B46" s="37" t="s">
        <v>38</v>
      </c>
      <c r="C46" s="37"/>
      <c r="D46" s="38">
        <f>SUM(D39:D45)</f>
        <v>1023730.0795941573</v>
      </c>
      <c r="F46" s="37" t="s">
        <v>38</v>
      </c>
      <c r="G46" s="37"/>
      <c r="H46" s="38">
        <f>SUM(H39:H45)</f>
        <v>1036875.015746756</v>
      </c>
    </row>
    <row r="47" spans="2:8" x14ac:dyDescent="0.35">
      <c r="B47" s="137" t="s">
        <v>49</v>
      </c>
      <c r="C47" s="23">
        <f t="shared" si="1"/>
        <v>6</v>
      </c>
      <c r="D47" s="31">
        <v>141681.17216117217</v>
      </c>
      <c r="F47" s="137" t="s">
        <v>56</v>
      </c>
      <c r="G47" s="23">
        <f t="shared" si="2"/>
        <v>13</v>
      </c>
      <c r="H47" s="31">
        <v>87336.136532278004</v>
      </c>
    </row>
    <row r="48" spans="2:8" x14ac:dyDescent="0.35">
      <c r="B48" s="138"/>
      <c r="C48" s="23">
        <f t="shared" si="1"/>
        <v>7</v>
      </c>
      <c r="D48" s="31">
        <v>163013.62637362638</v>
      </c>
      <c r="F48" s="138"/>
      <c r="G48" s="23">
        <f t="shared" si="2"/>
        <v>14</v>
      </c>
      <c r="H48" s="31">
        <v>132115.4729514858</v>
      </c>
    </row>
    <row r="49" spans="2:8" x14ac:dyDescent="0.35">
      <c r="B49" s="138"/>
      <c r="C49" s="23">
        <f t="shared" si="1"/>
        <v>8</v>
      </c>
      <c r="D49" s="31">
        <v>173463.73626373627</v>
      </c>
      <c r="F49" s="138"/>
      <c r="G49" s="23">
        <f t="shared" si="2"/>
        <v>15</v>
      </c>
      <c r="H49" s="31">
        <v>150821.52574113989</v>
      </c>
    </row>
    <row r="50" spans="2:8" x14ac:dyDescent="0.35">
      <c r="B50" s="138"/>
      <c r="C50" s="23">
        <f t="shared" si="1"/>
        <v>9</v>
      </c>
      <c r="D50" s="31">
        <v>101705.93406593407</v>
      </c>
      <c r="F50" s="138"/>
      <c r="G50" s="23">
        <f t="shared" si="2"/>
        <v>16</v>
      </c>
      <c r="H50" s="31">
        <v>158538.56754178298</v>
      </c>
    </row>
    <row r="51" spans="2:8" x14ac:dyDescent="0.35">
      <c r="B51" s="138"/>
      <c r="C51" s="23">
        <f t="shared" si="1"/>
        <v>10</v>
      </c>
      <c r="D51" s="31">
        <v>167891.72161172162</v>
      </c>
      <c r="F51" s="138"/>
      <c r="G51" s="23">
        <f t="shared" si="2"/>
        <v>17</v>
      </c>
      <c r="H51" s="31">
        <v>99925.373661708058</v>
      </c>
    </row>
    <row r="52" spans="2:8" x14ac:dyDescent="0.35">
      <c r="B52" s="138"/>
      <c r="C52" s="23">
        <f t="shared" si="1"/>
        <v>11</v>
      </c>
      <c r="D52" s="31">
        <v>206920</v>
      </c>
      <c r="F52" s="138"/>
      <c r="G52" s="23">
        <f t="shared" si="2"/>
        <v>18</v>
      </c>
      <c r="H52" s="31">
        <v>167685.38214197377</v>
      </c>
    </row>
    <row r="53" spans="2:8" x14ac:dyDescent="0.35">
      <c r="B53" s="139"/>
      <c r="C53" s="23">
        <f t="shared" si="1"/>
        <v>12</v>
      </c>
      <c r="D53" s="31">
        <v>234639.26739926741</v>
      </c>
      <c r="F53" s="139"/>
      <c r="G53" s="23">
        <f t="shared" si="2"/>
        <v>19</v>
      </c>
      <c r="H53" s="31">
        <v>208932.54655312531</v>
      </c>
    </row>
    <row r="54" spans="2:8" x14ac:dyDescent="0.35">
      <c r="B54" s="37" t="s">
        <v>38</v>
      </c>
      <c r="C54" s="37"/>
      <c r="D54" s="38">
        <f>SUM(D47:D53)</f>
        <v>1189315.4578754581</v>
      </c>
      <c r="F54" s="37" t="s">
        <v>38</v>
      </c>
      <c r="G54" s="37"/>
      <c r="H54" s="38">
        <f>SUM(H47:H53)</f>
        <v>1005355.005123494</v>
      </c>
    </row>
    <row r="55" spans="2:8" x14ac:dyDescent="0.35">
      <c r="B55" s="137" t="s">
        <v>50</v>
      </c>
      <c r="C55" s="23">
        <f t="shared" si="1"/>
        <v>7</v>
      </c>
      <c r="D55" s="31">
        <v>160629.40487597146</v>
      </c>
      <c r="F55" s="137" t="s">
        <v>61</v>
      </c>
      <c r="G55" s="23">
        <f t="shared" si="2"/>
        <v>14</v>
      </c>
      <c r="H55" s="31">
        <v>134868.2998710628</v>
      </c>
    </row>
    <row r="56" spans="2:8" x14ac:dyDescent="0.35">
      <c r="B56" s="138"/>
      <c r="C56" s="23">
        <f t="shared" si="1"/>
        <v>8</v>
      </c>
      <c r="D56" s="31">
        <v>170977.32353880547</v>
      </c>
      <c r="F56" s="138"/>
      <c r="G56" s="23">
        <f t="shared" si="2"/>
        <v>15</v>
      </c>
      <c r="H56" s="31">
        <v>153973.10738625898</v>
      </c>
    </row>
    <row r="57" spans="2:8" x14ac:dyDescent="0.35">
      <c r="B57" s="138"/>
      <c r="C57" s="23">
        <f t="shared" si="1"/>
        <v>9</v>
      </c>
      <c r="D57" s="31">
        <v>100129.56456936017</v>
      </c>
      <c r="F57" s="138"/>
      <c r="G57" s="23">
        <f t="shared" si="2"/>
        <v>16</v>
      </c>
      <c r="H57" s="31">
        <v>161841.95984527539</v>
      </c>
    </row>
    <row r="58" spans="2:8" x14ac:dyDescent="0.35">
      <c r="B58" s="138"/>
      <c r="C58" s="23">
        <f t="shared" si="1"/>
        <v>10</v>
      </c>
      <c r="D58" s="31">
        <v>165301.71404237195</v>
      </c>
      <c r="F58" s="138"/>
      <c r="G58" s="23">
        <f t="shared" si="2"/>
        <v>17</v>
      </c>
      <c r="H58" s="31">
        <v>102018.49327684657</v>
      </c>
    </row>
    <row r="59" spans="2:8" x14ac:dyDescent="0.35">
      <c r="B59" s="138"/>
      <c r="C59" s="23">
        <f t="shared" si="1"/>
        <v>11</v>
      </c>
      <c r="D59" s="31">
        <v>203652.82657297986</v>
      </c>
      <c r="F59" s="138"/>
      <c r="G59" s="23">
        <f t="shared" si="2"/>
        <v>18</v>
      </c>
      <c r="H59" s="31">
        <v>171190.86387916745</v>
      </c>
    </row>
    <row r="60" spans="2:8" x14ac:dyDescent="0.35">
      <c r="B60" s="138"/>
      <c r="C60" s="23">
        <f t="shared" si="1"/>
        <v>12</v>
      </c>
      <c r="D60" s="31">
        <v>230934.41924837645</v>
      </c>
      <c r="F60" s="138"/>
      <c r="G60" s="23">
        <f t="shared" si="2"/>
        <v>19</v>
      </c>
      <c r="H60" s="31">
        <v>213312.21219377418</v>
      </c>
    </row>
    <row r="61" spans="2:8" x14ac:dyDescent="0.35">
      <c r="B61" s="139"/>
      <c r="C61" s="23">
        <f t="shared" si="1"/>
        <v>13</v>
      </c>
      <c r="D61" s="31">
        <v>87799.425103800691</v>
      </c>
      <c r="F61" s="139"/>
      <c r="G61" s="23">
        <f t="shared" si="2"/>
        <v>20</v>
      </c>
      <c r="H61" s="31">
        <v>243777.93332105357</v>
      </c>
    </row>
    <row r="62" spans="2:8" x14ac:dyDescent="0.35">
      <c r="B62" s="37" t="s">
        <v>38</v>
      </c>
      <c r="C62" s="37"/>
      <c r="D62" s="38">
        <f>SUM(D55:D61)</f>
        <v>1119424.6779516661</v>
      </c>
      <c r="F62" s="37" t="s">
        <v>38</v>
      </c>
      <c r="G62" s="37"/>
      <c r="H62" s="38">
        <f>SUM(H55:H61)</f>
        <v>1180982.8697734389</v>
      </c>
    </row>
    <row r="63" spans="2:8" x14ac:dyDescent="0.35">
      <c r="B63" s="32"/>
      <c r="C63" s="32"/>
      <c r="D63" s="33"/>
    </row>
    <row r="64" spans="2:8" x14ac:dyDescent="0.35">
      <c r="B64" s="34"/>
      <c r="C64" s="34"/>
      <c r="D64" s="35"/>
    </row>
    <row r="65" spans="2:4" x14ac:dyDescent="0.35">
      <c r="B65" s="34"/>
      <c r="C65" s="34"/>
      <c r="D65" s="35"/>
    </row>
    <row r="66" spans="2:4" x14ac:dyDescent="0.35">
      <c r="B66" s="34"/>
      <c r="C66" s="34"/>
      <c r="D66" s="35"/>
    </row>
  </sheetData>
  <mergeCells count="14">
    <mergeCell ref="B55:B61"/>
    <mergeCell ref="F55:F61"/>
    <mergeCell ref="B31:B37"/>
    <mergeCell ref="F31:F37"/>
    <mergeCell ref="B39:B45"/>
    <mergeCell ref="F39:F45"/>
    <mergeCell ref="B47:B53"/>
    <mergeCell ref="F47:F53"/>
    <mergeCell ref="B7:B13"/>
    <mergeCell ref="F7:F13"/>
    <mergeCell ref="B15:B21"/>
    <mergeCell ref="F15:F21"/>
    <mergeCell ref="B23:B29"/>
    <mergeCell ref="F23:F2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E06D-A716-446A-A1FD-CA0C46F05E06}">
  <dimension ref="B2:H66"/>
  <sheetViews>
    <sheetView showGridLines="0" workbookViewId="0">
      <selection activeCell="D7" sqref="D7"/>
    </sheetView>
  </sheetViews>
  <sheetFormatPr defaultRowHeight="14.5" x14ac:dyDescent="0.35"/>
  <cols>
    <col min="2" max="2" width="7.6328125" bestFit="1" customWidth="1"/>
    <col min="3" max="3" width="9.6328125" bestFit="1" customWidth="1"/>
    <col min="4" max="4" width="12.6328125" bestFit="1" customWidth="1"/>
    <col min="6" max="6" width="8.54296875" bestFit="1" customWidth="1"/>
    <col min="7" max="7" width="9.6328125" bestFit="1" customWidth="1"/>
    <col min="8" max="8" width="10.08984375" bestFit="1" customWidth="1"/>
  </cols>
  <sheetData>
    <row r="2" spans="2:8" x14ac:dyDescent="0.35">
      <c r="C2" s="21" t="s">
        <v>58</v>
      </c>
      <c r="D2" s="23">
        <v>1</v>
      </c>
      <c r="G2" s="21" t="s">
        <v>58</v>
      </c>
      <c r="H2" s="23">
        <v>2</v>
      </c>
    </row>
    <row r="3" spans="2:8" x14ac:dyDescent="0.35">
      <c r="C3" s="21" t="s">
        <v>59</v>
      </c>
      <c r="D3" s="39">
        <f>MAX(D7:D62)</f>
        <v>1189315.4578754581</v>
      </c>
      <c r="G3" s="21" t="s">
        <v>59</v>
      </c>
      <c r="H3" s="39">
        <f>MAX(H7:H62)</f>
        <v>1180982.8697734389</v>
      </c>
    </row>
    <row r="4" spans="2:8" x14ac:dyDescent="0.35">
      <c r="C4" s="21" t="s">
        <v>57</v>
      </c>
      <c r="D4" s="23">
        <v>6</v>
      </c>
      <c r="G4" s="21" t="s">
        <v>57</v>
      </c>
      <c r="H4" s="23">
        <v>14</v>
      </c>
    </row>
    <row r="6" spans="2:8" x14ac:dyDescent="0.35">
      <c r="B6" s="36" t="s">
        <v>60</v>
      </c>
      <c r="C6" s="36" t="s">
        <v>43</v>
      </c>
      <c r="D6" s="36" t="s">
        <v>42</v>
      </c>
      <c r="F6" s="36" t="s">
        <v>60</v>
      </c>
      <c r="G6" s="36" t="s">
        <v>43</v>
      </c>
      <c r="H6" s="36" t="s">
        <v>42</v>
      </c>
    </row>
    <row r="7" spans="2:8" x14ac:dyDescent="0.35">
      <c r="B7" s="137" t="s">
        <v>44</v>
      </c>
      <c r="C7" s="23">
        <v>1</v>
      </c>
      <c r="D7" s="31">
        <v>84266.009852216754</v>
      </c>
      <c r="F7" s="137" t="s">
        <v>51</v>
      </c>
      <c r="G7" s="23">
        <v>8</v>
      </c>
      <c r="H7" s="31">
        <v>169246.97538589904</v>
      </c>
    </row>
    <row r="8" spans="2:8" x14ac:dyDescent="0.35">
      <c r="B8" s="138"/>
      <c r="C8" s="23">
        <v>2</v>
      </c>
      <c r="D8" s="31">
        <v>110426.33228840126</v>
      </c>
      <c r="F8" s="138"/>
      <c r="G8" s="23">
        <f>G7+1</f>
        <v>9</v>
      </c>
      <c r="H8" s="31">
        <v>99107.843137254909</v>
      </c>
    </row>
    <row r="9" spans="2:8" x14ac:dyDescent="0.35">
      <c r="B9" s="138"/>
      <c r="C9" s="23">
        <v>3</v>
      </c>
      <c r="D9" s="31">
        <v>108673.53336318853</v>
      </c>
      <c r="F9" s="138"/>
      <c r="G9" s="23">
        <f t="shared" ref="G9:G13" si="0">G8+1</f>
        <v>10</v>
      </c>
      <c r="H9" s="31">
        <v>163615.83924349881</v>
      </c>
    </row>
    <row r="10" spans="2:8" x14ac:dyDescent="0.35">
      <c r="B10" s="138"/>
      <c r="C10" s="23">
        <v>4</v>
      </c>
      <c r="D10" s="31">
        <v>94485.445588893868</v>
      </c>
      <c r="F10" s="138"/>
      <c r="G10" s="23">
        <f t="shared" si="0"/>
        <v>11</v>
      </c>
      <c r="H10" s="31">
        <v>201570.50479766374</v>
      </c>
    </row>
    <row r="11" spans="2:8" x14ac:dyDescent="0.35">
      <c r="B11" s="138"/>
      <c r="C11" s="23">
        <v>5</v>
      </c>
      <c r="D11" s="31">
        <v>102639.49843260189</v>
      </c>
      <c r="F11" s="138"/>
      <c r="G11" s="23">
        <f t="shared" si="0"/>
        <v>12</v>
      </c>
      <c r="H11" s="31">
        <v>228573.14698929217</v>
      </c>
    </row>
    <row r="12" spans="2:8" x14ac:dyDescent="0.35">
      <c r="B12" s="138"/>
      <c r="C12" s="23">
        <v>6</v>
      </c>
      <c r="D12" s="31">
        <v>154743.03627407074</v>
      </c>
      <c r="F12" s="138"/>
      <c r="G12" s="23">
        <f t="shared" si="0"/>
        <v>13</v>
      </c>
      <c r="H12" s="31">
        <v>86907.245167570567</v>
      </c>
    </row>
    <row r="13" spans="2:8" x14ac:dyDescent="0.35">
      <c r="B13" s="139"/>
      <c r="C13" s="23">
        <v>7</v>
      </c>
      <c r="D13" s="31">
        <v>178413.97223466189</v>
      </c>
      <c r="F13" s="139"/>
      <c r="G13" s="23">
        <f t="shared" si="0"/>
        <v>14</v>
      </c>
      <c r="H13" s="31">
        <v>131622.86191072175</v>
      </c>
    </row>
    <row r="14" spans="2:8" x14ac:dyDescent="0.35">
      <c r="B14" s="37" t="s">
        <v>38</v>
      </c>
      <c r="C14" s="37"/>
      <c r="D14" s="38">
        <f>SUM(D7:D13)</f>
        <v>833647.82803403493</v>
      </c>
      <c r="F14" s="37" t="s">
        <v>38</v>
      </c>
      <c r="G14" s="37"/>
      <c r="H14" s="38">
        <f>SUM(H7:H13)</f>
        <v>1080644.4166319012</v>
      </c>
    </row>
    <row r="15" spans="2:8" x14ac:dyDescent="0.35">
      <c r="B15" s="137" t="s">
        <v>45</v>
      </c>
      <c r="C15" s="23">
        <f>C7+1</f>
        <v>2</v>
      </c>
      <c r="D15" s="31">
        <v>112985.91549295775</v>
      </c>
      <c r="F15" s="137" t="s">
        <v>52</v>
      </c>
      <c r="G15" s="23">
        <f>G7+1</f>
        <v>9</v>
      </c>
      <c r="H15" s="31">
        <v>98439.739413680785</v>
      </c>
    </row>
    <row r="16" spans="2:8" x14ac:dyDescent="0.35">
      <c r="B16" s="138"/>
      <c r="C16" s="23">
        <f t="shared" ref="C16:C61" si="1">C8+1</f>
        <v>3</v>
      </c>
      <c r="D16" s="31">
        <v>111192.4882629108</v>
      </c>
      <c r="F16" s="138"/>
      <c r="G16" s="23">
        <f t="shared" ref="G16:G61" si="2">G8+1</f>
        <v>10</v>
      </c>
      <c r="H16" s="31">
        <v>162520.31544659694</v>
      </c>
    </row>
    <row r="17" spans="2:8" x14ac:dyDescent="0.35">
      <c r="B17" s="138"/>
      <c r="C17" s="23">
        <f t="shared" si="1"/>
        <v>4</v>
      </c>
      <c r="D17" s="31">
        <v>96629.107981220644</v>
      </c>
      <c r="F17" s="138"/>
      <c r="G17" s="23">
        <f t="shared" si="2"/>
        <v>11</v>
      </c>
      <c r="H17" s="31">
        <v>200175.03857363277</v>
      </c>
    </row>
    <row r="18" spans="2:8" x14ac:dyDescent="0.35">
      <c r="B18" s="138"/>
      <c r="C18" s="23">
        <f t="shared" si="1"/>
        <v>5</v>
      </c>
      <c r="D18" s="31">
        <v>105064.78873239437</v>
      </c>
      <c r="F18" s="138"/>
      <c r="G18" s="23">
        <f t="shared" si="2"/>
        <v>12</v>
      </c>
      <c r="H18" s="31">
        <v>226990.74232813303</v>
      </c>
    </row>
    <row r="19" spans="2:8" x14ac:dyDescent="0.35">
      <c r="B19" s="138"/>
      <c r="C19" s="23">
        <f t="shared" si="1"/>
        <v>6</v>
      </c>
      <c r="D19" s="31">
        <v>158375.5868544601</v>
      </c>
      <c r="F19" s="138"/>
      <c r="G19" s="23">
        <f t="shared" si="2"/>
        <v>13</v>
      </c>
      <c r="H19" s="31">
        <v>86353.505914623689</v>
      </c>
    </row>
    <row r="20" spans="2:8" x14ac:dyDescent="0.35">
      <c r="B20" s="138"/>
      <c r="C20" s="23">
        <f t="shared" si="1"/>
        <v>7</v>
      </c>
      <c r="D20" s="31">
        <v>182617.84037558688</v>
      </c>
      <c r="F20" s="138"/>
      <c r="G20" s="23">
        <f t="shared" si="2"/>
        <v>14</v>
      </c>
      <c r="H20" s="31">
        <v>130807.47471284075</v>
      </c>
    </row>
    <row r="21" spans="2:8" x14ac:dyDescent="0.35">
      <c r="B21" s="139"/>
      <c r="C21" s="23">
        <f t="shared" si="1"/>
        <v>8</v>
      </c>
      <c r="D21" s="31">
        <v>193639.43661971833</v>
      </c>
      <c r="F21" s="139"/>
      <c r="G21" s="23">
        <f t="shared" si="2"/>
        <v>15</v>
      </c>
      <c r="H21" s="31">
        <v>149151.38007886166</v>
      </c>
    </row>
    <row r="22" spans="2:8" x14ac:dyDescent="0.35">
      <c r="B22" s="37" t="s">
        <v>38</v>
      </c>
      <c r="C22" s="37"/>
      <c r="D22" s="38">
        <f>SUM(D15:D21)</f>
        <v>960505.16431924887</v>
      </c>
      <c r="F22" s="37" t="s">
        <v>38</v>
      </c>
      <c r="G22" s="37"/>
      <c r="H22" s="38">
        <f>SUM(H15:H21)</f>
        <v>1054438.1964683696</v>
      </c>
    </row>
    <row r="23" spans="2:8" x14ac:dyDescent="0.35">
      <c r="B23" s="137" t="s">
        <v>46</v>
      </c>
      <c r="C23" s="23">
        <f t="shared" si="1"/>
        <v>3</v>
      </c>
      <c r="D23" s="31">
        <v>105750.1203961557</v>
      </c>
      <c r="F23" s="137" t="s">
        <v>53</v>
      </c>
      <c r="G23" s="23">
        <f t="shared" si="2"/>
        <v>10</v>
      </c>
      <c r="H23" s="31">
        <v>171640.67796610168</v>
      </c>
    </row>
    <row r="24" spans="2:8" x14ac:dyDescent="0.35">
      <c r="B24" s="138"/>
      <c r="C24" s="23">
        <f t="shared" si="1"/>
        <v>4</v>
      </c>
      <c r="D24" s="31">
        <v>92320.609728009382</v>
      </c>
      <c r="F24" s="138"/>
      <c r="G24" s="23">
        <f t="shared" si="2"/>
        <v>11</v>
      </c>
      <c r="H24" s="31">
        <v>211613.55932203389</v>
      </c>
    </row>
    <row r="25" spans="2:8" x14ac:dyDescent="0.35">
      <c r="B25" s="138"/>
      <c r="C25" s="23">
        <f t="shared" si="1"/>
        <v>5</v>
      </c>
      <c r="D25" s="31">
        <v>99503.339684666775</v>
      </c>
      <c r="F25" s="138"/>
      <c r="G25" s="23">
        <f t="shared" si="2"/>
        <v>12</v>
      </c>
      <c r="H25" s="31">
        <v>239961.58192090396</v>
      </c>
    </row>
    <row r="26" spans="2:8" x14ac:dyDescent="0.35">
      <c r="B26" s="138"/>
      <c r="C26" s="23">
        <f t="shared" si="1"/>
        <v>6</v>
      </c>
      <c r="D26" s="31">
        <v>150208.92397244499</v>
      </c>
      <c r="F26" s="138"/>
      <c r="G26" s="23">
        <f t="shared" si="2"/>
        <v>13</v>
      </c>
      <c r="H26" s="31">
        <v>91073.446327683618</v>
      </c>
    </row>
    <row r="27" spans="2:8" x14ac:dyDescent="0.35">
      <c r="B27" s="138"/>
      <c r="C27" s="23">
        <f t="shared" si="1"/>
        <v>7</v>
      </c>
      <c r="D27" s="31">
        <v>173059.2349086036</v>
      </c>
      <c r="F27" s="138"/>
      <c r="G27" s="23">
        <f t="shared" si="2"/>
        <v>14</v>
      </c>
      <c r="H27" s="31">
        <v>137853.10734463276</v>
      </c>
    </row>
    <row r="28" spans="2:8" x14ac:dyDescent="0.35">
      <c r="B28" s="138"/>
      <c r="C28" s="23">
        <f t="shared" si="1"/>
        <v>8</v>
      </c>
      <c r="D28" s="31">
        <v>183748.82221152034</v>
      </c>
      <c r="F28" s="138"/>
      <c r="G28" s="23">
        <f t="shared" si="2"/>
        <v>15</v>
      </c>
      <c r="H28" s="31">
        <v>157288.13559322036</v>
      </c>
    </row>
    <row r="29" spans="2:8" x14ac:dyDescent="0.35">
      <c r="B29" s="139"/>
      <c r="C29" s="23">
        <f t="shared" si="1"/>
        <v>9</v>
      </c>
      <c r="D29" s="31">
        <v>108682.88699512134</v>
      </c>
      <c r="F29" s="139"/>
      <c r="G29" s="23">
        <f t="shared" si="2"/>
        <v>16</v>
      </c>
      <c r="H29" s="31">
        <v>165423.72881355934</v>
      </c>
    </row>
    <row r="30" spans="2:8" x14ac:dyDescent="0.35">
      <c r="B30" s="37" t="s">
        <v>38</v>
      </c>
      <c r="C30" s="37"/>
      <c r="D30" s="38">
        <f>SUM(D23:D29)</f>
        <v>913273.93789652223</v>
      </c>
      <c r="F30" s="37" t="s">
        <v>38</v>
      </c>
      <c r="G30" s="37"/>
      <c r="H30" s="38">
        <f>SUM(H23:H29)</f>
        <v>1174854.2372881356</v>
      </c>
    </row>
    <row r="31" spans="2:8" x14ac:dyDescent="0.35">
      <c r="B31" s="137" t="s">
        <v>47</v>
      </c>
      <c r="C31" s="23">
        <f t="shared" si="1"/>
        <v>4</v>
      </c>
      <c r="D31" s="31">
        <v>88728.781304711883</v>
      </c>
      <c r="F31" s="137" t="s">
        <v>54</v>
      </c>
      <c r="G31" s="23">
        <f t="shared" si="2"/>
        <v>11</v>
      </c>
      <c r="H31" s="31">
        <v>207748.06201550388</v>
      </c>
    </row>
    <row r="32" spans="2:8" x14ac:dyDescent="0.35">
      <c r="B32" s="138"/>
      <c r="C32" s="23">
        <f t="shared" si="1"/>
        <v>5</v>
      </c>
      <c r="D32" s="31">
        <v>95074.217857958443</v>
      </c>
      <c r="F32" s="138"/>
      <c r="G32" s="23">
        <f t="shared" si="2"/>
        <v>12</v>
      </c>
      <c r="H32" s="31">
        <v>235578.25765965303</v>
      </c>
    </row>
    <row r="33" spans="2:8" x14ac:dyDescent="0.35">
      <c r="B33" s="138"/>
      <c r="C33" s="23">
        <f t="shared" si="1"/>
        <v>6</v>
      </c>
      <c r="D33" s="31">
        <v>143661.87105122936</v>
      </c>
      <c r="F33" s="138"/>
      <c r="G33" s="23">
        <f t="shared" si="2"/>
        <v>13</v>
      </c>
      <c r="H33" s="31">
        <v>89387.227759320784</v>
      </c>
    </row>
    <row r="34" spans="2:8" x14ac:dyDescent="0.35">
      <c r="B34" s="138"/>
      <c r="C34" s="23">
        <f t="shared" si="1"/>
        <v>7</v>
      </c>
      <c r="D34" s="31">
        <v>165425.28735632182</v>
      </c>
      <c r="F34" s="138"/>
      <c r="G34" s="23">
        <f t="shared" si="2"/>
        <v>14</v>
      </c>
      <c r="H34" s="31">
        <v>135289.77482465855</v>
      </c>
    </row>
    <row r="35" spans="2:8" x14ac:dyDescent="0.35">
      <c r="B35" s="138"/>
      <c r="C35" s="23">
        <f t="shared" si="1"/>
        <v>8</v>
      </c>
      <c r="D35" s="31">
        <v>175800.41105275176</v>
      </c>
      <c r="F35" s="138"/>
      <c r="G35" s="23">
        <f t="shared" si="2"/>
        <v>15</v>
      </c>
      <c r="H35" s="31">
        <v>154374.30786267997</v>
      </c>
    </row>
    <row r="36" spans="2:8" x14ac:dyDescent="0.35">
      <c r="B36" s="138"/>
      <c r="C36" s="23">
        <f t="shared" si="1"/>
        <v>9</v>
      </c>
      <c r="D36" s="31">
        <v>103613.22980893659</v>
      </c>
      <c r="F36" s="138"/>
      <c r="G36" s="23">
        <f t="shared" si="2"/>
        <v>16</v>
      </c>
      <c r="H36" s="31">
        <v>162347.72978959026</v>
      </c>
    </row>
    <row r="37" spans="2:8" x14ac:dyDescent="0.35">
      <c r="B37" s="139"/>
      <c r="C37" s="23">
        <f t="shared" si="1"/>
        <v>10</v>
      </c>
      <c r="D37" s="31">
        <v>170984.92806576844</v>
      </c>
      <c r="F37" s="139"/>
      <c r="G37" s="23">
        <f t="shared" si="2"/>
        <v>17</v>
      </c>
      <c r="H37" s="31">
        <v>102239.20265780731</v>
      </c>
    </row>
    <row r="38" spans="2:8" x14ac:dyDescent="0.35">
      <c r="B38" s="37" t="s">
        <v>38</v>
      </c>
      <c r="C38" s="37"/>
      <c r="D38" s="38">
        <f>SUM(D31:D37)</f>
        <v>943288.72649767832</v>
      </c>
      <c r="F38" s="37" t="s">
        <v>38</v>
      </c>
      <c r="G38" s="37"/>
      <c r="H38" s="38">
        <f>SUM(H31:H37)</f>
        <v>1086964.5625692138</v>
      </c>
    </row>
    <row r="39" spans="2:8" x14ac:dyDescent="0.35">
      <c r="B39" s="137" t="s">
        <v>48</v>
      </c>
      <c r="C39" s="23">
        <f t="shared" si="1"/>
        <v>5</v>
      </c>
      <c r="D39" s="31">
        <v>91410.128575177107</v>
      </c>
      <c r="F39" s="137" t="s">
        <v>55</v>
      </c>
      <c r="G39" s="23">
        <f t="shared" si="2"/>
        <v>12</v>
      </c>
      <c r="H39" s="31">
        <v>232661.86765526299</v>
      </c>
    </row>
    <row r="40" spans="2:8" x14ac:dyDescent="0.35">
      <c r="B40" s="138"/>
      <c r="C40" s="23">
        <f t="shared" si="1"/>
        <v>6</v>
      </c>
      <c r="D40" s="31">
        <v>138270.96999912534</v>
      </c>
      <c r="F40" s="138"/>
      <c r="G40" s="23">
        <f t="shared" si="2"/>
        <v>13</v>
      </c>
      <c r="H40" s="31">
        <v>88185.433800637067</v>
      </c>
    </row>
    <row r="41" spans="2:8" x14ac:dyDescent="0.35">
      <c r="B41" s="138"/>
      <c r="C41" s="23">
        <f t="shared" si="1"/>
        <v>7</v>
      </c>
      <c r="D41" s="31">
        <v>159122.5400157439</v>
      </c>
      <c r="F41" s="138"/>
      <c r="G41" s="23">
        <f t="shared" si="2"/>
        <v>14</v>
      </c>
      <c r="H41" s="31">
        <v>133424.5145500027</v>
      </c>
    </row>
    <row r="42" spans="2:8" x14ac:dyDescent="0.35">
      <c r="B42" s="138"/>
      <c r="C42" s="23">
        <f t="shared" si="1"/>
        <v>8</v>
      </c>
      <c r="D42" s="31">
        <v>169266.8590921018</v>
      </c>
      <c r="F42" s="138"/>
      <c r="G42" s="23">
        <f t="shared" si="2"/>
        <v>15</v>
      </c>
      <c r="H42" s="31">
        <v>152291.82788345602</v>
      </c>
    </row>
    <row r="43" spans="2:8" x14ac:dyDescent="0.35">
      <c r="B43" s="138"/>
      <c r="C43" s="23">
        <f t="shared" si="1"/>
        <v>9</v>
      </c>
      <c r="D43" s="31">
        <v>99377.066386775128</v>
      </c>
      <c r="F43" s="138"/>
      <c r="G43" s="23">
        <f t="shared" si="2"/>
        <v>16</v>
      </c>
      <c r="H43" s="31">
        <v>160109.41746000323</v>
      </c>
    </row>
    <row r="44" spans="2:8" x14ac:dyDescent="0.35">
      <c r="B44" s="138"/>
      <c r="C44" s="23">
        <f t="shared" si="1"/>
        <v>10</v>
      </c>
      <c r="D44" s="31">
        <v>164033.76191725707</v>
      </c>
      <c r="F44" s="138"/>
      <c r="G44" s="23">
        <f t="shared" si="2"/>
        <v>17</v>
      </c>
      <c r="H44" s="31">
        <v>100885.92150017097</v>
      </c>
    </row>
    <row r="45" spans="2:8" x14ac:dyDescent="0.35">
      <c r="B45" s="139"/>
      <c r="C45" s="23">
        <f t="shared" si="1"/>
        <v>11</v>
      </c>
      <c r="D45" s="31">
        <v>202248.75360797692</v>
      </c>
      <c r="F45" s="139"/>
      <c r="G45" s="23">
        <f t="shared" si="2"/>
        <v>18</v>
      </c>
      <c r="H45" s="31">
        <v>169316.03289722317</v>
      </c>
    </row>
    <row r="46" spans="2:8" x14ac:dyDescent="0.35">
      <c r="B46" s="37" t="s">
        <v>38</v>
      </c>
      <c r="C46" s="37"/>
      <c r="D46" s="38">
        <f>SUM(D39:D45)</f>
        <v>1023730.0795941573</v>
      </c>
      <c r="F46" s="37" t="s">
        <v>38</v>
      </c>
      <c r="G46" s="37"/>
      <c r="H46" s="38">
        <f>SUM(H39:H45)</f>
        <v>1036875.015746756</v>
      </c>
    </row>
    <row r="47" spans="2:8" x14ac:dyDescent="0.35">
      <c r="B47" s="137" t="s">
        <v>49</v>
      </c>
      <c r="C47" s="23">
        <f t="shared" si="1"/>
        <v>6</v>
      </c>
      <c r="D47" s="31">
        <v>141681.17216117217</v>
      </c>
      <c r="F47" s="137" t="s">
        <v>56</v>
      </c>
      <c r="G47" s="23">
        <f t="shared" si="2"/>
        <v>13</v>
      </c>
      <c r="H47" s="31">
        <v>87336.136532278004</v>
      </c>
    </row>
    <row r="48" spans="2:8" x14ac:dyDescent="0.35">
      <c r="B48" s="138"/>
      <c r="C48" s="23">
        <f t="shared" si="1"/>
        <v>7</v>
      </c>
      <c r="D48" s="31">
        <v>163013.62637362638</v>
      </c>
      <c r="F48" s="138"/>
      <c r="G48" s="23">
        <f t="shared" si="2"/>
        <v>14</v>
      </c>
      <c r="H48" s="31">
        <v>132115.4729514858</v>
      </c>
    </row>
    <row r="49" spans="2:8" x14ac:dyDescent="0.35">
      <c r="B49" s="138"/>
      <c r="C49" s="23">
        <f t="shared" si="1"/>
        <v>8</v>
      </c>
      <c r="D49" s="31">
        <v>173463.73626373627</v>
      </c>
      <c r="F49" s="138"/>
      <c r="G49" s="23">
        <f t="shared" si="2"/>
        <v>15</v>
      </c>
      <c r="H49" s="31">
        <v>150821.52574113989</v>
      </c>
    </row>
    <row r="50" spans="2:8" x14ac:dyDescent="0.35">
      <c r="B50" s="138"/>
      <c r="C50" s="23">
        <f t="shared" si="1"/>
        <v>9</v>
      </c>
      <c r="D50" s="31">
        <v>101705.93406593407</v>
      </c>
      <c r="F50" s="138"/>
      <c r="G50" s="23">
        <f t="shared" si="2"/>
        <v>16</v>
      </c>
      <c r="H50" s="31">
        <v>158538.56754178298</v>
      </c>
    </row>
    <row r="51" spans="2:8" x14ac:dyDescent="0.35">
      <c r="B51" s="138"/>
      <c r="C51" s="23">
        <f t="shared" si="1"/>
        <v>10</v>
      </c>
      <c r="D51" s="31">
        <v>167891.72161172162</v>
      </c>
      <c r="F51" s="138"/>
      <c r="G51" s="23">
        <f t="shared" si="2"/>
        <v>17</v>
      </c>
      <c r="H51" s="31">
        <v>99925.373661708058</v>
      </c>
    </row>
    <row r="52" spans="2:8" x14ac:dyDescent="0.35">
      <c r="B52" s="138"/>
      <c r="C52" s="23">
        <f t="shared" si="1"/>
        <v>11</v>
      </c>
      <c r="D52" s="31">
        <v>206920</v>
      </c>
      <c r="F52" s="138"/>
      <c r="G52" s="23">
        <f t="shared" si="2"/>
        <v>18</v>
      </c>
      <c r="H52" s="31">
        <v>167685.38214197377</v>
      </c>
    </row>
    <row r="53" spans="2:8" x14ac:dyDescent="0.35">
      <c r="B53" s="139"/>
      <c r="C53" s="23">
        <f t="shared" si="1"/>
        <v>12</v>
      </c>
      <c r="D53" s="31">
        <v>234639.26739926741</v>
      </c>
      <c r="F53" s="139"/>
      <c r="G53" s="23">
        <f t="shared" si="2"/>
        <v>19</v>
      </c>
      <c r="H53" s="31">
        <v>208932.54655312531</v>
      </c>
    </row>
    <row r="54" spans="2:8" x14ac:dyDescent="0.35">
      <c r="B54" s="37" t="s">
        <v>38</v>
      </c>
      <c r="C54" s="37"/>
      <c r="D54" s="38">
        <f>SUM(D47:D53)</f>
        <v>1189315.4578754581</v>
      </c>
      <c r="F54" s="37" t="s">
        <v>38</v>
      </c>
      <c r="G54" s="37"/>
      <c r="H54" s="38">
        <f>SUM(H47:H53)</f>
        <v>1005355.005123494</v>
      </c>
    </row>
    <row r="55" spans="2:8" x14ac:dyDescent="0.35">
      <c r="B55" s="137" t="s">
        <v>50</v>
      </c>
      <c r="C55" s="23">
        <f t="shared" si="1"/>
        <v>7</v>
      </c>
      <c r="D55" s="31">
        <v>160629.40487597146</v>
      </c>
      <c r="F55" s="137" t="s">
        <v>61</v>
      </c>
      <c r="G55" s="23">
        <f t="shared" si="2"/>
        <v>14</v>
      </c>
      <c r="H55" s="31">
        <v>134868.2998710628</v>
      </c>
    </row>
    <row r="56" spans="2:8" x14ac:dyDescent="0.35">
      <c r="B56" s="138"/>
      <c r="C56" s="23">
        <f t="shared" si="1"/>
        <v>8</v>
      </c>
      <c r="D56" s="31">
        <v>170977.32353880547</v>
      </c>
      <c r="F56" s="138"/>
      <c r="G56" s="23">
        <f t="shared" si="2"/>
        <v>15</v>
      </c>
      <c r="H56" s="31">
        <v>153973.10738625898</v>
      </c>
    </row>
    <row r="57" spans="2:8" x14ac:dyDescent="0.35">
      <c r="B57" s="138"/>
      <c r="C57" s="23">
        <f t="shared" si="1"/>
        <v>9</v>
      </c>
      <c r="D57" s="31">
        <v>100129.56456936017</v>
      </c>
      <c r="F57" s="138"/>
      <c r="G57" s="23">
        <f t="shared" si="2"/>
        <v>16</v>
      </c>
      <c r="H57" s="31">
        <v>161841.95984527539</v>
      </c>
    </row>
    <row r="58" spans="2:8" x14ac:dyDescent="0.35">
      <c r="B58" s="138"/>
      <c r="C58" s="23">
        <f t="shared" si="1"/>
        <v>10</v>
      </c>
      <c r="D58" s="31">
        <v>165301.71404237195</v>
      </c>
      <c r="F58" s="138"/>
      <c r="G58" s="23">
        <f t="shared" si="2"/>
        <v>17</v>
      </c>
      <c r="H58" s="31">
        <v>102018.49327684657</v>
      </c>
    </row>
    <row r="59" spans="2:8" x14ac:dyDescent="0.35">
      <c r="B59" s="138"/>
      <c r="C59" s="23">
        <f t="shared" si="1"/>
        <v>11</v>
      </c>
      <c r="D59" s="31">
        <v>203652.82657297986</v>
      </c>
      <c r="F59" s="138"/>
      <c r="G59" s="23">
        <f t="shared" si="2"/>
        <v>18</v>
      </c>
      <c r="H59" s="31">
        <v>171190.86387916745</v>
      </c>
    </row>
    <row r="60" spans="2:8" x14ac:dyDescent="0.35">
      <c r="B60" s="138"/>
      <c r="C60" s="23">
        <f t="shared" si="1"/>
        <v>12</v>
      </c>
      <c r="D60" s="31">
        <v>230934.41924837645</v>
      </c>
      <c r="F60" s="138"/>
      <c r="G60" s="23">
        <f t="shared" si="2"/>
        <v>19</v>
      </c>
      <c r="H60" s="31">
        <v>213312.21219377418</v>
      </c>
    </row>
    <row r="61" spans="2:8" x14ac:dyDescent="0.35">
      <c r="B61" s="139"/>
      <c r="C61" s="23">
        <f t="shared" si="1"/>
        <v>13</v>
      </c>
      <c r="D61" s="31">
        <v>87799.425103800691</v>
      </c>
      <c r="F61" s="139"/>
      <c r="G61" s="23">
        <f t="shared" si="2"/>
        <v>20</v>
      </c>
      <c r="H61" s="31">
        <v>243777.93332105357</v>
      </c>
    </row>
    <row r="62" spans="2:8" x14ac:dyDescent="0.35">
      <c r="B62" s="37" t="s">
        <v>38</v>
      </c>
      <c r="C62" s="37"/>
      <c r="D62" s="38">
        <f>SUM(D55:D61)</f>
        <v>1119424.6779516661</v>
      </c>
      <c r="F62" s="37" t="s">
        <v>38</v>
      </c>
      <c r="G62" s="37"/>
      <c r="H62" s="38">
        <f>SUM(H55:H61)</f>
        <v>1180982.8697734389</v>
      </c>
    </row>
    <row r="63" spans="2:8" x14ac:dyDescent="0.35">
      <c r="B63" s="32"/>
      <c r="C63" s="32"/>
      <c r="D63" s="33"/>
    </row>
    <row r="64" spans="2:8" x14ac:dyDescent="0.35">
      <c r="B64" s="34"/>
      <c r="C64" s="34"/>
      <c r="D64" s="35"/>
    </row>
    <row r="65" spans="2:4" x14ac:dyDescent="0.35">
      <c r="B65" s="34"/>
      <c r="C65" s="34"/>
      <c r="D65" s="35"/>
    </row>
    <row r="66" spans="2:4" x14ac:dyDescent="0.35">
      <c r="B66" s="34"/>
      <c r="C66" s="34"/>
      <c r="D66" s="35"/>
    </row>
  </sheetData>
  <mergeCells count="14">
    <mergeCell ref="B55:B61"/>
    <mergeCell ref="F7:F13"/>
    <mergeCell ref="F15:F21"/>
    <mergeCell ref="F23:F29"/>
    <mergeCell ref="F31:F37"/>
    <mergeCell ref="F39:F45"/>
    <mergeCell ref="F47:F53"/>
    <mergeCell ref="F55:F61"/>
    <mergeCell ref="B7:B13"/>
    <mergeCell ref="B15:B21"/>
    <mergeCell ref="B23:B29"/>
    <mergeCell ref="B31:B37"/>
    <mergeCell ref="B39:B45"/>
    <mergeCell ref="B47:B53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Cover</vt:lpstr>
      <vt:lpstr>Problem</vt:lpstr>
      <vt:lpstr>Data</vt:lpstr>
      <vt:lpstr>Calculation</vt:lpstr>
      <vt:lpstr>Brute Force Search</vt:lpstr>
      <vt:lpstr>Tabu Search_Run 1</vt:lpstr>
      <vt:lpstr>Tabu Search_Run 2</vt:lpstr>
      <vt:lpstr>Tabu Search_Run 3</vt:lpstr>
      <vt:lpstr>Tabu Search_Run 4</vt:lpstr>
      <vt:lpstr>Tabu Search_Run 5</vt:lpstr>
      <vt:lpstr>Result</vt:lpstr>
      <vt:lpstr>Optimization (2)</vt:lpstr>
      <vt:lpstr>Optimization_v2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2021-11-04T23:16:12Z</dcterms:created>
  <dcterms:modified xsi:type="dcterms:W3CDTF">2022-01-10T12:52:39Z</dcterms:modified>
</cp:coreProperties>
</file>