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media/image1.jpeg" ContentType="image/jpeg"/>
  <Override PartName="/xl/drawings/drawing2.xml" ContentType="application/vnd.openxmlformats-officedocument.drawing+xml"/>
  <Override PartName="/xl/media/image2.jpeg" ContentType="image/jpeg"/>
  <Override PartName="/xl/media/image3.jpeg" ContentType="image/jpeg"/>
  <Override PartName="/xl/drawings/drawing3.xml" ContentType="application/vnd.openxmlformats-officedocument.drawing+xml"/>
  <Override PartName="/xl/media/image4.jpeg" ContentType="image/jpeg"/>
  <Override PartName="/xl/drawings/drawing4.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威能套餐-水地暖（90㎡-4路3控）" sheetId="1" r:id="rId4"/>
    <sheet name="明装散热器报价单V12.1" sheetId="2" r:id="rId5"/>
    <sheet name="电地暖报价单V12.1" sheetId="3" r:id="rId6"/>
    <sheet name="材料价格数据库" sheetId="4" r:id="rId7"/>
  </sheets>
</workbook>
</file>

<file path=xl/comments1.xml><?xml version="1.0" encoding="utf-8"?>
<comments xmlns="http://schemas.openxmlformats.org/spreadsheetml/2006/main">
  <authors>
    <author>Administrator</author>
  </authors>
  <commentList>
    <comment ref="C170" authorId="0">
      <text>
        <r>
          <rPr>
            <sz val="11"/>
            <color indexed="8"/>
            <rFont val="Helvetica Neue"/>
          </rPr>
          <t>Administrator:
2016-6-6章通知老型号停产，更改新型号</t>
        </r>
      </text>
    </comment>
    <comment ref="D185" authorId="0">
      <text>
        <r>
          <rPr>
            <sz val="11"/>
            <color indexed="8"/>
            <rFont val="Helvetica Neue"/>
          </rPr>
          <t>Administrator:
2017.4.2启用</t>
        </r>
      </text>
    </comment>
    <comment ref="D186" authorId="0">
      <text>
        <r>
          <rPr>
            <sz val="11"/>
            <color indexed="8"/>
            <rFont val="Helvetica Neue"/>
          </rPr>
          <t>Administrator:
2017.4.2启用</t>
        </r>
      </text>
    </comment>
  </commentList>
</comments>
</file>

<file path=xl/sharedStrings.xml><?xml version="1.0" encoding="utf-8"?>
<sst xmlns="http://schemas.openxmlformats.org/spreadsheetml/2006/main" uniqueCount="560">
  <si>
    <t>杭州金美暖通设备有限公司</t>
  </si>
  <si>
    <t>家庭采暖整体解决方案-水地暖</t>
  </si>
  <si>
    <t>(版本号：v18.8.20)</t>
  </si>
  <si>
    <t xml:space="preserve">             项 目 名称：</t>
  </si>
  <si>
    <t xml:space="preserve">             需方(甲方)：</t>
  </si>
  <si>
    <t xml:space="preserve">             供方(乙方)：杭州金美暖通设备有限公司</t>
  </si>
  <si>
    <t xml:space="preserve">             公 司 地 址：杭州市西湖区天虹公寓3幢1-3号商铺</t>
  </si>
  <si>
    <t xml:space="preserve">              售后、保修：0571-85855431</t>
  </si>
  <si>
    <t xml:space="preserve">  </t>
  </si>
  <si>
    <t>家庭锅炉采暖方案清单明细—专业地暖 找金美舒适家</t>
  </si>
  <si>
    <t>主要配置：</t>
  </si>
  <si>
    <t>项目概要：建议分水器放厨房台盆下或卫生间洗脸盆下，节省空间，锅炉可以放在厨房或设备阳台</t>
  </si>
  <si>
    <t xml:space="preserve"> </t>
  </si>
  <si>
    <t>锅炉方面：采暖锅炉具备生活用水功能和地热双功能，锅炉优先供应生活热水</t>
  </si>
  <si>
    <t>选材方面：锅炉+分水器+管路为全系列优质品牌，保证售后无忧</t>
  </si>
  <si>
    <r>
      <rPr>
        <sz val="20"/>
        <color indexed="8"/>
        <rFont val="Microsoft YaHei"/>
      </rPr>
      <t>施工工艺：盘管间距在</t>
    </r>
    <r>
      <rPr>
        <sz val="20"/>
        <color indexed="11"/>
        <rFont val="Microsoft YaHei"/>
      </rPr>
      <t>150mm~200mm左右</t>
    </r>
    <r>
      <rPr>
        <sz val="20"/>
        <color indexed="8"/>
        <rFont val="Microsoft YaHei"/>
      </rPr>
      <t>，具体根据户型，由暖通设计在图纸中体现</t>
    </r>
  </si>
  <si>
    <r>
      <rPr>
        <sz val="20"/>
        <color indexed="8"/>
        <rFont val="Microsoft YaHei"/>
      </rPr>
      <t>采暖效果：每个区域设置独立温控，每路面积12-15m2，室内温度可达</t>
    </r>
    <r>
      <rPr>
        <sz val="20"/>
        <color indexed="11"/>
        <rFont val="Microsoft YaHei"/>
      </rPr>
      <t>18-22°C</t>
    </r>
  </si>
  <si>
    <t>质保方面：整个采暖系统（锅炉+分水器等）保修2年，其中锅炉店保3年，地暖管路保修10年。</t>
  </si>
  <si>
    <r>
      <rPr>
        <sz val="20"/>
        <color indexed="8"/>
        <rFont val="Microsoft YaHei"/>
      </rPr>
      <t>特别说明：此报价有效期1个月，盖章有效。找平层为装修公司负责（</t>
    </r>
    <r>
      <rPr>
        <sz val="20"/>
        <color indexed="11"/>
        <rFont val="Microsoft YaHei"/>
      </rPr>
      <t>混凝土配比：1:3:3</t>
    </r>
    <r>
      <rPr>
        <sz val="20"/>
        <color indexed="8"/>
        <rFont val="Microsoft YaHei"/>
      </rPr>
      <t>），烟道打孔为业主负责。</t>
    </r>
  </si>
  <si>
    <t xml:space="preserve">金美舒适家·采暖报价清单  </t>
  </si>
  <si>
    <t>工程地址</t>
  </si>
  <si>
    <t>********</t>
  </si>
  <si>
    <t>销售专员</t>
  </si>
  <si>
    <t>设计师</t>
  </si>
  <si>
    <t>/</t>
  </si>
  <si>
    <t>采暖面积</t>
  </si>
  <si>
    <t>55 平方米</t>
  </si>
  <si>
    <t>报价编号</t>
  </si>
  <si>
    <t>180820*01-1
（套餐）</t>
  </si>
  <si>
    <t>修改时间</t>
  </si>
  <si>
    <t>一、热源设备及循环动力设备</t>
  </si>
  <si>
    <t>序号</t>
  </si>
  <si>
    <t>配置名称</t>
  </si>
  <si>
    <t>品牌</t>
  </si>
  <si>
    <t>规格型号</t>
  </si>
  <si>
    <t>单价</t>
  </si>
  <si>
    <t>数量</t>
  </si>
  <si>
    <t>单位</t>
  </si>
  <si>
    <t>金额</t>
  </si>
  <si>
    <t>备注</t>
  </si>
  <si>
    <t>1*</t>
  </si>
  <si>
    <t>壁挂式锅炉</t>
  </si>
  <si>
    <t>威能进口</t>
  </si>
  <si>
    <t xml:space="preserve">24KW-两用 </t>
  </si>
  <si>
    <t>套</t>
  </si>
  <si>
    <t>原装进口</t>
  </si>
  <si>
    <t>锅炉安装辅件</t>
  </si>
  <si>
    <t>国产优质</t>
  </si>
  <si>
    <t>硬连接</t>
  </si>
  <si>
    <t>热源设备及循环动力设备小计（一）:</t>
  </si>
  <si>
    <r>
      <rPr>
        <sz val="16"/>
        <color indexed="8"/>
        <rFont val="Microsoft YaHei"/>
      </rPr>
      <t>二、主管材料及配件</t>
    </r>
    <r>
      <rPr>
        <sz val="16"/>
        <color indexed="11"/>
        <rFont val="Microsoft YaHei"/>
      </rPr>
      <t>（耐高温，可减缓地暖管腐蚀，延长管路使用寿命，降低维护成本及能耗）</t>
    </r>
  </si>
  <si>
    <t>系统总管</t>
  </si>
  <si>
    <t>瑞好PEX_a</t>
  </si>
  <si>
    <t>De25*3.5（PEX-A)合资</t>
  </si>
  <si>
    <t>米</t>
  </si>
  <si>
    <t>德国合资</t>
  </si>
  <si>
    <t>滑紧式主管配件+打压件+分水器球阀等</t>
  </si>
  <si>
    <t>主管材料及辅材小计（ 二 ）:</t>
  </si>
  <si>
    <r>
      <rPr>
        <sz val="16"/>
        <color indexed="8"/>
        <rFont val="Microsoft YaHei"/>
      </rPr>
      <t>三、地面盘管及材料</t>
    </r>
    <r>
      <rPr>
        <sz val="16"/>
        <color indexed="11"/>
        <rFont val="Microsoft YaHei"/>
      </rPr>
      <t>（耐高温，可减缓地暖管腐蚀，延长管路使用寿命，降低维护成本及能耗）</t>
    </r>
  </si>
  <si>
    <t>采暖分区</t>
  </si>
  <si>
    <t>材料名称</t>
  </si>
  <si>
    <t>规格</t>
  </si>
  <si>
    <t>预估实铺区域</t>
  </si>
  <si>
    <t>Fixanit地暖管</t>
  </si>
  <si>
    <t>PERT De16*2.0（国）</t>
  </si>
  <si>
    <t>m²</t>
  </si>
  <si>
    <t>4路三控</t>
  </si>
  <si>
    <t>保温板</t>
  </si>
  <si>
    <t>京牛（豪华版）</t>
  </si>
  <si>
    <t>XPS 35KG/m³</t>
  </si>
  <si>
    <t>蓝色</t>
  </si>
  <si>
    <t>反射膜</t>
  </si>
  <si>
    <t>京牛</t>
  </si>
  <si>
    <t>镜面反射膜</t>
  </si>
  <si>
    <t>镜面铝箔</t>
  </si>
  <si>
    <t>硅晶网</t>
  </si>
  <si>
    <t>50mm*50mm</t>
  </si>
  <si>
    <t>环保耐腐蚀</t>
  </si>
  <si>
    <t>边界保温条</t>
  </si>
  <si>
    <t>70mm（宽）*6mm（厚）</t>
  </si>
  <si>
    <t>全背胶</t>
  </si>
  <si>
    <t>温控器信号线</t>
  </si>
  <si>
    <t>中策</t>
  </si>
  <si>
    <t>3*0.75</t>
  </si>
  <si>
    <t>捆扎带/保温套/胶带</t>
  </si>
  <si>
    <t>地暖材料小计（三）:</t>
  </si>
  <si>
    <r>
      <rPr>
        <sz val="16"/>
        <color indexed="8"/>
        <rFont val="Microsoft YaHei"/>
      </rPr>
      <t>四、水力分配及控制系统</t>
    </r>
    <r>
      <rPr>
        <sz val="16"/>
        <color indexed="11"/>
        <rFont val="Microsoft YaHei"/>
      </rPr>
      <t>（全套自控系统，液晶显示，分室温控器，运行成本降低，节约能耗）</t>
    </r>
  </si>
  <si>
    <t>分集水器</t>
  </si>
  <si>
    <t>Fixanit</t>
  </si>
  <si>
    <t>F9200铜本色分集水器（4+4路）</t>
  </si>
  <si>
    <t>中法合资</t>
  </si>
  <si>
    <t>自动排气阀</t>
  </si>
  <si>
    <t>DN15</t>
  </si>
  <si>
    <t>240</t>
  </si>
  <si>
    <t>末端活接三通</t>
  </si>
  <si>
    <t>F3110铜本色尾件</t>
  </si>
  <si>
    <t>支架</t>
  </si>
  <si>
    <t>F9200支架</t>
  </si>
  <si>
    <t>压差旁通组件</t>
  </si>
  <si>
    <t>F3107(压差旁通组件)</t>
  </si>
  <si>
    <t>6*</t>
  </si>
  <si>
    <t>采暖温控器</t>
  </si>
  <si>
    <t>Fixanit温控器</t>
  </si>
  <si>
    <t>F1100(温控器）</t>
  </si>
  <si>
    <t>支</t>
  </si>
  <si>
    <t>液晶式</t>
  </si>
  <si>
    <t>7*</t>
  </si>
  <si>
    <t>电热驱动器</t>
  </si>
  <si>
    <t>Fixanit驱动器</t>
  </si>
  <si>
    <t>F1602（电热驱动器）</t>
  </si>
  <si>
    <t>分水器挂墙背板</t>
  </si>
  <si>
    <t>金美舒适家定制</t>
  </si>
  <si>
    <t>600*450</t>
  </si>
  <si>
    <t>控制系统小计（四）:</t>
  </si>
  <si>
    <t>五，安装费用</t>
  </si>
  <si>
    <t>隐蔽工程安装费（主管+地面盘管+辅材铺设）</t>
  </si>
  <si>
    <r>
      <rPr>
        <sz val="15"/>
        <color indexed="8"/>
        <rFont val="Microsoft YaHei"/>
      </rPr>
      <t>m</t>
    </r>
    <r>
      <rPr>
        <vertAlign val="superscript"/>
        <sz val="15"/>
        <color indexed="8"/>
        <rFont val="Microsoft YaHei"/>
      </rPr>
      <t>2</t>
    </r>
  </si>
  <si>
    <t>规范施工</t>
  </si>
  <si>
    <t>安装&amp;调试费（锅炉调试+分集水器+温控器）</t>
  </si>
  <si>
    <t>项</t>
  </si>
  <si>
    <t>远程施工费（每公里按照1元计算，每个项目按照往返10次计算）</t>
  </si>
  <si>
    <t>安装费用小计（五）：</t>
  </si>
  <si>
    <t>六，费用汇总</t>
  </si>
  <si>
    <t>材料及设备合计（一+二+三+四）:</t>
  </si>
  <si>
    <t>安装费用小计（五）：不参与打折</t>
  </si>
  <si>
    <t>总价：（一+二+三+四+五）</t>
  </si>
  <si>
    <t>最终优惠价（不含税金）：</t>
  </si>
  <si>
    <t>注:1、本报价不包含系统所需的电源插座及自来水，生活热水管道；</t>
  </si>
  <si>
    <t xml:space="preserve">    2、本报价价为系统整体折扣优惠价，单项价格不具有独立购买的实际意义；</t>
  </si>
  <si>
    <t>一、特别说明</t>
  </si>
  <si>
    <t>1. 严寒天气请对地暖系统及锅炉做好防冻措施或将锅炉开在防冻模式，由于冰冻造成的损坏，不在保修范围；</t>
  </si>
  <si>
    <t>2.标配锅炉只提供天然气气种，如城市管道气必须提前通知我司，评估后方可进行喷嘴更换工作；喷嘴更换费用另计；
锅炉外置时，不可淋雨，且安装在通风良好处；</t>
  </si>
  <si>
    <t>3.锅炉旁需安装220V的电源插座一个，便于锅炉通电；如有循环水泵，去耦罐，混水也要预留220V电源插座一只；
   分集水器上端200mm处需留220V电源；</t>
  </si>
  <si>
    <r>
      <rPr>
        <sz val="18"/>
        <color indexed="8"/>
        <rFont val="Microsoft YaHei"/>
      </rPr>
      <t>4.地热预热层水泥结面（</t>
    </r>
    <r>
      <rPr>
        <sz val="18"/>
        <color indexed="11"/>
        <rFont val="Microsoft YaHei"/>
      </rPr>
      <t>混凝土配比：1:3:3</t>
    </r>
    <r>
      <rPr>
        <sz val="18"/>
        <color indexed="8"/>
        <rFont val="Microsoft YaHei"/>
      </rPr>
      <t>），</t>
    </r>
    <r>
      <rPr>
        <sz val="18"/>
        <color indexed="11"/>
        <rFont val="Microsoft YaHei"/>
      </rPr>
      <t>厚度：反射膜上3.5cm</t>
    </r>
    <r>
      <rPr>
        <sz val="18"/>
        <color indexed="8"/>
        <rFont val="Microsoft YaHei"/>
      </rPr>
      <t>，客户自行负责或委托装饰公司施工，涉及到打孔业主负责；</t>
    </r>
  </si>
  <si>
    <r>
      <rPr>
        <sz val="18"/>
        <color indexed="8"/>
        <rFont val="Microsoft YaHei"/>
      </rPr>
      <t xml:space="preserve">5. 地热区域不可使用安装地龙的实木地板，可选用实木复合地板，地砖，大理石等；铺设地板或地砖时一定要考虑厚度计混凝土          铺设的高度；
</t>
    </r>
    <r>
      <rPr>
        <sz val="18"/>
        <color indexed="8"/>
        <rFont val="Microsoft YaHei"/>
      </rPr>
      <t>6混泥土回填后，在木地板下方如需铺设防潮膜，</t>
    </r>
    <r>
      <rPr>
        <sz val="18"/>
        <color indexed="11"/>
        <rFont val="Microsoft YaHei"/>
      </rPr>
      <t>需使用地热专用的地板防潮膜</t>
    </r>
    <r>
      <rPr>
        <sz val="18"/>
        <color indexed="8"/>
        <rFont val="Microsoft YaHei"/>
      </rPr>
      <t>，以免后期地热效果受影响；</t>
    </r>
  </si>
  <si>
    <r>
      <rPr>
        <sz val="18"/>
        <color indexed="8"/>
        <rFont val="Microsoft YaHei"/>
      </rPr>
      <t>7.业主需要自行打烟道孔（常规</t>
    </r>
    <r>
      <rPr>
        <sz val="18"/>
        <color indexed="11"/>
        <rFont val="Microsoft YaHei"/>
      </rPr>
      <t>打孔孔径120mm，以看样标记为准</t>
    </r>
    <r>
      <rPr>
        <sz val="18"/>
        <color indexed="8"/>
        <rFont val="Microsoft YaHei"/>
      </rPr>
      <t>）。</t>
    </r>
  </si>
  <si>
    <t>二、工程施工约定</t>
  </si>
  <si>
    <t>1.甲方在施工前应组织施工各方进行现场技术沟通，确定施工安排；经甲方同意后施工，如后期甲方原因提成的变更及返工，费用由甲方承担；施工前甲方需确认协商好的锅炉放置位置，可以获得燃气公司提供燃气管道连接的服务，避免后期返工。</t>
  </si>
  <si>
    <t>2.甲方的装饰设计图纸及其它技术文件齐全，并落实施工用水、电、材料放置等临时设施；</t>
  </si>
  <si>
    <t>3.甲方在设备安装前，需落实设备所需要的电源、排水管路、燃气已连接至主设备安装点；</t>
  </si>
  <si>
    <t>4.甲方如需把设备安置在户外,落实设备所需的防雨、遮阳等设施到位；</t>
  </si>
  <si>
    <t>5.甲方如未按工程约定做好施工前期准备工作，如需乙方代为解决，费用另计；</t>
  </si>
  <si>
    <t>6.甲方如在施工期间临时需要增、改线路或增减材料的，应先和乙方办理相关的变更手续并确认费用；</t>
  </si>
  <si>
    <t>7.乙方地暖管路铺设完成后，甲方负责完成地面水泥沙石填充层和找平层；</t>
  </si>
  <si>
    <t>8.地暖隐蔽工程完成后，由于甲方（或装修施工方）的误操作造成隐蔽工程损坏的，乙方不负责；</t>
  </si>
  <si>
    <t>9.地暧地面材料的选择和安装，甲方应咨询材料提供商，乙方仅提供参考建议，对质量概不负责；</t>
  </si>
  <si>
    <t>10.施工调试完成后，施工方向业主有义务向业主说明地暖使用方法和使用流程。</t>
  </si>
  <si>
    <t>三、售后服务</t>
  </si>
  <si>
    <t>1.分水器和控制系统免费保修2年，锅炉店保3年，地暖管路质量保证10年，终身维护；</t>
  </si>
  <si>
    <t>2.免费保修期后的维修保养费用按实际产生的费用收取；</t>
  </si>
  <si>
    <t>3.接到故障电话报修后，24小时之内派员上门进行服务(除节假日外)。</t>
  </si>
  <si>
    <t>注：以下情况不属保修范围：</t>
  </si>
  <si>
    <t>1.用户使用、运输和保管不当而损坏；　  2.用户自行安装、调试或拆卸锅炉；      3.属其它非质量问题而造成损坏。</t>
  </si>
  <si>
    <t>四、付款流程</t>
  </si>
  <si>
    <r>
      <rPr>
        <sz val="18"/>
        <color indexed="8"/>
        <rFont val="Microsoft YaHei"/>
      </rPr>
      <t>1.合同签订，甲方付定金</t>
    </r>
    <r>
      <rPr>
        <u val="single"/>
        <sz val="18"/>
        <color indexed="11"/>
        <rFont val="Microsoft YaHei"/>
      </rPr>
      <t xml:space="preserve">                  </t>
    </r>
    <r>
      <rPr>
        <sz val="18"/>
        <color indexed="8"/>
        <rFont val="Microsoft YaHei"/>
      </rPr>
      <t>元（大写人民币：</t>
    </r>
    <r>
      <rPr>
        <u val="single"/>
        <sz val="18"/>
        <color indexed="8"/>
        <rFont val="Microsoft YaHei"/>
      </rPr>
      <t xml:space="preserve">                 </t>
    </r>
    <r>
      <rPr>
        <sz val="18"/>
        <color indexed="8"/>
        <rFont val="Microsoft YaHei"/>
      </rPr>
      <t xml:space="preserve"> 元整）,门店刷卡或付现金；</t>
    </r>
  </si>
  <si>
    <r>
      <rPr>
        <sz val="18"/>
        <color indexed="8"/>
        <rFont val="Microsoft YaHei"/>
      </rPr>
      <t>2.具备施工条件，付清余款</t>
    </r>
    <r>
      <rPr>
        <u val="single"/>
        <sz val="18"/>
        <color indexed="8"/>
        <rFont val="Microsoft YaHei"/>
      </rPr>
      <t xml:space="preserve">                     </t>
    </r>
    <r>
      <rPr>
        <sz val="18"/>
        <color indexed="8"/>
        <rFont val="Microsoft YaHei"/>
      </rPr>
      <t>元（大写人民币:</t>
    </r>
    <r>
      <rPr>
        <u val="single"/>
        <sz val="18"/>
        <color indexed="8"/>
        <rFont val="Microsoft YaHei"/>
      </rPr>
      <t xml:space="preserve">                          </t>
    </r>
    <r>
      <rPr>
        <sz val="18"/>
        <color indexed="8"/>
        <rFont val="Microsoft YaHei"/>
      </rPr>
      <t>元整），安排送货及施工；</t>
    </r>
  </si>
  <si>
    <r>
      <rPr>
        <sz val="18"/>
        <color indexed="8"/>
        <rFont val="Microsoft YaHei"/>
      </rPr>
      <t>3.涉及实铺面积差异，按当时成交折扣折算，多退少补，</t>
    </r>
    <r>
      <rPr>
        <sz val="18"/>
        <color indexed="11"/>
        <rFont val="Microsoft YaHei"/>
      </rPr>
      <t>差额=（合同面积-实铺面积）×辅材价格×成交折扣+人工费*面积差</t>
    </r>
    <r>
      <rPr>
        <sz val="18"/>
        <color indexed="8"/>
        <rFont val="Microsoft YaHei"/>
      </rPr>
      <t>；</t>
    </r>
  </si>
  <si>
    <t>4.安装锅炉工序如需加长烟囱，需要另收费用，按100元/米计算(不足1米管按整根收费），弯头折算0.5米；</t>
  </si>
  <si>
    <t>五、甲方的权利与义务</t>
  </si>
  <si>
    <r>
      <rPr>
        <sz val="18"/>
        <color indexed="8"/>
        <rFont val="Microsoft YaHei"/>
      </rPr>
      <t>1.提供工程所需的材料存放的库房，场地及水源等必要施工条件（</t>
    </r>
    <r>
      <rPr>
        <sz val="18"/>
        <color indexed="11"/>
        <rFont val="Microsoft YaHei"/>
      </rPr>
      <t>天然气点到位、冷水、热水水源到位</t>
    </r>
    <r>
      <rPr>
        <sz val="18"/>
        <color indexed="8"/>
        <rFont val="Microsoft YaHei"/>
      </rPr>
      <t>）；</t>
    </r>
  </si>
  <si>
    <t>2.指定专业技术人员协调施工进度，处理施工中发生的应由甲方处理的问题；</t>
  </si>
  <si>
    <t>3.按约定支付工程款。</t>
  </si>
  <si>
    <t>违约责任</t>
  </si>
  <si>
    <t>1.甲方未能按照合同规定履行施工设备、工程款支付等应承担的义务，竣工日期向后顺延；</t>
  </si>
  <si>
    <t>2.因甲方原因造成工程中途停工或设计变更造成的返工，双方应采取措施弥补或减少损失；</t>
  </si>
  <si>
    <t>3.工程未经验收，甲方提前使用或擅自动用，由此而造成的质量事故和损失由甲方承担责任；</t>
  </si>
  <si>
    <t>4.在安装过程中若因甲方或甲方聘请的其他施工单位原因造成已施工部分损坏。</t>
  </si>
  <si>
    <t>由此引发的工程质量问题、工期延误责任及费用损失由甲方负责协调由损坏单位负责承担，</t>
  </si>
  <si>
    <t>如若违约，双方均保留追诉违约方或申请法院执行的权利，相关费用由违约方负责</t>
  </si>
  <si>
    <t>六、解决纠纷方式</t>
  </si>
  <si>
    <t>1.合同发生纠纷时，由甲乙双方协商解决，协商不成，可向当地人民法院起诉。</t>
  </si>
  <si>
    <t>2.备注:为了保证施工进度和施工质量，甲方需要严格按照合同约定付款进度付清款项</t>
  </si>
  <si>
    <t>3.该合同清单盖章有效，一式二份，业主和施工方各一份</t>
  </si>
  <si>
    <t xml:space="preserve">甲方（业主方）：                                                                      </t>
  </si>
  <si>
    <t>乙方（施工方）：杭州金美暖通设备有限公司</t>
  </si>
  <si>
    <t xml:space="preserve">地                址：                                                                           </t>
  </si>
  <si>
    <t xml:space="preserve">              地                址：杭州市西湖区天虹公寓3幢1-3号商铺</t>
  </si>
  <si>
    <t xml:space="preserve">电                话：                                                                         </t>
  </si>
  <si>
    <t xml:space="preserve">                                售后、保修：0571-85855431</t>
  </si>
  <si>
    <t xml:space="preserve">委托人（代表）：                                                                        </t>
  </si>
  <si>
    <t xml:space="preserve">                                销    售    代  表：</t>
  </si>
  <si>
    <t xml:space="preserve">签   约   日   期：                                                                       </t>
  </si>
  <si>
    <t xml:space="preserve">                                销    售    日  期：</t>
  </si>
  <si>
    <t>杭州美誉电器有限公司</t>
  </si>
  <si>
    <t>家庭采暖整体解决方案-明装散热器</t>
  </si>
  <si>
    <t>(版本号：v12.1)</t>
  </si>
  <si>
    <t xml:space="preserve">             供方(乙方)：杭州美誉电器有限公司</t>
  </si>
  <si>
    <t xml:space="preserve">             公 司 地 址：杭州市西湖区古墩路681号</t>
  </si>
  <si>
    <t xml:space="preserve">             联 系 方 式：0571-85855431</t>
  </si>
  <si>
    <r>
      <rPr>
        <sz val="16"/>
        <color indexed="8"/>
        <rFont val="Microsoft YaHei"/>
      </rPr>
      <t xml:space="preserve"> </t>
    </r>
  </si>
  <si>
    <r>
      <rPr>
        <sz val="18"/>
        <color indexed="8"/>
        <rFont val="Microsoft YaHei"/>
      </rPr>
      <t>施工工艺：规范施工，按图施工。</t>
    </r>
    <r>
      <rPr>
        <sz val="18"/>
        <color indexed="11"/>
        <rFont val="Microsoft YaHei"/>
      </rPr>
      <t>室内温度可达18-22°C</t>
    </r>
  </si>
  <si>
    <t>质保方面：整个采暖系统（锅炉+分水器等）保修2年，地暖管路保修10年</t>
  </si>
  <si>
    <t>特别说明：此报价有效期1个月，盖章有效。烟道打孔为业主负责。</t>
  </si>
  <si>
    <t>美誉舒适家·采暖报价清单</t>
  </si>
  <si>
    <t>0平方米</t>
  </si>
  <si>
    <t xml:space="preserve">171001A01-1 </t>
  </si>
  <si>
    <t>无</t>
  </si>
  <si>
    <t>市场价</t>
  </si>
  <si>
    <t>折后价</t>
  </si>
  <si>
    <t>锅炉挂架</t>
  </si>
  <si>
    <t>采暖循环泵（含水流开关）</t>
  </si>
  <si>
    <t>合资</t>
  </si>
  <si>
    <t>5*</t>
  </si>
  <si>
    <t>生活水箱（含温度探头）</t>
  </si>
  <si>
    <t>生活热水循环水泵</t>
  </si>
  <si>
    <t xml:space="preserve"> 水箱连接件及人工</t>
  </si>
  <si>
    <r>
      <rPr>
        <sz val="16"/>
        <color indexed="8"/>
        <rFont val="Microsoft YaHei"/>
      </rPr>
      <t>二,管路材料及辅材</t>
    </r>
    <r>
      <rPr>
        <sz val="16"/>
        <color indexed="11"/>
        <rFont val="Microsoft YaHei"/>
      </rPr>
      <t>（耐高温，可减缓地暖管腐蚀，延长管路使用寿命，降低维护成本及能耗）</t>
    </r>
  </si>
  <si>
    <t>散热器连接支管</t>
  </si>
  <si>
    <t>De16*2.2&amp;20*2.8-管路及配件</t>
  </si>
  <si>
    <t>组</t>
  </si>
  <si>
    <t>国产加厚铝塑</t>
  </si>
  <si>
    <t>散热器支管管槽</t>
  </si>
  <si>
    <t>定制（每组散热器按照10米估算），此项可按实结算</t>
  </si>
  <si>
    <t>瑞好合资</t>
  </si>
  <si>
    <t>滑紧式管道配件+打压件+球阀等</t>
  </si>
  <si>
    <r>
      <rPr>
        <sz val="16"/>
        <color indexed="8"/>
        <rFont val="Microsoft YaHei"/>
      </rPr>
      <t>三,控制系统</t>
    </r>
    <r>
      <rPr>
        <sz val="16"/>
        <color indexed="11"/>
        <rFont val="Microsoft YaHei"/>
      </rPr>
      <t>（分室温控，运行成本降低，节约能耗）</t>
    </r>
  </si>
  <si>
    <t>散热器阀门组件</t>
  </si>
  <si>
    <t>散热器阀门组（带恒温包）</t>
  </si>
  <si>
    <t>控制系统小计（三）:</t>
  </si>
  <si>
    <r>
      <rPr>
        <sz val="16"/>
        <color indexed="8"/>
        <rFont val="Microsoft YaHei"/>
      </rPr>
      <t>四、末端散热设备</t>
    </r>
    <r>
      <rPr>
        <sz val="16"/>
        <color indexed="11"/>
        <rFont val="Microsoft YaHei"/>
      </rPr>
      <t>（耐高温，散热均匀，一体成型）</t>
    </r>
  </si>
  <si>
    <t>面积</t>
  </si>
  <si>
    <t>散热器负荷</t>
  </si>
  <si>
    <t>泰克尼克</t>
  </si>
  <si>
    <t>2*</t>
  </si>
  <si>
    <t>3*</t>
  </si>
  <si>
    <t>4*</t>
  </si>
  <si>
    <t>8*</t>
  </si>
  <si>
    <t>末端散热设备小计（四）:</t>
  </si>
  <si>
    <t>五，安装费用及其他</t>
  </si>
  <si>
    <t>安装费（主管+地面盘管+辅材铺设+散热器）</t>
  </si>
  <si>
    <t xml:space="preserve"> 组</t>
  </si>
  <si>
    <t>安装&amp;调试费（定位+锅炉+温控）</t>
  </si>
  <si>
    <t>散热器落地支架及安装费（特殊场合选用）</t>
  </si>
  <si>
    <t>特殊选配</t>
  </si>
  <si>
    <t>异地差旅</t>
  </si>
  <si>
    <r>
      <rPr>
        <sz val="13"/>
        <color indexed="8"/>
        <rFont val="Microsoft YaHei"/>
      </rPr>
      <t>注:1、本报价不包含系统所需的电源插座及自来水，生活热水管道；</t>
    </r>
    <r>
      <rPr>
        <sz val="16"/>
        <color indexed="11"/>
        <rFont val="Microsoft YaHei"/>
      </rPr>
      <t>本报价不含打孔和吊顶修补所需的费用，乙方可协助寻找第三方处理，费用甲方自理。</t>
    </r>
  </si>
  <si>
    <t>一、散热器采暖特别说明</t>
  </si>
  <si>
    <t>2.标配锅炉只提供天然气气种，如城市管道气必须提前通知我司，评估后方可进行喷嘴更换工作；喷嘴更换费用另计；
   锅炉外置时，不可淋雨，且安装在通风良好处；</t>
  </si>
  <si>
    <t>3.锅炉旁需安装220V的电源插座一个，便于锅炉通电；如有循环水泵如有循环水泵，去耦罐，混水，也要预留220V电源插座一只；</t>
  </si>
  <si>
    <r>
      <rPr>
        <sz val="18"/>
        <color indexed="8"/>
        <rFont val="Microsoft YaHei"/>
      </rPr>
      <t>4.涉及开槽管路回填不封，客户自行负责或委托装饰公司施工，涉及到打孔业主负责；</t>
    </r>
  </si>
  <si>
    <r>
      <rPr>
        <sz val="18"/>
        <color indexed="8"/>
        <rFont val="Microsoft YaHei"/>
      </rPr>
      <t>5.业主需要自行打烟道孔（常规</t>
    </r>
    <r>
      <rPr>
        <sz val="18"/>
        <color indexed="11"/>
        <rFont val="Microsoft YaHei"/>
      </rPr>
      <t>打孔孔径120mm</t>
    </r>
    <r>
      <rPr>
        <sz val="18"/>
        <color indexed="8"/>
        <rFont val="Microsoft YaHei"/>
      </rPr>
      <t>，以看样标记为准）。</t>
    </r>
  </si>
  <si>
    <t>1.甲方在施工前应组织施工各方进行现场技术沟通，确定施工安排；经甲方同意后施工，如后期因甲方原因提成的变更及返工，费用由甲方承担；施工前甲方需确认协商好的锅炉放置位置，可以获得燃气公司提供燃气管道连接的服务，避免后期返工。</t>
  </si>
  <si>
    <t>1.锅炉、散热器和控制系统免费保修2年，地暖管路质量保证10年，终身维护；</t>
  </si>
  <si>
    <t>1.用户使用、运输和保管不当而损坏；2.用户自行安装、调试或拆卸锅炉；3.属其它非质量问题而造成损坏。</t>
  </si>
  <si>
    <r>
      <rPr>
        <sz val="18"/>
        <color indexed="8"/>
        <rFont val="Microsoft YaHei"/>
      </rPr>
      <t xml:space="preserve">1.合同签订，甲方付定金 </t>
    </r>
    <r>
      <rPr>
        <u val="single"/>
        <sz val="18"/>
        <color indexed="8"/>
        <rFont val="Microsoft YaHei"/>
      </rPr>
      <t xml:space="preserve">                 </t>
    </r>
    <r>
      <rPr>
        <sz val="18"/>
        <color indexed="8"/>
        <rFont val="Microsoft YaHei"/>
      </rPr>
      <t>元（大写人民币：</t>
    </r>
    <r>
      <rPr>
        <u val="single"/>
        <sz val="18"/>
        <color indexed="8"/>
        <rFont val="Microsoft YaHei"/>
      </rPr>
      <t xml:space="preserve">                 </t>
    </r>
    <r>
      <rPr>
        <sz val="18"/>
        <color indexed="8"/>
        <rFont val="Microsoft YaHei"/>
      </rPr>
      <t xml:space="preserve"> 元整）,门店刷卡或付现金；</t>
    </r>
  </si>
  <si>
    <r>
      <rPr>
        <sz val="20"/>
        <color indexed="8"/>
        <rFont val="Microsoft YaHei"/>
      </rPr>
      <t>2.具备施工条件，付清余款</t>
    </r>
    <r>
      <rPr>
        <u val="single"/>
        <sz val="20"/>
        <color indexed="8"/>
        <rFont val="Microsoft YaHei"/>
      </rPr>
      <t xml:space="preserve">                     </t>
    </r>
    <r>
      <rPr>
        <sz val="20"/>
        <color indexed="8"/>
        <rFont val="Microsoft YaHei"/>
      </rPr>
      <t>元（大写人民币:</t>
    </r>
    <r>
      <rPr>
        <u val="single"/>
        <sz val="20"/>
        <color indexed="8"/>
        <rFont val="Microsoft YaHei"/>
      </rPr>
      <t xml:space="preserve">                          </t>
    </r>
    <r>
      <rPr>
        <sz val="20"/>
        <color indexed="8"/>
        <rFont val="Microsoft YaHei"/>
      </rPr>
      <t>元整），安排送货及施工；</t>
    </r>
  </si>
  <si>
    <t>3.涉及合同变更，按当时成交折扣折算，多退少补，
差额=（增加的设备及辅材单价-减去的辅材及单价）×成交折扣+人工费*面积差；</t>
  </si>
  <si>
    <t>2.制定专业技术人员协调施工进度，处理施工中发生的应由甲方处理的问题；</t>
  </si>
  <si>
    <t>甲方（业主方）：                                                                        乙方（施工方）：杭州美誉电器有限公司</t>
  </si>
  <si>
    <t>地                址：                                                                           地                   址：杭州市西湖区古墩路681号</t>
  </si>
  <si>
    <t>电                话：                                                                           电                   话：</t>
  </si>
  <si>
    <t>委托人（代表）：                                                                        销    售    代    表：</t>
  </si>
  <si>
    <t>签   约   日   期：                                                                          销    售    日    期：</t>
  </si>
  <si>
    <t>家庭采暖整体解决方案-发热电缆</t>
  </si>
  <si>
    <t xml:space="preserve">    项 目 名称：</t>
  </si>
  <si>
    <t xml:space="preserve">    需方(甲方)：</t>
  </si>
  <si>
    <t xml:space="preserve">    供方(乙方)：杭州美誉电器有限公司</t>
  </si>
  <si>
    <t xml:space="preserve">    公 司 地 址：杭州市西湖区古墩路681号</t>
  </si>
  <si>
    <t xml:space="preserve">    联 系 方 式：0571-85855431</t>
  </si>
  <si>
    <t>发热电缆采暖方案清单明细—专业地暖 找美誉舒适家</t>
  </si>
  <si>
    <t>项目概要：适用于一般家庭采暖系统，根据房间大小及负荷不同，选用对应管长的发热电缆</t>
  </si>
  <si>
    <t>采暖方式：使用智能温控器对发热电缆进行开关控制，可对房间温度进行调节。</t>
  </si>
  <si>
    <r>
      <rPr>
        <sz val="16"/>
        <color indexed="8"/>
        <rFont val="Microsoft YaHei"/>
      </rPr>
      <t>选材方面：</t>
    </r>
    <r>
      <rPr>
        <sz val="12"/>
        <color indexed="11"/>
        <rFont val="宋体"/>
      </rPr>
      <t>电缆线选用丹佛斯（丹麦品牌，波兰制造）的双导无磁发热电缆，每米发热量约18W,线缆直径φ6.9mm</t>
    </r>
  </si>
  <si>
    <t>选型原则：根据房间大小确定发热功率，单位面积热指标约为120W/㎡，并综合考虑实际可敷设面积进行调整修正。</t>
  </si>
  <si>
    <t>质保方面：整个采暖系统保修2年。电缆线厂家承诺质量保证为20年。</t>
  </si>
  <si>
    <t>特别说明：此报价有效期1个月，盖章有效。</t>
  </si>
  <si>
    <t xml:space="preserve">             找平层/回填层为装修公司负责（混凝土配比：1:3:3），发热电缆所需的220V电源业主负责协调装修单位     </t>
  </si>
  <si>
    <t xml:space="preserve">             引至指定位置。</t>
  </si>
  <si>
    <t>0 平方米</t>
  </si>
  <si>
    <t>170928A01-1</t>
  </si>
  <si>
    <r>
      <rPr>
        <sz val="13"/>
        <color indexed="8"/>
        <rFont val="Microsoft YaHei"/>
      </rPr>
      <t>一、供暖配置及分区</t>
    </r>
    <r>
      <rPr>
        <sz val="12"/>
        <color indexed="11"/>
        <rFont val="宋体"/>
      </rPr>
      <t>（按需选型，双导无辐射）</t>
    </r>
  </si>
  <si>
    <t>面积（㎡）</t>
  </si>
  <si>
    <t>型号规格</t>
  </si>
  <si>
    <t>丹佛斯双导发热电缆</t>
  </si>
  <si>
    <t>根</t>
  </si>
  <si>
    <t>进口</t>
  </si>
  <si>
    <t>40.00</t>
  </si>
  <si>
    <t>50*50mm</t>
  </si>
  <si>
    <t>捆扎带/保温套/胶带/卡钉/边界保温</t>
  </si>
  <si>
    <t>国家标准</t>
  </si>
  <si>
    <t>地暖材料小计:</t>
  </si>
  <si>
    <r>
      <rPr>
        <sz val="13"/>
        <color indexed="8"/>
        <rFont val="Microsoft YaHei"/>
      </rPr>
      <t>二,控制系统</t>
    </r>
    <r>
      <rPr>
        <sz val="12"/>
        <color indexed="11"/>
        <rFont val="宋体"/>
      </rPr>
      <t>（全套自控系统，液晶显示器，分室温控器，运行成本降低，节约能耗）</t>
    </r>
  </si>
  <si>
    <t>电地暖温控器(含探头）</t>
  </si>
  <si>
    <t>丹佛斯</t>
  </si>
  <si>
    <t>DFS CED(088L0468)</t>
  </si>
  <si>
    <t>控制系统小计:</t>
  </si>
  <si>
    <t>三，安装费用</t>
  </si>
  <si>
    <t>安装费（电缆铺设+辅材铺设）</t>
  </si>
  <si>
    <r>
      <rPr>
        <sz val="13"/>
        <color indexed="8"/>
        <rFont val="Microsoft YaHei"/>
      </rPr>
      <t>m</t>
    </r>
    <r>
      <rPr>
        <vertAlign val="superscript"/>
        <sz val="12"/>
        <color indexed="8"/>
        <rFont val="宋体"/>
      </rPr>
      <t>2</t>
    </r>
  </si>
  <si>
    <t>安装&amp;调试费（定位放样+温控器设置调试）</t>
  </si>
  <si>
    <t>项目</t>
  </si>
  <si>
    <t>安装费用小计：</t>
  </si>
  <si>
    <t>四，费用汇总</t>
  </si>
  <si>
    <t>材料及设备合计（一+二）:</t>
  </si>
  <si>
    <t>* 安装费用小计（三）：不参与打折</t>
  </si>
  <si>
    <t>总价：（一+二+三）</t>
  </si>
  <si>
    <t>1.发热电缆所需的电源线由甲方协调装修单位提供；
  单路电缆线所需的电源线不小于2.5 mm²，电地暖电源做单独的空开，和其他电器回路独立;</t>
  </si>
  <si>
    <t>2. 地热区域不可使用安装地龙的实木地板，可选用实木复合地板，地砖，大理石等；
铺设地板或地砖时一定要考虑厚度计混凝土铺设的高度</t>
  </si>
  <si>
    <r>
      <rPr>
        <sz val="14"/>
        <color indexed="8"/>
        <rFont val="Microsoft YaHei"/>
      </rPr>
      <t>3.地热预热层水泥结面（</t>
    </r>
    <r>
      <rPr>
        <sz val="12"/>
        <color indexed="11"/>
        <rFont val="宋体"/>
      </rPr>
      <t>混凝土配比：1:3:3</t>
    </r>
    <r>
      <rPr>
        <sz val="12"/>
        <color indexed="8"/>
        <rFont val="宋体"/>
      </rPr>
      <t>），</t>
    </r>
    <r>
      <rPr>
        <sz val="12"/>
        <color indexed="11"/>
        <rFont val="宋体"/>
      </rPr>
      <t>厚度：反射膜上3.5cm</t>
    </r>
    <r>
      <rPr>
        <sz val="12"/>
        <color indexed="8"/>
        <rFont val="宋体"/>
      </rPr>
      <t>，客户自行负责或委托装饰公司施工，涉及到打孔业主负责；</t>
    </r>
  </si>
  <si>
    <r>
      <rPr>
        <sz val="14"/>
        <color indexed="8"/>
        <rFont val="Microsoft YaHei"/>
      </rPr>
      <t>4. 混泥土回填后，在木地板下方如需铺设防潮膜，</t>
    </r>
    <r>
      <rPr>
        <sz val="12"/>
        <color indexed="11"/>
        <rFont val="宋体"/>
      </rPr>
      <t>需使用地热专用的地板防潮膜</t>
    </r>
    <r>
      <rPr>
        <sz val="12"/>
        <color indexed="8"/>
        <rFont val="宋体"/>
      </rPr>
      <t>，以免后期地热效果受影响；</t>
    </r>
  </si>
  <si>
    <t>1.甲方在施工前应组织施工各方进行现场技术沟通，初步确定施工安排；经甲方同意后施工， 如后期因甲方原因提成的变更及返工，
   费用由甲方承担；</t>
  </si>
  <si>
    <t>3.甲方在设备安装前，需落实设备所需要的电源已连接至主设备安装点；</t>
  </si>
  <si>
    <t>1.采暖系统免费保修2年，终身维护；</t>
  </si>
  <si>
    <t>1.用户使用、运输和保管不当而损坏；　  2.用户自行安装、调试或拆卸设备；      3.属其它非质量问题而造成损坏。</t>
  </si>
  <si>
    <r>
      <rPr>
        <sz val="14"/>
        <color indexed="8"/>
        <rFont val="Microsoft YaHei"/>
      </rPr>
      <t xml:space="preserve">1.合同签订，甲方付定金 </t>
    </r>
    <r>
      <rPr>
        <u val="single"/>
        <sz val="12"/>
        <color indexed="8"/>
        <rFont val="宋体"/>
      </rPr>
      <t xml:space="preserve">                 </t>
    </r>
    <r>
      <rPr>
        <sz val="12"/>
        <color indexed="8"/>
        <rFont val="宋体"/>
      </rPr>
      <t>元（大写人民币：</t>
    </r>
    <r>
      <rPr>
        <u val="single"/>
        <sz val="12"/>
        <color indexed="8"/>
        <rFont val="宋体"/>
      </rPr>
      <t xml:space="preserve">                 </t>
    </r>
    <r>
      <rPr>
        <sz val="12"/>
        <color indexed="8"/>
        <rFont val="宋体"/>
      </rPr>
      <t xml:space="preserve"> 元整）,门店刷卡或付现金；</t>
    </r>
  </si>
  <si>
    <r>
      <rPr>
        <sz val="14"/>
        <color indexed="8"/>
        <rFont val="Microsoft YaHei"/>
      </rPr>
      <t>2.具备施工条件，付清余款</t>
    </r>
    <r>
      <rPr>
        <u val="single"/>
        <sz val="12"/>
        <color indexed="8"/>
        <rFont val="宋体"/>
      </rPr>
      <t xml:space="preserve">                     </t>
    </r>
    <r>
      <rPr>
        <sz val="12"/>
        <color indexed="8"/>
        <rFont val="宋体"/>
      </rPr>
      <t>元（大写人民币:</t>
    </r>
    <r>
      <rPr>
        <u val="single"/>
        <sz val="12"/>
        <color indexed="8"/>
        <rFont val="宋体"/>
      </rPr>
      <t xml:space="preserve">                          </t>
    </r>
    <r>
      <rPr>
        <sz val="12"/>
        <color indexed="8"/>
        <rFont val="宋体"/>
      </rPr>
      <t>元整），安排送货及施工；</t>
    </r>
  </si>
  <si>
    <r>
      <rPr>
        <sz val="14"/>
        <color indexed="8"/>
        <rFont val="Microsoft YaHei"/>
      </rPr>
      <t>3.涉及实铺面积差异，按当时成交折扣折算，多退少补，</t>
    </r>
    <r>
      <rPr>
        <sz val="12"/>
        <color indexed="11"/>
        <rFont val="宋体"/>
      </rPr>
      <t>差额=（合同面积-实铺面积）×辅材价格×成交折扣+人工费*面积差</t>
    </r>
    <r>
      <rPr>
        <sz val="12"/>
        <color indexed="8"/>
        <rFont val="宋体"/>
      </rPr>
      <t>；</t>
    </r>
  </si>
  <si>
    <t>4.牵涉电缆线更换，按照销售指导价×成交折扣多退少补；</t>
  </si>
  <si>
    <t>1.提供工程所需的材料存放的库房，场地及电源等必要施工条件；</t>
  </si>
  <si>
    <t>2指定专业技术人员协调施工进度，处理施工中发生的应由甲方处理的问题；</t>
  </si>
  <si>
    <t>4.对乙方运抵现场的货物进行妥善保管，对已完工的部分协调第三方施工单位进行保护。</t>
  </si>
  <si>
    <t>产品分类</t>
  </si>
  <si>
    <t>型号</t>
  </si>
  <si>
    <t>市场价格</t>
  </si>
  <si>
    <t>锅炉</t>
  </si>
  <si>
    <t xml:space="preserve"> 威能国产</t>
  </si>
  <si>
    <t>18 kW国产炉【双功能】（停售）
L1PB20-VUW 182/5-X (H-CN) turboMAX</t>
  </si>
  <si>
    <t>14200（停售）</t>
  </si>
  <si>
    <t>威能国产
柏林系列双功能</t>
  </si>
  <si>
    <t xml:space="preserve">24 kW国产炉【双功能】
L1PB26-VUW 242/5-X (H-CN) turboMAX </t>
  </si>
  <si>
    <t xml:space="preserve">28 kW国产炉【双功能】
L1PB30-VUW 282/5-X (H-CN) turboMAX </t>
  </si>
  <si>
    <t xml:space="preserve">35 kW国产炉【双功能】（停售）
L1PB38-VUW 352/5-X (H-CN) turboMAX </t>
  </si>
  <si>
    <t>22600（停售）</t>
  </si>
  <si>
    <t xml:space="preserve">18kW国产炉(单采暖)（停售）
N1PB20-VU 182/5-X (H-CN) turboMAX </t>
  </si>
  <si>
    <t>14000（停售）</t>
  </si>
  <si>
    <t>威能国产
柏林系列单功能</t>
  </si>
  <si>
    <t xml:space="preserve">24 kW国产炉(单采暖)
N1PB26-VU 242/5-X (H-CN) turboMAX </t>
  </si>
  <si>
    <t xml:space="preserve"> 28 kW国产炉(单采暖)
N1PB30-VU 282/5-X (H-CN) turboMAX </t>
  </si>
  <si>
    <t xml:space="preserve">35 kW国产炉(单采暖)（停售）
N1PB38-VU 352/5-X (H-CN) turboMAX </t>
  </si>
  <si>
    <t>21600(停售）</t>
  </si>
  <si>
    <t>备用单元格</t>
  </si>
  <si>
    <t xml:space="preserve">20kw 采暖炉【双功能】
L1PB22-VUW 202/5-3 (H-CN) </t>
  </si>
  <si>
    <t xml:space="preserve">威能进口
TurboTEC pro  </t>
  </si>
  <si>
    <t xml:space="preserve">24kw 采暖炉【双功能】
L1PB27-VUW 242/5-3 (H-CN) </t>
  </si>
  <si>
    <t xml:space="preserve">24kw 豪华型采暖炉【双功能】
L1PB27-VUW 242/5-5 (H-CN) </t>
  </si>
  <si>
    <t xml:space="preserve">威能进口
TurboTEC plus  </t>
  </si>
  <si>
    <t xml:space="preserve">28kw 豪华型采暖炉【双功能】
L1PB31-VUW 282/5-5 (H-CN) </t>
  </si>
  <si>
    <t xml:space="preserve">36kw 豪华型采暖炉【双功能】
L1PB41-VUW 362/5-5 (H-CN) </t>
  </si>
  <si>
    <t xml:space="preserve">24kw 豪华采暖炉(单采暖)
N1PB27-VU 242/5-5 (H-CN) </t>
  </si>
  <si>
    <t>威能进口壁挂炉
单功能</t>
  </si>
  <si>
    <t xml:space="preserve">28kw 豪华采暖炉(单采暖)
N1PB31-VU 282/5-5 (H-CN) </t>
  </si>
  <si>
    <t xml:space="preserve">36kw 豪华采暖炉(单采暖)
 N1PB41-VU 362/5-5 (H-CN) </t>
  </si>
  <si>
    <t>20KW进口冷凝炉
LN1GBQ20-VUW CN 206/5-5（含过滤器）</t>
  </si>
  <si>
    <t>25KW进口冷凝炉
LN1GBQ26-VUW CN 256/5-5（含过滤器）</t>
  </si>
  <si>
    <t>30KW进口冷凝炉
LN1GBQ31-VUW CN 306/5-5（含过滤器）</t>
  </si>
  <si>
    <t>35KW进口冷凝炉
LN1GBQ36-VUW CN 356/5-5（含过滤器）</t>
  </si>
  <si>
    <t>20KW进口冷凝炉(单采暖)
LN1GBQ20-VU CN 206/5-5（含过滤器）</t>
  </si>
  <si>
    <t>25KW进口冷凝炉(单采暖)
LN1GBQ26-VU CN 256/5-5（含过滤器）</t>
  </si>
  <si>
    <t>30KW进口冷凝炉(单采暖)
LN1GBQ31-VU CN 306/5-5（含过滤器）</t>
  </si>
  <si>
    <t>35KW进口冷凝炉(单采暖)
LN1GBQ36-VU CN 356/5-5（含过滤器）</t>
  </si>
  <si>
    <t>46KW进口冷凝炉(单采暖)
N1PB46-VU CN 466/4-5H（含过滤器）</t>
  </si>
  <si>
    <t>65KW进口冷凝炉(单采暖)
N1PB65-VU CN 656/4-5H（含过滤器）</t>
  </si>
  <si>
    <t xml:space="preserve">菲斯曼国产 </t>
  </si>
  <si>
    <r>
      <rPr>
        <sz val="20"/>
        <color indexed="11"/>
        <rFont val="Tahoma"/>
      </rPr>
      <t xml:space="preserve">Vitopend 100-W A1JC  
</t>
    </r>
    <r>
      <rPr>
        <sz val="20"/>
        <color indexed="11"/>
        <rFont val="Tahoma"/>
      </rPr>
      <t>20kw(</t>
    </r>
    <r>
      <rPr>
        <sz val="20"/>
        <color indexed="11"/>
        <rFont val="宋体"/>
      </rPr>
      <t>国组两用炉）</t>
    </r>
  </si>
  <si>
    <t>12100（停售）</t>
  </si>
  <si>
    <r>
      <rPr>
        <sz val="20"/>
        <color indexed="8"/>
        <rFont val="Tahoma"/>
      </rPr>
      <t xml:space="preserve">Vitopend 100-W A1JC 
</t>
    </r>
    <r>
      <rPr>
        <sz val="20"/>
        <color indexed="8"/>
        <rFont val="Tahoma"/>
      </rPr>
      <t xml:space="preserve"> 24kw(</t>
    </r>
    <r>
      <rPr>
        <sz val="20"/>
        <color indexed="8"/>
        <rFont val="宋体"/>
      </rPr>
      <t>国组两用炉）（常）</t>
    </r>
  </si>
  <si>
    <r>
      <rPr>
        <sz val="20"/>
        <color indexed="8"/>
        <rFont val="Tahoma"/>
      </rPr>
      <t xml:space="preserve">Vitopend 100-W A1JC
</t>
    </r>
    <r>
      <rPr>
        <sz val="20"/>
        <color indexed="8"/>
        <rFont val="Tahoma"/>
      </rPr>
      <t xml:space="preserve">  30kw(</t>
    </r>
    <r>
      <rPr>
        <sz val="20"/>
        <color indexed="8"/>
        <rFont val="宋体"/>
      </rPr>
      <t>国组两用炉）</t>
    </r>
  </si>
  <si>
    <r>
      <rPr>
        <sz val="20"/>
        <color indexed="8"/>
        <rFont val="Tahoma"/>
      </rPr>
      <t xml:space="preserve">Vitopend 100-W A1JC 
</t>
    </r>
    <r>
      <rPr>
        <sz val="20"/>
        <color indexed="8"/>
        <rFont val="Tahoma"/>
      </rPr>
      <t xml:space="preserve"> 36kw(</t>
    </r>
    <r>
      <rPr>
        <sz val="20"/>
        <color indexed="8"/>
        <rFont val="宋体"/>
      </rPr>
      <t>国组两用炉）</t>
    </r>
  </si>
  <si>
    <r>
      <rPr>
        <sz val="20"/>
        <color indexed="11"/>
        <rFont val="Tahoma"/>
      </rPr>
      <t xml:space="preserve">Vitopend 100-W A1HC
</t>
    </r>
    <r>
      <rPr>
        <sz val="20"/>
        <color indexed="11"/>
        <rFont val="Tahoma"/>
      </rPr>
      <t xml:space="preserve">  20kw(</t>
    </r>
    <r>
      <rPr>
        <sz val="20"/>
        <color indexed="11"/>
        <rFont val="宋体"/>
      </rPr>
      <t>国组系统炉）</t>
    </r>
  </si>
  <si>
    <t>11100（停售）</t>
  </si>
  <si>
    <r>
      <rPr>
        <sz val="20"/>
        <color indexed="8"/>
        <rFont val="Tahoma"/>
      </rPr>
      <t xml:space="preserve">Vitopend 100-W A1HC
</t>
    </r>
    <r>
      <rPr>
        <sz val="20"/>
        <color indexed="8"/>
        <rFont val="Tahoma"/>
      </rPr>
      <t xml:space="preserve">  24kw(</t>
    </r>
    <r>
      <rPr>
        <sz val="20"/>
        <color indexed="8"/>
        <rFont val="宋体"/>
      </rPr>
      <t>国组系统炉）（常）</t>
    </r>
  </si>
  <si>
    <r>
      <rPr>
        <sz val="20"/>
        <color indexed="8"/>
        <rFont val="Tahoma"/>
      </rPr>
      <t xml:space="preserve">Vitopend 100-W A1HC 
</t>
    </r>
    <r>
      <rPr>
        <sz val="20"/>
        <color indexed="8"/>
        <rFont val="Tahoma"/>
      </rPr>
      <t xml:space="preserve"> 30kw(</t>
    </r>
    <r>
      <rPr>
        <sz val="20"/>
        <color indexed="8"/>
        <rFont val="宋体"/>
      </rPr>
      <t>国组系统炉）</t>
    </r>
  </si>
  <si>
    <r>
      <rPr>
        <sz val="20"/>
        <color indexed="8"/>
        <rFont val="Tahoma"/>
      </rPr>
      <t xml:space="preserve">Vitopend 100-W A1HC
</t>
    </r>
    <r>
      <rPr>
        <sz val="20"/>
        <color indexed="8"/>
        <rFont val="Tahoma"/>
      </rPr>
      <t xml:space="preserve">  36kw(</t>
    </r>
    <r>
      <rPr>
        <sz val="20"/>
        <color indexed="8"/>
        <rFont val="宋体"/>
      </rPr>
      <t>国组系统炉）</t>
    </r>
  </si>
  <si>
    <r>
      <rPr>
        <sz val="20"/>
        <color indexed="8"/>
        <rFont val="Tahoma"/>
      </rPr>
      <t xml:space="preserve">Vitodens 100-W B1JB 
</t>
    </r>
    <r>
      <rPr>
        <sz val="20"/>
        <color indexed="8"/>
        <rFont val="Tahoma"/>
      </rPr>
      <t xml:space="preserve"> 26kw(</t>
    </r>
    <r>
      <rPr>
        <sz val="20"/>
        <color indexed="8"/>
        <rFont val="宋体"/>
      </rPr>
      <t>国组冷凝两用炉</t>
    </r>
    <r>
      <rPr>
        <sz val="20"/>
        <color indexed="8"/>
        <rFont val="Tahoma"/>
      </rPr>
      <t>)+</t>
    </r>
    <r>
      <rPr>
        <sz val="20"/>
        <color indexed="8"/>
        <rFont val="宋体"/>
      </rPr>
      <t>燃气过滤器</t>
    </r>
  </si>
  <si>
    <r>
      <rPr>
        <sz val="20"/>
        <color indexed="8"/>
        <rFont val="Tahoma"/>
      </rPr>
      <t xml:space="preserve">Vitodens 100-W B1JB 
</t>
    </r>
    <r>
      <rPr>
        <sz val="20"/>
        <color indexed="8"/>
        <rFont val="Tahoma"/>
      </rPr>
      <t xml:space="preserve"> 35kw(</t>
    </r>
    <r>
      <rPr>
        <sz val="20"/>
        <color indexed="8"/>
        <rFont val="宋体"/>
      </rPr>
      <t>国组冷凝两用炉</t>
    </r>
    <r>
      <rPr>
        <sz val="20"/>
        <color indexed="8"/>
        <rFont val="Tahoma"/>
      </rPr>
      <t>)+</t>
    </r>
    <r>
      <rPr>
        <sz val="20"/>
        <color indexed="8"/>
        <rFont val="宋体"/>
      </rPr>
      <t>燃气过滤器</t>
    </r>
  </si>
  <si>
    <r>
      <rPr>
        <sz val="20"/>
        <color indexed="8"/>
        <rFont val="Tahoma"/>
      </rPr>
      <t xml:space="preserve">Vitodens 100-W B1HB 
</t>
    </r>
    <r>
      <rPr>
        <sz val="20"/>
        <color indexed="8"/>
        <rFont val="Tahoma"/>
      </rPr>
      <t>19kw(</t>
    </r>
    <r>
      <rPr>
        <sz val="20"/>
        <color indexed="8"/>
        <rFont val="宋体"/>
      </rPr>
      <t>国组冷凝系统炉</t>
    </r>
    <r>
      <rPr>
        <sz val="20"/>
        <color indexed="8"/>
        <rFont val="Tahoma"/>
      </rPr>
      <t>)+</t>
    </r>
    <r>
      <rPr>
        <sz val="20"/>
        <color indexed="8"/>
        <rFont val="宋体"/>
      </rPr>
      <t>燃气过滤器</t>
    </r>
  </si>
  <si>
    <r>
      <rPr>
        <sz val="20"/>
        <color indexed="8"/>
        <rFont val="Tahoma"/>
      </rPr>
      <t xml:space="preserve">Vitodens 100-W B1HB
</t>
    </r>
    <r>
      <rPr>
        <sz val="20"/>
        <color indexed="8"/>
        <rFont val="Tahoma"/>
      </rPr>
      <t xml:space="preserve"> 26kw(</t>
    </r>
    <r>
      <rPr>
        <sz val="20"/>
        <color indexed="8"/>
        <rFont val="宋体"/>
      </rPr>
      <t>国组冷凝系统炉</t>
    </r>
    <r>
      <rPr>
        <sz val="20"/>
        <color indexed="8"/>
        <rFont val="Tahoma"/>
      </rPr>
      <t>)+</t>
    </r>
    <r>
      <rPr>
        <sz val="20"/>
        <color indexed="8"/>
        <rFont val="宋体"/>
      </rPr>
      <t>燃气过滤器</t>
    </r>
  </si>
  <si>
    <r>
      <rPr>
        <sz val="20"/>
        <color indexed="8"/>
        <rFont val="Tahoma"/>
      </rPr>
      <t xml:space="preserve">Vitodens 100-W B1HB 
</t>
    </r>
    <r>
      <rPr>
        <sz val="20"/>
        <color indexed="8"/>
        <rFont val="Tahoma"/>
      </rPr>
      <t>35kw(</t>
    </r>
    <r>
      <rPr>
        <sz val="20"/>
        <color indexed="8"/>
        <rFont val="宋体"/>
      </rPr>
      <t>国组冷凝系统炉</t>
    </r>
    <r>
      <rPr>
        <sz val="20"/>
        <color indexed="8"/>
        <rFont val="Tahoma"/>
      </rPr>
      <t>)+</t>
    </r>
    <r>
      <rPr>
        <sz val="20"/>
        <color indexed="8"/>
        <rFont val="宋体"/>
      </rPr>
      <t>燃气过滤器</t>
    </r>
  </si>
  <si>
    <t>菲斯曼进口</t>
  </si>
  <si>
    <r>
      <rPr>
        <sz val="20"/>
        <color indexed="8"/>
        <rFont val="Tahoma"/>
      </rPr>
      <t xml:space="preserve">Vitopend 100-W WH1D
</t>
    </r>
    <r>
      <rPr>
        <sz val="20"/>
        <color indexed="8"/>
        <rFont val="Tahoma"/>
      </rPr>
      <t xml:space="preserve"> 25kw(</t>
    </r>
    <r>
      <rPr>
        <sz val="20"/>
        <color indexed="8"/>
        <rFont val="宋体"/>
      </rPr>
      <t>进口两用炉</t>
    </r>
    <r>
      <rPr>
        <sz val="20"/>
        <color indexed="8"/>
        <rFont val="Tahoma"/>
      </rPr>
      <t>)（常）</t>
    </r>
  </si>
  <si>
    <r>
      <rPr>
        <sz val="20"/>
        <color indexed="8"/>
        <rFont val="Tahoma"/>
      </rPr>
      <t xml:space="preserve">Vitopend 100-W WH1D 
</t>
    </r>
    <r>
      <rPr>
        <sz val="20"/>
        <color indexed="8"/>
        <rFont val="Tahoma"/>
      </rPr>
      <t>31kw(</t>
    </r>
    <r>
      <rPr>
        <sz val="20"/>
        <color indexed="8"/>
        <rFont val="宋体"/>
      </rPr>
      <t>进口两用炉</t>
    </r>
    <r>
      <rPr>
        <sz val="20"/>
        <color indexed="8"/>
        <rFont val="Tahoma"/>
      </rPr>
      <t>)</t>
    </r>
    <r>
      <rPr>
        <sz val="20"/>
        <color indexed="8"/>
        <rFont val="宋体"/>
      </rPr>
      <t>（常）</t>
    </r>
  </si>
  <si>
    <r>
      <rPr>
        <sz val="20"/>
        <color indexed="8"/>
        <rFont val="Tahoma"/>
      </rPr>
      <t xml:space="preserve">Vitopend 100-W WH1D
</t>
    </r>
    <r>
      <rPr>
        <sz val="20"/>
        <color indexed="8"/>
        <rFont val="Tahoma"/>
      </rPr>
      <t xml:space="preserve"> 25kw(</t>
    </r>
    <r>
      <rPr>
        <sz val="20"/>
        <color indexed="8"/>
        <rFont val="宋体"/>
      </rPr>
      <t>进口系统炉</t>
    </r>
    <r>
      <rPr>
        <sz val="20"/>
        <color indexed="8"/>
        <rFont val="Tahoma"/>
      </rPr>
      <t>)（常）</t>
    </r>
  </si>
  <si>
    <r>
      <rPr>
        <sz val="20"/>
        <color indexed="8"/>
        <rFont val="Tahoma"/>
      </rPr>
      <t xml:space="preserve">Vitopend 100-W WH1D 
</t>
    </r>
    <r>
      <rPr>
        <sz val="20"/>
        <color indexed="8"/>
        <rFont val="Tahoma"/>
      </rPr>
      <t>31kw(</t>
    </r>
    <r>
      <rPr>
        <sz val="20"/>
        <color indexed="8"/>
        <rFont val="宋体"/>
      </rPr>
      <t>进口系统炉</t>
    </r>
    <r>
      <rPr>
        <sz val="20"/>
        <color indexed="8"/>
        <rFont val="Tahoma"/>
      </rPr>
      <t>)（常）</t>
    </r>
  </si>
  <si>
    <r>
      <rPr>
        <sz val="20"/>
        <color indexed="8"/>
        <rFont val="Tahoma"/>
      </rPr>
      <t xml:space="preserve">Vitodens 100-W WB1C 
</t>
    </r>
    <r>
      <rPr>
        <sz val="20"/>
        <color indexed="8"/>
        <rFont val="Tahoma"/>
      </rPr>
      <t>26kw(</t>
    </r>
    <r>
      <rPr>
        <sz val="20"/>
        <color indexed="8"/>
        <rFont val="宋体"/>
      </rPr>
      <t>进口冷凝两用炉</t>
    </r>
    <r>
      <rPr>
        <sz val="20"/>
        <color indexed="8"/>
        <rFont val="Tahoma"/>
      </rPr>
      <t>)+</t>
    </r>
    <r>
      <rPr>
        <sz val="20"/>
        <color indexed="8"/>
        <rFont val="宋体"/>
      </rPr>
      <t>燃气过滤器（常）</t>
    </r>
  </si>
  <si>
    <r>
      <rPr>
        <sz val="20"/>
        <color indexed="8"/>
        <rFont val="Tahoma"/>
      </rPr>
      <t xml:space="preserve">Vitodens 100-W WB1C
</t>
    </r>
    <r>
      <rPr>
        <sz val="20"/>
        <color indexed="8"/>
        <rFont val="Tahoma"/>
      </rPr>
      <t xml:space="preserve"> 35kw(</t>
    </r>
    <r>
      <rPr>
        <sz val="20"/>
        <color indexed="8"/>
        <rFont val="宋体"/>
      </rPr>
      <t>进口冷凝两用炉</t>
    </r>
    <r>
      <rPr>
        <sz val="20"/>
        <color indexed="8"/>
        <rFont val="Tahoma"/>
      </rPr>
      <t>)+</t>
    </r>
    <r>
      <rPr>
        <sz val="20"/>
        <color indexed="8"/>
        <rFont val="宋体"/>
      </rPr>
      <t>燃气过滤器</t>
    </r>
  </si>
  <si>
    <r>
      <rPr>
        <sz val="20"/>
        <color indexed="8"/>
        <rFont val="Tahoma"/>
      </rPr>
      <t xml:space="preserve">Vitodens 100-W WB1C
</t>
    </r>
    <r>
      <rPr>
        <sz val="20"/>
        <color indexed="8"/>
        <rFont val="Tahoma"/>
      </rPr>
      <t xml:space="preserve"> 19kw(</t>
    </r>
    <r>
      <rPr>
        <sz val="20"/>
        <color indexed="8"/>
        <rFont val="宋体"/>
      </rPr>
      <t>进口冷凝系统炉</t>
    </r>
    <r>
      <rPr>
        <sz val="20"/>
        <color indexed="8"/>
        <rFont val="Tahoma"/>
      </rPr>
      <t>)+</t>
    </r>
    <r>
      <rPr>
        <sz val="20"/>
        <color indexed="8"/>
        <rFont val="宋体"/>
      </rPr>
      <t>燃气过滤器</t>
    </r>
  </si>
  <si>
    <r>
      <rPr>
        <sz val="20"/>
        <color indexed="8"/>
        <rFont val="Tahoma"/>
      </rPr>
      <t xml:space="preserve">Vitodens 100-W WB1C
</t>
    </r>
    <r>
      <rPr>
        <sz val="20"/>
        <color indexed="8"/>
        <rFont val="Tahoma"/>
      </rPr>
      <t xml:space="preserve"> 26kw(</t>
    </r>
    <r>
      <rPr>
        <sz val="20"/>
        <color indexed="8"/>
        <rFont val="宋体"/>
      </rPr>
      <t>进口冷凝系统炉</t>
    </r>
    <r>
      <rPr>
        <sz val="20"/>
        <color indexed="8"/>
        <rFont val="Tahoma"/>
      </rPr>
      <t>)+</t>
    </r>
    <r>
      <rPr>
        <sz val="20"/>
        <color indexed="8"/>
        <rFont val="宋体"/>
      </rPr>
      <t>燃气过滤器（常）</t>
    </r>
  </si>
  <si>
    <r>
      <rPr>
        <sz val="20"/>
        <color indexed="8"/>
        <rFont val="Tahoma"/>
      </rPr>
      <t xml:space="preserve">Vitodens 100-W WB1C
</t>
    </r>
    <r>
      <rPr>
        <sz val="20"/>
        <color indexed="8"/>
        <rFont val="Tahoma"/>
      </rPr>
      <t xml:space="preserve"> 35kw(</t>
    </r>
    <r>
      <rPr>
        <sz val="20"/>
        <color indexed="8"/>
        <rFont val="宋体"/>
      </rPr>
      <t>进口冷凝系统炉</t>
    </r>
    <r>
      <rPr>
        <sz val="20"/>
        <color indexed="8"/>
        <rFont val="Tahoma"/>
      </rPr>
      <t>)+</t>
    </r>
    <r>
      <rPr>
        <sz val="20"/>
        <color indexed="8"/>
        <rFont val="宋体"/>
      </rPr>
      <t>燃气过滤器</t>
    </r>
  </si>
  <si>
    <r>
      <rPr>
        <sz val="20"/>
        <color indexed="8"/>
        <rFont val="Tahoma"/>
      </rPr>
      <t xml:space="preserve">Vitodens 111-W B1LA
</t>
    </r>
    <r>
      <rPr>
        <sz val="20"/>
        <color indexed="8"/>
        <rFont val="Tahoma"/>
      </rPr>
      <t xml:space="preserve"> </t>
    </r>
    <r>
      <rPr>
        <sz val="20"/>
        <color indexed="8"/>
        <rFont val="宋体"/>
      </rPr>
      <t>内置水箱</t>
    </r>
    <r>
      <rPr>
        <sz val="20"/>
        <color indexed="8"/>
        <rFont val="Tahoma"/>
      </rPr>
      <t>26kw-46L(</t>
    </r>
    <r>
      <rPr>
        <sz val="20"/>
        <color indexed="8"/>
        <rFont val="宋体"/>
      </rPr>
      <t>进口冷凝一体机</t>
    </r>
    <r>
      <rPr>
        <sz val="20"/>
        <color indexed="8"/>
        <rFont val="Tahoma"/>
      </rPr>
      <t>)</t>
    </r>
  </si>
  <si>
    <r>
      <rPr>
        <sz val="20"/>
        <color indexed="8"/>
        <rFont val="Tahoma"/>
      </rPr>
      <t xml:space="preserve">Vitodens 111-W B1LA
</t>
    </r>
    <r>
      <rPr>
        <sz val="20"/>
        <color indexed="8"/>
        <rFont val="Tahoma"/>
      </rPr>
      <t xml:space="preserve"> </t>
    </r>
    <r>
      <rPr>
        <sz val="20"/>
        <color indexed="8"/>
        <rFont val="宋体"/>
      </rPr>
      <t>内置水箱</t>
    </r>
    <r>
      <rPr>
        <sz val="20"/>
        <color indexed="8"/>
        <rFont val="Tahoma"/>
      </rPr>
      <t>35kw-46L(</t>
    </r>
    <r>
      <rPr>
        <sz val="20"/>
        <color indexed="8"/>
        <rFont val="宋体"/>
      </rPr>
      <t>进口冷凝一体机</t>
    </r>
    <r>
      <rPr>
        <sz val="20"/>
        <color indexed="8"/>
        <rFont val="Tahoma"/>
      </rPr>
      <t>)+</t>
    </r>
    <r>
      <rPr>
        <sz val="20"/>
        <color indexed="8"/>
        <rFont val="宋体"/>
      </rPr>
      <t>燃气过滤器</t>
    </r>
  </si>
  <si>
    <t>博世国产</t>
  </si>
  <si>
    <t>L1P26-G7000W 24 C 23【盖世7000】24KW两用炉</t>
  </si>
  <si>
    <t>L1P30-G7000W 28 C 23【盖世7000】28KW两用炉</t>
  </si>
  <si>
    <t>N1P26-G7000W 24 T23【盖世7000】24KW系统炉</t>
  </si>
  <si>
    <t>N1P30-G7000W 28 T 23【盖世7000】28KW系统炉</t>
  </si>
  <si>
    <t>博世进口</t>
  </si>
  <si>
    <r>
      <rPr>
        <sz val="20"/>
        <color indexed="8"/>
        <rFont val="宋体"/>
      </rPr>
      <t>新欧洲之星</t>
    </r>
    <r>
      <rPr>
        <sz val="20"/>
        <color indexed="8"/>
        <rFont val="Tahoma"/>
      </rPr>
      <t xml:space="preserve"> 24KW</t>
    </r>
    <r>
      <rPr>
        <sz val="20"/>
        <color indexed="8"/>
        <rFont val="宋体"/>
      </rPr>
      <t xml:space="preserve">两用炉
</t>
    </r>
    <r>
      <rPr>
        <sz val="20"/>
        <color indexed="8"/>
        <rFont val="Tahoma"/>
      </rPr>
      <t xml:space="preserve"> L1P27(WBN6000-24C)(</t>
    </r>
    <r>
      <rPr>
        <sz val="20"/>
        <color indexed="8"/>
        <rFont val="宋体"/>
      </rPr>
      <t>进</t>
    </r>
    <r>
      <rPr>
        <sz val="20"/>
        <color indexed="8"/>
        <rFont val="Tahoma"/>
      </rPr>
      <t>)</t>
    </r>
  </si>
  <si>
    <r>
      <rPr>
        <sz val="20"/>
        <color indexed="8"/>
        <rFont val="宋体"/>
      </rPr>
      <t>新欧洲之星</t>
    </r>
    <r>
      <rPr>
        <sz val="20"/>
        <color indexed="8"/>
        <rFont val="Tahoma"/>
      </rPr>
      <t xml:space="preserve"> 28KW</t>
    </r>
    <r>
      <rPr>
        <sz val="20"/>
        <color indexed="8"/>
        <rFont val="宋体"/>
      </rPr>
      <t>两用炉</t>
    </r>
    <r>
      <rPr>
        <sz val="20"/>
        <color indexed="8"/>
        <rFont val="Tahoma"/>
      </rPr>
      <t xml:space="preserve"> 
</t>
    </r>
    <r>
      <rPr>
        <sz val="20"/>
        <color indexed="8"/>
        <rFont val="Tahoma"/>
      </rPr>
      <t>L1P31(WBN6000-28C)(</t>
    </r>
    <r>
      <rPr>
        <sz val="20"/>
        <color indexed="8"/>
        <rFont val="宋体"/>
      </rPr>
      <t>进</t>
    </r>
    <r>
      <rPr>
        <sz val="20"/>
        <color indexed="8"/>
        <rFont val="Tahoma"/>
      </rPr>
      <t>)</t>
    </r>
  </si>
  <si>
    <r>
      <rPr>
        <sz val="20"/>
        <color indexed="8"/>
        <rFont val="宋体"/>
      </rPr>
      <t>新欧洲之星</t>
    </r>
    <r>
      <rPr>
        <sz val="20"/>
        <color indexed="8"/>
        <rFont val="Tahoma"/>
      </rPr>
      <t xml:space="preserve"> 35KW</t>
    </r>
    <r>
      <rPr>
        <sz val="20"/>
        <color indexed="8"/>
        <rFont val="宋体"/>
      </rPr>
      <t>两用炉</t>
    </r>
    <r>
      <rPr>
        <sz val="20"/>
        <color indexed="8"/>
        <rFont val="Tahoma"/>
      </rPr>
      <t xml:space="preserve"> 
</t>
    </r>
    <r>
      <rPr>
        <sz val="20"/>
        <color indexed="8"/>
        <rFont val="Tahoma"/>
      </rPr>
      <t>L1P38(WBN6000-35C)(</t>
    </r>
    <r>
      <rPr>
        <sz val="20"/>
        <color indexed="8"/>
        <rFont val="宋体"/>
      </rPr>
      <t>进</t>
    </r>
    <r>
      <rPr>
        <sz val="20"/>
        <color indexed="8"/>
        <rFont val="Tahoma"/>
      </rPr>
      <t>)</t>
    </r>
  </si>
  <si>
    <r>
      <rPr>
        <sz val="20"/>
        <color indexed="8"/>
        <rFont val="宋体"/>
      </rPr>
      <t xml:space="preserve">新欧洲之星24kw 系统炉
</t>
    </r>
    <r>
      <rPr>
        <sz val="20"/>
        <color indexed="8"/>
        <rFont val="宋体"/>
      </rPr>
      <t xml:space="preserve"> N1P27(WBN6000-24H)(进)</t>
    </r>
  </si>
  <si>
    <r>
      <rPr>
        <sz val="20"/>
        <color indexed="8"/>
        <rFont val="宋体"/>
      </rPr>
      <t>新欧洲之星</t>
    </r>
    <r>
      <rPr>
        <sz val="20"/>
        <color indexed="8"/>
        <rFont val="Tahoma"/>
      </rPr>
      <t xml:space="preserve"> 28KW</t>
    </r>
    <r>
      <rPr>
        <sz val="20"/>
        <color indexed="8"/>
        <rFont val="宋体"/>
      </rPr>
      <t xml:space="preserve">系统炉
</t>
    </r>
    <r>
      <rPr>
        <sz val="20"/>
        <color indexed="8"/>
        <rFont val="Tahoma"/>
      </rPr>
      <t xml:space="preserve"> N1P31(WBN6000-28H)(</t>
    </r>
    <r>
      <rPr>
        <sz val="20"/>
        <color indexed="8"/>
        <rFont val="宋体"/>
      </rPr>
      <t>进</t>
    </r>
    <r>
      <rPr>
        <sz val="20"/>
        <color indexed="8"/>
        <rFont val="Tahoma"/>
      </rPr>
      <t>)/</t>
    </r>
  </si>
  <si>
    <r>
      <rPr>
        <sz val="20"/>
        <color indexed="8"/>
        <rFont val="宋体"/>
      </rPr>
      <t>新欧洲之星</t>
    </r>
    <r>
      <rPr>
        <sz val="20"/>
        <color indexed="8"/>
        <rFont val="Tahoma"/>
      </rPr>
      <t xml:space="preserve"> 35KW</t>
    </r>
    <r>
      <rPr>
        <sz val="20"/>
        <color indexed="8"/>
        <rFont val="宋体"/>
      </rPr>
      <t xml:space="preserve">系统炉
</t>
    </r>
    <r>
      <rPr>
        <sz val="20"/>
        <color indexed="8"/>
        <rFont val="Tahoma"/>
      </rPr>
      <t xml:space="preserve"> N1P38(WBN6000-35H)(</t>
    </r>
    <r>
      <rPr>
        <sz val="20"/>
        <color indexed="8"/>
        <rFont val="宋体"/>
      </rPr>
      <t>进</t>
    </r>
    <r>
      <rPr>
        <sz val="20"/>
        <color indexed="8"/>
        <rFont val="Tahoma"/>
      </rPr>
      <t>)</t>
    </r>
  </si>
  <si>
    <t>水箱</t>
  </si>
  <si>
    <t>博世</t>
  </si>
  <si>
    <t>侧出单盘管WST150-2EC(博世）</t>
  </si>
  <si>
    <t>含400元（探头）</t>
  </si>
  <si>
    <t>侧出单盘管WST200-2EC（博世）</t>
  </si>
  <si>
    <t>侧出单盘管WST300-2EC（博世）</t>
  </si>
  <si>
    <t>侧出双盘管200L（博世）</t>
  </si>
  <si>
    <t>侧出双盘管300L（博世）</t>
  </si>
  <si>
    <t>光芒</t>
  </si>
  <si>
    <t>侧出单盘管150L（光芒）</t>
  </si>
  <si>
    <t>侧出单盘管200L（光芒）</t>
  </si>
  <si>
    <t>侧出单盘管300L（光芒）</t>
  </si>
  <si>
    <t>侧出双盘管150L（光芒）</t>
  </si>
  <si>
    <t>侧出双盘管200L（光芒）</t>
  </si>
  <si>
    <t>侧出双盘管300L（光芒）</t>
  </si>
  <si>
    <t>锅炉配件</t>
  </si>
  <si>
    <r>
      <rPr>
        <sz val="20"/>
        <color indexed="8"/>
        <rFont val="华文细黑"/>
      </rPr>
      <t>Ø</t>
    </r>
    <r>
      <rPr>
        <sz val="20"/>
        <color indexed="8"/>
        <rFont val="Microsoft YaHei"/>
      </rPr>
      <t>60/100烟道</t>
    </r>
  </si>
  <si>
    <t>菲斯曼</t>
  </si>
  <si>
    <t>Ø60/100烟道</t>
  </si>
  <si>
    <t>威能</t>
  </si>
  <si>
    <t>水箱温度传感探头（1米）</t>
  </si>
  <si>
    <t>水箱温度传感探头（3米）</t>
  </si>
  <si>
    <t>水泵及相关配件</t>
  </si>
  <si>
    <t>威乐</t>
  </si>
  <si>
    <t>RS-15/6</t>
  </si>
  <si>
    <t>RS-25/8</t>
  </si>
  <si>
    <t>RS-25/6</t>
  </si>
  <si>
    <t>PUN-200EH进户增压泵</t>
  </si>
  <si>
    <t>130ZY(低于两层）</t>
  </si>
  <si>
    <t>260ZY（高于两层）</t>
  </si>
  <si>
    <t>曼瑞德联动控制器</t>
  </si>
  <si>
    <t>H-BOX208(延时-联动）</t>
  </si>
  <si>
    <t>H-BOX212</t>
  </si>
  <si>
    <t>水流开关</t>
  </si>
  <si>
    <t>霍菲</t>
  </si>
  <si>
    <t>De76（耦合罐含R25/6水泵)</t>
  </si>
  <si>
    <t>国脉</t>
  </si>
  <si>
    <t>De89（耦合罐含R25/6水泵)</t>
  </si>
  <si>
    <t>智能混水中心</t>
  </si>
  <si>
    <t>九菲</t>
  </si>
  <si>
    <t>管道及阀门，电线</t>
  </si>
  <si>
    <t>埃美柯球阀</t>
  </si>
  <si>
    <t>De25-(皮尔萨主管用)</t>
  </si>
  <si>
    <t>霍菲球阀</t>
  </si>
  <si>
    <t>De25-(瑞好主管用)</t>
  </si>
  <si>
    <t>皮尔萨主管</t>
  </si>
  <si>
    <t>De25(PPR)</t>
  </si>
  <si>
    <t>De32(PPR)</t>
  </si>
  <si>
    <t>瑞好主管</t>
  </si>
  <si>
    <t>De32*4.4（PEX-A)合资</t>
  </si>
  <si>
    <r>
      <rPr>
        <b val="1"/>
        <sz val="12"/>
        <color indexed="8"/>
        <rFont val="Tahoma"/>
      </rPr>
      <t>60</t>
    </r>
    <r>
      <rPr>
        <sz val="12"/>
        <color indexed="8"/>
        <rFont val="宋体"/>
      </rPr>
      <t>（无货）</t>
    </r>
  </si>
  <si>
    <t>De25*3.5（PEX-A)进口</t>
  </si>
  <si>
    <t>De32*4.4（PEX-A)进口</t>
  </si>
  <si>
    <t>万扬</t>
  </si>
  <si>
    <t>De16*2.2&amp;De20*2.8-万扬欧标管路及配件（散热片用）</t>
  </si>
  <si>
    <t>欧博诺</t>
  </si>
  <si>
    <t>De16*2.0&amp;20*2.0-管路及配件</t>
  </si>
  <si>
    <t>暖气片暗装开槽盖板</t>
  </si>
  <si>
    <t>暖气片明装管槽</t>
  </si>
  <si>
    <t>瑞好</t>
  </si>
  <si>
    <r>
      <rPr>
        <sz val="12"/>
        <color indexed="8"/>
        <rFont val="Microsoft YaHei"/>
      </rPr>
      <t xml:space="preserve">中策    </t>
    </r>
  </si>
  <si>
    <t>RVV3*0.75mm2信号线</t>
  </si>
  <si>
    <t>分
集
水
器
及
温
控
器</t>
  </si>
  <si>
    <t>丹佛斯（芯进口）</t>
  </si>
  <si>
    <t>DN25×20 FHF2+2</t>
  </si>
  <si>
    <t>DN25×20 FHF3+3</t>
  </si>
  <si>
    <t>DN25×20 FHF4+4</t>
  </si>
  <si>
    <t>DN25×20 FHF5+5</t>
  </si>
  <si>
    <t>DN25×20 FHF6+6</t>
  </si>
  <si>
    <t>DN25×20 FHF7+7</t>
  </si>
  <si>
    <t>DN25×20 FHF8+8</t>
  </si>
  <si>
    <t>DN25×20 FHF9+9</t>
  </si>
  <si>
    <t>DN25×20 FHF10+10</t>
  </si>
  <si>
    <t>DN25×20 FHF11+11</t>
  </si>
  <si>
    <t>DN25×20 FHF12+12</t>
  </si>
  <si>
    <r>
      <rPr>
        <sz val="20"/>
        <color indexed="8"/>
        <rFont val="Tahoma"/>
      </rPr>
      <t>DFS  AVDO15</t>
    </r>
    <r>
      <rPr>
        <sz val="20"/>
        <color indexed="8"/>
        <rFont val="宋体"/>
      </rPr>
      <t>（压差阀</t>
    </r>
    <r>
      <rPr>
        <sz val="20"/>
        <color indexed="8"/>
        <rFont val="Tahoma"/>
      </rPr>
      <t>0-6mH2O)</t>
    </r>
  </si>
  <si>
    <t>DFS TWA-A NC 230V</t>
  </si>
  <si>
    <t>WT-D</t>
  </si>
  <si>
    <t>DFS FH-CWD</t>
  </si>
  <si>
    <t>WT-P(可编程）</t>
  </si>
  <si>
    <t>DFS FH-CWP(可编程）</t>
  </si>
  <si>
    <r>
      <rPr>
        <sz val="12"/>
        <color indexed="8"/>
        <rFont val="宋体"/>
      </rPr>
      <t>FIXANIT</t>
    </r>
  </si>
  <si>
    <r>
      <rPr>
        <sz val="20"/>
        <color indexed="8"/>
        <rFont val="Tahoma"/>
      </rPr>
      <t>F9200</t>
    </r>
    <r>
      <rPr>
        <sz val="20"/>
        <color indexed="8"/>
        <rFont val="宋体"/>
      </rPr>
      <t>铜本色分集水器（</t>
    </r>
    <r>
      <rPr>
        <sz val="20"/>
        <color indexed="8"/>
        <rFont val="Tahoma"/>
      </rPr>
      <t>2+2</t>
    </r>
    <r>
      <rPr>
        <sz val="20"/>
        <color indexed="8"/>
        <rFont val="宋体"/>
      </rPr>
      <t>路）</t>
    </r>
  </si>
  <si>
    <r>
      <rPr>
        <sz val="20"/>
        <color indexed="8"/>
        <rFont val="Tahoma"/>
      </rPr>
      <t>F9200</t>
    </r>
    <r>
      <rPr>
        <sz val="20"/>
        <color indexed="8"/>
        <rFont val="宋体"/>
      </rPr>
      <t>铜本色分集水器（</t>
    </r>
    <r>
      <rPr>
        <sz val="20"/>
        <color indexed="8"/>
        <rFont val="Tahoma"/>
      </rPr>
      <t>3+3</t>
    </r>
    <r>
      <rPr>
        <sz val="20"/>
        <color indexed="8"/>
        <rFont val="宋体"/>
      </rPr>
      <t>路）</t>
    </r>
  </si>
  <si>
    <r>
      <rPr>
        <sz val="20"/>
        <color indexed="8"/>
        <rFont val="Tahoma"/>
      </rPr>
      <t>F9200</t>
    </r>
    <r>
      <rPr>
        <sz val="20"/>
        <color indexed="8"/>
        <rFont val="宋体"/>
      </rPr>
      <t>铜本色分集水器（</t>
    </r>
    <r>
      <rPr>
        <sz val="20"/>
        <color indexed="8"/>
        <rFont val="Tahoma"/>
      </rPr>
      <t>4+4</t>
    </r>
    <r>
      <rPr>
        <sz val="20"/>
        <color indexed="8"/>
        <rFont val="宋体"/>
      </rPr>
      <t>路）</t>
    </r>
  </si>
  <si>
    <r>
      <rPr>
        <sz val="20"/>
        <color indexed="8"/>
        <rFont val="Tahoma"/>
      </rPr>
      <t>F9200</t>
    </r>
    <r>
      <rPr>
        <sz val="20"/>
        <color indexed="8"/>
        <rFont val="宋体"/>
      </rPr>
      <t>铜本色分集水器（</t>
    </r>
    <r>
      <rPr>
        <sz val="20"/>
        <color indexed="8"/>
        <rFont val="Tahoma"/>
      </rPr>
      <t>5+5</t>
    </r>
    <r>
      <rPr>
        <sz val="20"/>
        <color indexed="8"/>
        <rFont val="宋体"/>
      </rPr>
      <t>路）</t>
    </r>
  </si>
  <si>
    <r>
      <rPr>
        <sz val="20"/>
        <color indexed="8"/>
        <rFont val="Tahoma"/>
      </rPr>
      <t>F9200</t>
    </r>
    <r>
      <rPr>
        <sz val="20"/>
        <color indexed="8"/>
        <rFont val="宋体"/>
      </rPr>
      <t>铜本色分集水器（</t>
    </r>
    <r>
      <rPr>
        <sz val="20"/>
        <color indexed="8"/>
        <rFont val="Tahoma"/>
      </rPr>
      <t>6+6</t>
    </r>
    <r>
      <rPr>
        <sz val="20"/>
        <color indexed="8"/>
        <rFont val="宋体"/>
      </rPr>
      <t>路）</t>
    </r>
  </si>
  <si>
    <r>
      <rPr>
        <sz val="20"/>
        <color indexed="8"/>
        <rFont val="Tahoma"/>
      </rPr>
      <t>F9200</t>
    </r>
    <r>
      <rPr>
        <sz val="20"/>
        <color indexed="8"/>
        <rFont val="宋体"/>
      </rPr>
      <t>铜本色分集水器（</t>
    </r>
    <r>
      <rPr>
        <sz val="20"/>
        <color indexed="8"/>
        <rFont val="Tahoma"/>
      </rPr>
      <t>7+7</t>
    </r>
    <r>
      <rPr>
        <sz val="20"/>
        <color indexed="8"/>
        <rFont val="宋体"/>
      </rPr>
      <t>路）</t>
    </r>
  </si>
  <si>
    <r>
      <rPr>
        <sz val="20"/>
        <color indexed="8"/>
        <rFont val="Tahoma"/>
      </rPr>
      <t>F9200</t>
    </r>
    <r>
      <rPr>
        <sz val="20"/>
        <color indexed="8"/>
        <rFont val="宋体"/>
      </rPr>
      <t>铜本色分集水器（</t>
    </r>
    <r>
      <rPr>
        <sz val="20"/>
        <color indexed="8"/>
        <rFont val="Tahoma"/>
      </rPr>
      <t>8+8</t>
    </r>
    <r>
      <rPr>
        <sz val="20"/>
        <color indexed="8"/>
        <rFont val="宋体"/>
      </rPr>
      <t>路）</t>
    </r>
  </si>
  <si>
    <r>
      <rPr>
        <sz val="20"/>
        <color indexed="8"/>
        <rFont val="Tahoma"/>
      </rPr>
      <t>F9200</t>
    </r>
    <r>
      <rPr>
        <sz val="20"/>
        <color indexed="8"/>
        <rFont val="宋体"/>
      </rPr>
      <t>铜本色分集水器（</t>
    </r>
    <r>
      <rPr>
        <sz val="20"/>
        <color indexed="8"/>
        <rFont val="Tahoma"/>
      </rPr>
      <t>9+9</t>
    </r>
    <r>
      <rPr>
        <sz val="20"/>
        <color indexed="8"/>
        <rFont val="宋体"/>
      </rPr>
      <t>路）</t>
    </r>
  </si>
  <si>
    <r>
      <rPr>
        <sz val="20"/>
        <color indexed="8"/>
        <rFont val="Tahoma"/>
      </rPr>
      <t>F3107(</t>
    </r>
    <r>
      <rPr>
        <sz val="20"/>
        <color indexed="8"/>
        <rFont val="宋体"/>
      </rPr>
      <t>压差旁通组件</t>
    </r>
    <r>
      <rPr>
        <sz val="20"/>
        <color indexed="8"/>
        <rFont val="Tahoma"/>
      </rPr>
      <t>)</t>
    </r>
  </si>
  <si>
    <r>
      <rPr>
        <sz val="20"/>
        <color indexed="8"/>
        <rFont val="Tahoma"/>
      </rPr>
      <t>F1602</t>
    </r>
    <r>
      <rPr>
        <sz val="20"/>
        <color indexed="8"/>
        <rFont val="宋体"/>
      </rPr>
      <t>（电热驱动器）</t>
    </r>
  </si>
  <si>
    <r>
      <rPr>
        <sz val="20"/>
        <color indexed="8"/>
        <rFont val="Tahoma"/>
      </rPr>
      <t>F1100(温控器</t>
    </r>
    <r>
      <rPr>
        <sz val="20"/>
        <color indexed="8"/>
        <rFont val="宋体"/>
      </rPr>
      <t>）</t>
    </r>
  </si>
  <si>
    <t>MRD H113-25(压差旁通组件)</t>
  </si>
  <si>
    <t>地暖盘管</t>
  </si>
  <si>
    <r>
      <rPr>
        <sz val="12"/>
        <color indexed="8"/>
        <rFont val="宋体"/>
      </rPr>
      <t>Fixanit地暖管</t>
    </r>
  </si>
  <si>
    <r>
      <rPr>
        <sz val="20"/>
        <color indexed="8"/>
        <rFont val="Tahoma"/>
      </rPr>
      <t>PERT De16*2.0</t>
    </r>
    <r>
      <rPr>
        <sz val="20"/>
        <color indexed="8"/>
        <rFont val="宋体"/>
      </rPr>
      <t>（进口阻氧）</t>
    </r>
  </si>
  <si>
    <t>瑞好地暖管</t>
  </si>
  <si>
    <r>
      <rPr>
        <sz val="20"/>
        <color indexed="8"/>
        <rFont val="Tahoma"/>
      </rPr>
      <t>PEX-a   De16×2.2</t>
    </r>
    <r>
      <rPr>
        <sz val="20"/>
        <color indexed="8"/>
        <rFont val="宋体"/>
      </rPr>
      <t>（瑞好进口）</t>
    </r>
  </si>
  <si>
    <r>
      <rPr>
        <sz val="20"/>
        <color indexed="8"/>
        <rFont val="Tahoma"/>
      </rPr>
      <t>PEX-a   De16×2.0</t>
    </r>
    <r>
      <rPr>
        <sz val="20"/>
        <color indexed="8"/>
        <rFont val="宋体"/>
      </rPr>
      <t>（瑞好国产）</t>
    </r>
  </si>
  <si>
    <t>电
缆
线
及
温
控
器</t>
  </si>
  <si>
    <t>danfoss</t>
  </si>
  <si>
    <t>ECflex-18T 7.3M  119W  220V</t>
  </si>
  <si>
    <t>ECflex-18T 15M  247W  220V</t>
  </si>
  <si>
    <t>ECflex-18T 22M  361W  220V</t>
  </si>
  <si>
    <t>ECflex-18T 29M  490W  220V</t>
  </si>
  <si>
    <t>ECflex-18T 37M  622W  220V</t>
  </si>
  <si>
    <t>ECflex-18T 44M  750W  220V</t>
  </si>
  <si>
    <t>ECflex-18T 52M  855W  220V</t>
  </si>
  <si>
    <t>ECflex-18T 59M  984W  220V</t>
  </si>
  <si>
    <t xml:space="preserve">ECflex-18T 68M  1116W  220V  </t>
  </si>
  <si>
    <t>ECflex-18T 74M  1226W  220V</t>
  </si>
  <si>
    <t>ECflex-18T 82M  1359W  220V</t>
  </si>
  <si>
    <t>ECflex-18T 90M  1487W  220V</t>
  </si>
  <si>
    <t>ECflex-18T 105M  1720W  220V</t>
  </si>
  <si>
    <t>ECflex-18T 118M  1953W  220V</t>
  </si>
  <si>
    <t>ECflex-18T 131M  2214W  220V</t>
  </si>
  <si>
    <t>ECflex-18T 155M  2539W  220V/</t>
  </si>
  <si>
    <r>
      <rPr>
        <sz val="20"/>
        <color indexed="8"/>
        <rFont val="Tahoma"/>
      </rPr>
      <t>DFS CED(088L0468)</t>
    </r>
    <r>
      <rPr>
        <sz val="20"/>
        <color indexed="8"/>
        <rFont val="宋体"/>
      </rPr>
      <t>电采暖温控器（含地温探头）</t>
    </r>
  </si>
  <si>
    <t>停售</t>
  </si>
  <si>
    <t>散
热
器</t>
  </si>
  <si>
    <t>300*1200（泰克尼克）</t>
  </si>
  <si>
    <t>1136w</t>
  </si>
  <si>
    <t>300*1400（泰克尼克）</t>
  </si>
  <si>
    <r>
      <rPr>
        <sz val="12"/>
        <color indexed="8"/>
        <rFont val="宋体"/>
      </rPr>
      <t>1326w</t>
    </r>
  </si>
  <si>
    <t>300*1600（泰克尼克）</t>
  </si>
  <si>
    <r>
      <rPr>
        <sz val="12"/>
        <color indexed="8"/>
        <rFont val="宋体"/>
      </rPr>
      <t>1515w</t>
    </r>
  </si>
  <si>
    <t>300*1800（泰克尼克）</t>
  </si>
  <si>
    <r>
      <rPr>
        <sz val="12"/>
        <color indexed="8"/>
        <rFont val="宋体"/>
      </rPr>
      <t>1705w</t>
    </r>
  </si>
  <si>
    <t>300*2000（泰克尼克）</t>
  </si>
  <si>
    <r>
      <rPr>
        <sz val="12"/>
        <color indexed="8"/>
        <rFont val="宋体"/>
      </rPr>
      <t>1894w</t>
    </r>
  </si>
  <si>
    <t>300*2200（泰克尼克）</t>
  </si>
  <si>
    <r>
      <rPr>
        <sz val="12"/>
        <color indexed="8"/>
        <rFont val="宋体"/>
      </rPr>
      <t>2084w</t>
    </r>
  </si>
  <si>
    <t>600*600（泰克尼克）</t>
  </si>
  <si>
    <r>
      <rPr>
        <sz val="12"/>
        <color indexed="8"/>
        <rFont val="宋体"/>
      </rPr>
      <t>1003W</t>
    </r>
  </si>
  <si>
    <t>600*800（泰克尼克）</t>
  </si>
  <si>
    <r>
      <rPr>
        <sz val="12"/>
        <color indexed="8"/>
        <rFont val="宋体"/>
      </rPr>
      <t>1338W</t>
    </r>
  </si>
  <si>
    <t>600*1000（泰克尼克）</t>
  </si>
  <si>
    <r>
      <rPr>
        <sz val="12"/>
        <color indexed="8"/>
        <rFont val="宋体"/>
      </rPr>
      <t>1672W</t>
    </r>
  </si>
  <si>
    <t>600*1200（泰克尼克）</t>
  </si>
  <si>
    <r>
      <rPr>
        <sz val="12"/>
        <color indexed="8"/>
        <rFont val="宋体"/>
      </rPr>
      <t>2007W</t>
    </r>
  </si>
  <si>
    <t>600*1400（泰克尼克）</t>
  </si>
  <si>
    <r>
      <rPr>
        <sz val="12"/>
        <color indexed="8"/>
        <rFont val="宋体"/>
      </rPr>
      <t>2341W</t>
    </r>
  </si>
  <si>
    <t>600*1600（泰克尼克）</t>
  </si>
  <si>
    <r>
      <rPr>
        <sz val="12"/>
        <color indexed="8"/>
        <rFont val="宋体"/>
      </rPr>
      <t>2676W</t>
    </r>
  </si>
  <si>
    <t>900*400（泰克尼克）</t>
  </si>
  <si>
    <t>916W</t>
  </si>
  <si>
    <t>900*600（泰克尼克）</t>
  </si>
  <si>
    <t>1374W</t>
  </si>
  <si>
    <t>900*800（泰克尼克）</t>
  </si>
  <si>
    <t>1832W</t>
  </si>
  <si>
    <t>900*1000（泰克尼克）</t>
  </si>
  <si>
    <t>2290W</t>
  </si>
  <si>
    <t>900*1200（泰克尼克）</t>
  </si>
  <si>
    <t>2748W</t>
  </si>
  <si>
    <t>立式1600*600（泰克尼克）</t>
  </si>
  <si>
    <t>1696w</t>
  </si>
  <si>
    <t>立式1800*600（泰克尼克）</t>
  </si>
  <si>
    <t>2040w</t>
  </si>
  <si>
    <t>毛巾架764*500（泰克尼克）</t>
  </si>
  <si>
    <t>365w</t>
  </si>
  <si>
    <t>毛巾架1200*500（泰克尼克）</t>
  </si>
  <si>
    <t>551w</t>
  </si>
  <si>
    <t>毛巾架1172*600（泰克尼克）</t>
  </si>
  <si>
    <t>DFS-丹佛斯</t>
  </si>
  <si>
    <t>N/T15E-F曼瑞德</t>
  </si>
  <si>
    <t>AFZJT-雅克菲</t>
  </si>
  <si>
    <t>密码提示：天下第一</t>
  </si>
</sst>
</file>

<file path=xl/styles.xml><?xml version="1.0" encoding="utf-8"?>
<styleSheet xmlns="http://schemas.openxmlformats.org/spreadsheetml/2006/main">
  <numFmts count="15">
    <numFmt numFmtId="0" formatCode="General"/>
    <numFmt numFmtId="59" formatCode="#,##0&quot; &quot;"/>
    <numFmt numFmtId="60" formatCode="0.0&quot; &quot;"/>
    <numFmt numFmtId="61" formatCode="0.0;0.0"/>
    <numFmt numFmtId="62" formatCode="0.00&quot; &quot;;(0.00)"/>
    <numFmt numFmtId="63" formatCode="0.00;0.00"/>
    <numFmt numFmtId="64" formatCode="#,##0.0&quot; &quot;"/>
    <numFmt numFmtId="65" formatCode="#,##0.00;#,##0.00"/>
    <numFmt numFmtId="66" formatCode="0&quot; &quot;"/>
    <numFmt numFmtId="67" formatCode="0;0"/>
    <numFmt numFmtId="68" formatCode="0.00&quot; &quot;"/>
    <numFmt numFmtId="69" formatCode="&quot;实际折扣(&quot;0.000&quot; )&quot;"/>
    <numFmt numFmtId="70" formatCode="#,##0.00&quot; &quot;"/>
    <numFmt numFmtId="71" formatCode="&quot; &quot;* #,##0&quot; &quot;;&quot; &quot;* &quot;-&quot;#,##0&quot; &quot;;&quot; &quot;* &quot;-&quot;??&quot; &quot;"/>
    <numFmt numFmtId="72" formatCode="&quot;￥&quot;#,##0.0;&quot;￥-&quot;#,##0.0"/>
  </numFmts>
  <fonts count="47">
    <font>
      <sz val="12"/>
      <color indexed="8"/>
      <name val="宋体"/>
    </font>
    <font>
      <sz val="15"/>
      <color indexed="8"/>
      <name val="宋体"/>
    </font>
    <font>
      <sz val="12"/>
      <color indexed="8"/>
      <name val="Microsoft YaHei"/>
    </font>
    <font>
      <sz val="48"/>
      <color indexed="8"/>
      <name val="Microsoft YaHei"/>
    </font>
    <font>
      <sz val="36"/>
      <color indexed="8"/>
      <name val="Microsoft YaHei"/>
    </font>
    <font>
      <sz val="14"/>
      <color indexed="11"/>
      <name val="Microsoft YaHei"/>
    </font>
    <font>
      <sz val="14"/>
      <color indexed="8"/>
      <name val="Microsoft YaHei"/>
    </font>
    <font>
      <sz val="11"/>
      <color indexed="8"/>
      <name val="宋体"/>
    </font>
    <font>
      <sz val="24"/>
      <color indexed="8"/>
      <name val="Microsoft YaHei"/>
    </font>
    <font>
      <sz val="20"/>
      <color indexed="8"/>
      <name val="Microsoft YaHei"/>
    </font>
    <font>
      <sz val="20"/>
      <color indexed="11"/>
      <name val="Microsoft YaHei"/>
    </font>
    <font>
      <sz val="16"/>
      <color indexed="8"/>
      <name val="Microsoft YaHei"/>
    </font>
    <font>
      <sz val="11"/>
      <color indexed="8"/>
      <name val="Microsoft YaHei"/>
    </font>
    <font>
      <sz val="15"/>
      <color indexed="8"/>
      <name val="Microsoft YaHei"/>
    </font>
    <font>
      <sz val="16"/>
      <color indexed="11"/>
      <name val="Microsoft YaHei"/>
    </font>
    <font>
      <vertAlign val="superscript"/>
      <sz val="15"/>
      <color indexed="8"/>
      <name val="Microsoft YaHei"/>
    </font>
    <font>
      <sz val="15"/>
      <color indexed="8"/>
      <name val="宋体"/>
    </font>
    <font>
      <sz val="18"/>
      <color indexed="8"/>
      <name val="Microsoft YaHei"/>
    </font>
    <font>
      <u val="single"/>
      <sz val="18"/>
      <color indexed="11"/>
      <name val="Microsoft YaHei"/>
    </font>
    <font>
      <sz val="18"/>
      <color indexed="11"/>
      <name val="Microsoft YaHei"/>
    </font>
    <font>
      <u val="single"/>
      <sz val="18"/>
      <color indexed="8"/>
      <name val="Microsoft YaHei"/>
    </font>
    <font>
      <sz val="10"/>
      <color indexed="8"/>
      <name val="Microsoft YaHei"/>
    </font>
    <font>
      <sz val="36"/>
      <color indexed="13"/>
      <name val="Helvetica"/>
    </font>
    <font>
      <sz val="13"/>
      <color indexed="8"/>
      <name val="Microsoft YaHei"/>
    </font>
    <font>
      <sz val="16"/>
      <color indexed="8"/>
      <name val="宋体"/>
    </font>
    <font>
      <u val="single"/>
      <sz val="16"/>
      <color indexed="11"/>
      <name val="Microsoft YaHei"/>
    </font>
    <font>
      <sz val="17"/>
      <color indexed="8"/>
      <name val="Microsoft YaHei"/>
    </font>
    <font>
      <u val="single"/>
      <sz val="20"/>
      <color indexed="8"/>
      <name val="Microsoft YaHei"/>
    </font>
    <font>
      <sz val="18"/>
      <color indexed="8"/>
      <name val="华文仿宋"/>
    </font>
    <font>
      <sz val="12"/>
      <color indexed="11"/>
      <name val="宋体"/>
    </font>
    <font>
      <sz val="13"/>
      <color indexed="8"/>
      <name val="Microsoft YaHei"/>
    </font>
    <font>
      <vertAlign val="superscript"/>
      <sz val="12"/>
      <color indexed="8"/>
      <name val="宋体"/>
    </font>
    <font>
      <u val="single"/>
      <sz val="12"/>
      <color indexed="8"/>
      <name val="宋体"/>
    </font>
    <font>
      <sz val="12"/>
      <color indexed="8"/>
      <name val="Helvetica Neue"/>
    </font>
    <font>
      <sz val="18"/>
      <color indexed="8"/>
      <name val="宋体"/>
    </font>
    <font>
      <b val="1"/>
      <sz val="18"/>
      <color indexed="8"/>
      <name val="Tahoma"/>
    </font>
    <font>
      <sz val="20"/>
      <color indexed="8"/>
      <name val="宋体"/>
    </font>
    <font>
      <sz val="20"/>
      <color indexed="11"/>
      <name val="Tahoma"/>
    </font>
    <font>
      <sz val="20"/>
      <color indexed="11"/>
      <name val="宋体"/>
    </font>
    <font>
      <sz val="20"/>
      <color indexed="8"/>
      <name val="Tahoma"/>
    </font>
    <font>
      <b val="1"/>
      <sz val="12"/>
      <color indexed="8"/>
      <name val="Tahoma"/>
    </font>
    <font>
      <sz val="28"/>
      <color indexed="8"/>
      <name val="宋体"/>
    </font>
    <font>
      <sz val="20"/>
      <color indexed="8"/>
      <name val="华文细黑"/>
    </font>
    <font>
      <sz val="11"/>
      <color indexed="8"/>
      <name val="Helvetica Neue"/>
    </font>
    <font>
      <sz val="12"/>
      <color indexed="11"/>
      <name val="Microsoft YaHei"/>
    </font>
    <font>
      <b val="1"/>
      <sz val="12"/>
      <color indexed="11"/>
      <name val="Tahoma"/>
    </font>
    <font>
      <sz val="20"/>
      <color indexed="21"/>
      <name val="Microsoft YaHei"/>
    </font>
  </fonts>
  <fills count="13">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75">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medium">
        <color indexed="8"/>
      </right>
      <top style="thin">
        <color indexed="8"/>
      </top>
      <bottom style="thin">
        <color indexed="10"/>
      </bottom>
      <diagonal/>
    </border>
    <border>
      <left style="thin">
        <color indexed="8"/>
      </left>
      <right style="medium">
        <color indexed="8"/>
      </right>
      <top style="thin">
        <color indexed="10"/>
      </top>
      <bottom style="thin">
        <color indexed="10"/>
      </bottom>
      <diagonal/>
    </border>
    <border>
      <left style="thin">
        <color indexed="8"/>
      </left>
      <right style="medium">
        <color indexed="8"/>
      </right>
      <top style="thin">
        <color indexed="10"/>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10"/>
      </right>
      <top style="medium">
        <color indexed="8"/>
      </top>
      <bottom style="medium">
        <color indexed="8"/>
      </bottom>
      <diagonal/>
    </border>
    <border>
      <left style="thin">
        <color indexed="10"/>
      </left>
      <right style="medium">
        <color indexed="8"/>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10"/>
      </right>
      <top style="medium">
        <color indexed="8"/>
      </top>
      <bottom style="thin">
        <color indexed="8"/>
      </bottom>
      <diagonal/>
    </border>
    <border>
      <left style="thin">
        <color indexed="10"/>
      </left>
      <right style="medium">
        <color indexed="8"/>
      </right>
      <top style="medium">
        <color indexed="8"/>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8"/>
      </right>
      <top style="medium">
        <color indexed="8"/>
      </top>
      <bottom style="thin">
        <color indexed="8"/>
      </bottom>
      <diagonal/>
    </border>
    <border>
      <left style="medium">
        <color indexed="8"/>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medium">
        <color indexed="8"/>
      </left>
      <right style="thin">
        <color indexed="8"/>
      </right>
      <top style="thin">
        <color indexed="10"/>
      </top>
      <bottom style="thin">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10"/>
      </top>
      <bottom style="thin">
        <color indexed="8"/>
      </bottom>
      <diagonal/>
    </border>
    <border>
      <left/>
      <right style="thin">
        <color indexed="10"/>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right/>
      <top/>
      <bottom style="medium">
        <color indexed="8"/>
      </bottom>
      <diagonal/>
    </border>
    <border>
      <left style="thin">
        <color indexed="10"/>
      </left>
      <right style="medium">
        <color indexed="8"/>
      </right>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top style="thin">
        <color indexed="8"/>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diagonal/>
    </border>
    <border>
      <left style="thin">
        <color indexed="10"/>
      </left>
      <right/>
      <top style="thin">
        <color indexed="8"/>
      </top>
      <bottom style="thin">
        <color indexed="10"/>
      </bottom>
      <diagonal/>
    </border>
    <border>
      <left style="thin">
        <color indexed="10"/>
      </left>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2" fillId="2" borderId="1" applyNumberFormat="0" applyFont="1" applyFill="1" applyBorder="1" applyAlignment="1" applyProtection="0">
      <alignment vertical="bottom"/>
    </xf>
    <xf numFmtId="0" fontId="2" fillId="2" borderId="1" applyNumberFormat="0" applyFont="1" applyFill="1" applyBorder="1" applyAlignment="1" applyProtection="0">
      <alignment horizontal="left" vertical="center"/>
    </xf>
    <xf numFmtId="0" fontId="0" fillId="2" borderId="1" applyNumberFormat="0" applyFont="1" applyFill="1" applyBorder="1" applyAlignment="1" applyProtection="0">
      <alignment vertical="center"/>
    </xf>
    <xf numFmtId="0" fontId="2" fillId="2" borderId="1" applyNumberFormat="0" applyFont="1" applyFill="1" applyBorder="1" applyAlignment="1" applyProtection="0">
      <alignment horizontal="center" vertical="center"/>
    </xf>
    <xf numFmtId="49" fontId="3" fillId="2" borderId="1" applyNumberFormat="1" applyFont="1" applyFill="1" applyBorder="1" applyAlignment="1" applyProtection="0">
      <alignment horizontal="center" vertical="center"/>
    </xf>
    <xf numFmtId="0" fontId="3" fillId="2" borderId="1" applyNumberFormat="0" applyFont="1" applyFill="1" applyBorder="1" applyAlignment="1" applyProtection="0">
      <alignment horizontal="center" vertical="center"/>
    </xf>
    <xf numFmtId="0" fontId="4" fillId="2" borderId="1" applyNumberFormat="0" applyFont="1" applyFill="1" applyBorder="1" applyAlignment="1" applyProtection="0">
      <alignment vertical="center"/>
    </xf>
    <xf numFmtId="0" fontId="4" fillId="2" borderId="1" applyNumberFormat="0" applyFont="1" applyFill="1" applyBorder="1" applyAlignment="1" applyProtection="0">
      <alignment horizontal="center" vertical="center"/>
    </xf>
    <xf numFmtId="49" fontId="5" fillId="2" borderId="1" applyNumberFormat="1" applyFont="1" applyFill="1" applyBorder="1" applyAlignment="1" applyProtection="0">
      <alignment horizontal="center" vertical="center"/>
    </xf>
    <xf numFmtId="0" fontId="6" fillId="2" borderId="1" applyNumberFormat="0" applyFont="1" applyFill="1" applyBorder="1" applyAlignment="1" applyProtection="0">
      <alignment horizontal="center" vertical="center"/>
    </xf>
    <xf numFmtId="0" fontId="6" fillId="2" borderId="1" applyNumberFormat="0" applyFont="1" applyFill="1" applyBorder="1" applyAlignment="1" applyProtection="0">
      <alignment vertical="center"/>
    </xf>
    <xf numFmtId="0" fontId="7" fillId="2" borderId="1" applyNumberFormat="0" applyFont="1" applyFill="1" applyBorder="1" applyAlignment="1" applyProtection="0">
      <alignment vertical="bottom"/>
    </xf>
    <xf numFmtId="49" fontId="4" fillId="2" borderId="1" applyNumberFormat="1" applyFont="1" applyFill="1" applyBorder="1" applyAlignment="1" applyProtection="0">
      <alignment horizontal="left" vertical="center"/>
    </xf>
    <xf numFmtId="0" fontId="4" fillId="2" borderId="1" applyNumberFormat="0" applyFont="1" applyFill="1" applyBorder="1" applyAlignment="1" applyProtection="0">
      <alignment horizontal="left" vertical="center"/>
    </xf>
    <xf numFmtId="0" fontId="8" fillId="2" borderId="1" applyNumberFormat="0" applyFont="1" applyFill="1" applyBorder="1" applyAlignment="1" applyProtection="0">
      <alignment vertical="center"/>
    </xf>
    <xf numFmtId="49" fontId="9" fillId="2" borderId="1" applyNumberFormat="1" applyFont="1" applyFill="1" applyBorder="1" applyAlignment="1" applyProtection="0">
      <alignment horizontal="center" vertical="center"/>
    </xf>
    <xf numFmtId="0" fontId="9" fillId="2" borderId="1" applyNumberFormat="0" applyFont="1" applyFill="1" applyBorder="1" applyAlignment="1" applyProtection="0">
      <alignment horizontal="center" vertical="center"/>
    </xf>
    <xf numFmtId="0" fontId="9" fillId="2" borderId="1" applyNumberFormat="0" applyFont="1" applyFill="1" applyBorder="1" applyAlignment="1" applyProtection="0">
      <alignment vertical="center"/>
    </xf>
    <xf numFmtId="49" fontId="9" fillId="2" borderId="1" applyNumberFormat="1" applyFont="1" applyFill="1" applyBorder="1" applyAlignment="1" applyProtection="0">
      <alignment horizontal="left" vertical="center"/>
    </xf>
    <xf numFmtId="0" fontId="9" fillId="2" borderId="1" applyNumberFormat="0" applyFont="1" applyFill="1" applyBorder="1" applyAlignment="1" applyProtection="0">
      <alignment horizontal="left" vertical="center"/>
    </xf>
    <xf numFmtId="49" fontId="0" fillId="2" borderId="1" applyNumberFormat="1" applyFont="1" applyFill="1" applyBorder="1" applyAlignment="1" applyProtection="0">
      <alignment vertical="bottom"/>
    </xf>
    <xf numFmtId="0" fontId="6" fillId="2" borderId="1" applyNumberFormat="0" applyFont="1" applyFill="1" applyBorder="1" applyAlignment="1" applyProtection="0">
      <alignment vertical="bottom"/>
    </xf>
    <xf numFmtId="0" fontId="6" fillId="2" borderId="1" applyNumberFormat="0" applyFont="1" applyFill="1" applyBorder="1" applyAlignment="1" applyProtection="0">
      <alignment horizontal="left" vertical="center"/>
    </xf>
    <xf numFmtId="49" fontId="11" fillId="2" borderId="1" applyNumberFormat="1" applyFont="1" applyFill="1" applyBorder="1" applyAlignment="1" applyProtection="0">
      <alignment horizontal="center" vertical="center"/>
    </xf>
    <xf numFmtId="0" fontId="11" fillId="2" borderId="1" applyNumberFormat="0" applyFont="1" applyFill="1" applyBorder="1" applyAlignment="1" applyProtection="0">
      <alignment horizontal="center" vertical="center"/>
    </xf>
    <xf numFmtId="49" fontId="11" fillId="2" borderId="2" applyNumberFormat="1" applyFont="1" applyFill="1" applyBorder="1" applyAlignment="1" applyProtection="0">
      <alignment horizontal="center" vertical="center"/>
    </xf>
    <xf numFmtId="0" fontId="11" fillId="2" borderId="2" applyNumberFormat="0" applyFont="1" applyFill="1" applyBorder="1" applyAlignment="1" applyProtection="0">
      <alignment horizontal="center" vertical="center"/>
    </xf>
    <xf numFmtId="0" fontId="0" fillId="2" borderId="3" applyNumberFormat="0" applyFont="1" applyFill="1" applyBorder="1" applyAlignment="1" applyProtection="0">
      <alignment vertical="bottom"/>
    </xf>
    <xf numFmtId="49" fontId="11" fillId="2" borderId="4" applyNumberFormat="1" applyFont="1" applyFill="1" applyBorder="1" applyAlignment="1" applyProtection="0">
      <alignment horizontal="center" vertical="center"/>
    </xf>
    <xf numFmtId="0" fontId="11" fillId="2" borderId="5" applyNumberFormat="0" applyFont="1" applyFill="1" applyBorder="1" applyAlignment="1" applyProtection="0">
      <alignment horizontal="center" vertical="center"/>
    </xf>
    <xf numFmtId="49" fontId="11" fillId="2" borderId="5" applyNumberFormat="1" applyFont="1" applyFill="1" applyBorder="1" applyAlignment="1" applyProtection="0">
      <alignment horizontal="center" vertical="center"/>
    </xf>
    <xf numFmtId="49" fontId="11" fillId="2" borderId="6" applyNumberFormat="1" applyFont="1" applyFill="1" applyBorder="1" applyAlignment="1" applyProtection="0">
      <alignment horizontal="center" vertical="center"/>
    </xf>
    <xf numFmtId="0" fontId="0" fillId="2" borderId="7" applyNumberFormat="0" applyFont="1" applyFill="1" applyBorder="1" applyAlignment="1" applyProtection="0">
      <alignment vertical="bottom"/>
    </xf>
    <xf numFmtId="49" fontId="11" fillId="2" borderId="8" applyNumberFormat="1" applyFont="1" applyFill="1" applyBorder="1" applyAlignment="1" applyProtection="0">
      <alignment horizontal="center" vertical="center"/>
    </xf>
    <xf numFmtId="0" fontId="11" fillId="2" borderId="9" applyNumberFormat="0" applyFont="1" applyFill="1" applyBorder="1" applyAlignment="1" applyProtection="0">
      <alignment horizontal="center" vertical="center"/>
    </xf>
    <xf numFmtId="49" fontId="11" fillId="2" borderId="9" applyNumberFormat="1" applyFont="1" applyFill="1" applyBorder="1" applyAlignment="1" applyProtection="0">
      <alignment horizontal="center" vertical="center"/>
    </xf>
    <xf numFmtId="59" fontId="11" fillId="2" borderId="9" applyNumberFormat="1" applyFont="1" applyFill="1" applyBorder="1" applyAlignment="1" applyProtection="0">
      <alignment horizontal="center" vertical="center"/>
    </xf>
    <xf numFmtId="49" fontId="11" fillId="2" borderId="9" applyNumberFormat="1" applyFont="1" applyFill="1" applyBorder="1" applyAlignment="1" applyProtection="0">
      <alignment horizontal="center" vertical="center" wrapText="1"/>
    </xf>
    <xf numFmtId="49" fontId="12" fillId="2" borderId="10" applyNumberFormat="1" applyFont="1" applyFill="1" applyBorder="1" applyAlignment="1" applyProtection="0">
      <alignment horizontal="center" vertical="center"/>
    </xf>
    <xf numFmtId="49" fontId="11" fillId="2" borderId="11" applyNumberFormat="1" applyFont="1" applyFill="1" applyBorder="1" applyAlignment="1" applyProtection="0">
      <alignment horizontal="left" vertical="bottom"/>
    </xf>
    <xf numFmtId="0" fontId="11" fillId="2" borderId="12" applyNumberFormat="0" applyFont="1" applyFill="1" applyBorder="1" applyAlignment="1" applyProtection="0">
      <alignment horizontal="left" vertical="center"/>
    </xf>
    <xf numFmtId="0" fontId="11" fillId="2" borderId="13" applyNumberFormat="0" applyFont="1" applyFill="1" applyBorder="1" applyAlignment="1" applyProtection="0">
      <alignment horizontal="left" vertical="center"/>
    </xf>
    <xf numFmtId="49" fontId="6" fillId="3" borderId="8" applyNumberFormat="1" applyFont="1" applyFill="1" applyBorder="1" applyAlignment="1" applyProtection="0">
      <alignment horizontal="center" vertical="center"/>
    </xf>
    <xf numFmtId="49" fontId="6" fillId="3" borderId="9" applyNumberFormat="1" applyFont="1" applyFill="1" applyBorder="1" applyAlignment="1" applyProtection="0">
      <alignment horizontal="center" vertical="center"/>
    </xf>
    <xf numFmtId="49" fontId="6" fillId="3" borderId="10" applyNumberFormat="1" applyFont="1" applyFill="1" applyBorder="1" applyAlignment="1" applyProtection="0">
      <alignment horizontal="center" vertical="center"/>
    </xf>
    <xf numFmtId="49" fontId="13" fillId="2" borderId="8" applyNumberFormat="1" applyFont="1" applyFill="1" applyBorder="1" applyAlignment="1" applyProtection="0">
      <alignment horizontal="center" vertical="center"/>
    </xf>
    <xf numFmtId="49" fontId="13" fillId="2" borderId="9" applyNumberFormat="1" applyFont="1" applyFill="1" applyBorder="1" applyAlignment="1" applyProtection="0">
      <alignment horizontal="center" vertical="center"/>
    </xf>
    <xf numFmtId="49" fontId="13" fillId="2" borderId="9" applyNumberFormat="1" applyFont="1" applyFill="1" applyBorder="1" applyAlignment="1" applyProtection="0">
      <alignment horizontal="center" vertical="center" wrapText="1"/>
    </xf>
    <xf numFmtId="60" fontId="13" fillId="2" borderId="9" applyNumberFormat="1" applyFont="1" applyFill="1" applyBorder="1" applyAlignment="1" applyProtection="0">
      <alignment horizontal="center" vertical="center"/>
    </xf>
    <xf numFmtId="0" fontId="13" fillId="2" borderId="9" applyNumberFormat="1" applyFont="1" applyFill="1" applyBorder="1" applyAlignment="1" applyProtection="0">
      <alignment horizontal="center" vertical="center"/>
    </xf>
    <xf numFmtId="61" fontId="13" fillId="2" borderId="9" applyNumberFormat="1" applyFont="1" applyFill="1" applyBorder="1" applyAlignment="1" applyProtection="0">
      <alignment horizontal="center" vertical="center"/>
    </xf>
    <xf numFmtId="49" fontId="13" fillId="2" borderId="10" applyNumberFormat="1" applyFont="1" applyFill="1" applyBorder="1" applyAlignment="1" applyProtection="0">
      <alignment horizontal="center" vertical="center"/>
    </xf>
    <xf numFmtId="0" fontId="13" fillId="2" borderId="8" applyNumberFormat="1" applyFont="1" applyFill="1" applyBorder="1" applyAlignment="1" applyProtection="0">
      <alignment horizontal="center" vertical="center"/>
    </xf>
    <xf numFmtId="49" fontId="11" fillId="3" borderId="14" applyNumberFormat="1" applyFont="1" applyFill="1" applyBorder="1" applyAlignment="1" applyProtection="0">
      <alignment horizontal="center" vertical="center"/>
    </xf>
    <xf numFmtId="0" fontId="11" fillId="3" borderId="15" applyNumberFormat="0" applyFont="1" applyFill="1" applyBorder="1" applyAlignment="1" applyProtection="0">
      <alignment horizontal="center" vertical="center"/>
    </xf>
    <xf numFmtId="0" fontId="11" fillId="3" borderId="16" applyNumberFormat="0" applyFont="1" applyFill="1" applyBorder="1" applyAlignment="1" applyProtection="0">
      <alignment horizontal="center" vertical="center"/>
    </xf>
    <xf numFmtId="61" fontId="11" fillId="3" borderId="9" applyNumberFormat="1" applyFont="1" applyFill="1" applyBorder="1" applyAlignment="1" applyProtection="0">
      <alignment horizontal="center" vertical="center"/>
    </xf>
    <xf numFmtId="61" fontId="11" fillId="3" borderId="10" applyNumberFormat="1" applyFont="1" applyFill="1" applyBorder="1" applyAlignment="1" applyProtection="0">
      <alignment horizontal="center" vertical="center"/>
    </xf>
    <xf numFmtId="0" fontId="6" fillId="2" borderId="11" applyNumberFormat="0" applyFont="1" applyFill="1" applyBorder="1" applyAlignment="1" applyProtection="0">
      <alignment horizontal="center" vertical="center"/>
    </xf>
    <xf numFmtId="0" fontId="6" fillId="2" borderId="12" applyNumberFormat="0" applyFont="1" applyFill="1" applyBorder="1" applyAlignment="1" applyProtection="0">
      <alignment horizontal="center" vertical="center"/>
    </xf>
    <xf numFmtId="61" fontId="6" fillId="2" borderId="12" applyNumberFormat="1" applyFont="1" applyFill="1" applyBorder="1" applyAlignment="1" applyProtection="0">
      <alignment horizontal="center" vertical="center"/>
    </xf>
    <xf numFmtId="61" fontId="6" fillId="2" borderId="13" applyNumberFormat="1" applyFont="1" applyFill="1" applyBorder="1" applyAlignment="1" applyProtection="0">
      <alignment horizontal="center" vertical="center"/>
    </xf>
    <xf numFmtId="49" fontId="11" fillId="2" borderId="11" applyNumberFormat="1" applyFont="1" applyFill="1" applyBorder="1" applyAlignment="1" applyProtection="0">
      <alignment horizontal="left" vertical="center"/>
    </xf>
    <xf numFmtId="49" fontId="13" fillId="3" borderId="8" applyNumberFormat="1" applyFont="1" applyFill="1" applyBorder="1" applyAlignment="1" applyProtection="0">
      <alignment horizontal="center" vertical="center"/>
    </xf>
    <xf numFmtId="49" fontId="13" fillId="3" borderId="9" applyNumberFormat="1" applyFont="1" applyFill="1" applyBorder="1" applyAlignment="1" applyProtection="0">
      <alignment horizontal="left" vertical="center"/>
    </xf>
    <xf numFmtId="49" fontId="13" fillId="3" borderId="9" applyNumberFormat="1" applyFont="1" applyFill="1" applyBorder="1" applyAlignment="1" applyProtection="0">
      <alignment horizontal="center" vertical="center"/>
    </xf>
    <xf numFmtId="49" fontId="13" fillId="3" borderId="10" applyNumberFormat="1" applyFont="1" applyFill="1" applyBorder="1" applyAlignment="1" applyProtection="0">
      <alignment horizontal="center" vertical="center"/>
    </xf>
    <xf numFmtId="49" fontId="13" fillId="2" borderId="9" applyNumberFormat="1" applyFont="1" applyFill="1" applyBorder="1" applyAlignment="1" applyProtection="0">
      <alignment horizontal="left" vertical="center"/>
    </xf>
    <xf numFmtId="62" fontId="13" fillId="2" borderId="9" applyNumberFormat="1" applyFont="1" applyFill="1" applyBorder="1" applyAlignment="1" applyProtection="0">
      <alignment horizontal="left" vertical="center"/>
    </xf>
    <xf numFmtId="61" fontId="13" fillId="2" borderId="9" applyNumberFormat="1" applyFont="1" applyFill="1" applyBorder="1" applyAlignment="1" applyProtection="0">
      <alignment horizontal="left" vertical="center"/>
    </xf>
    <xf numFmtId="49" fontId="13" fillId="2" borderId="17" applyNumberFormat="1" applyFont="1" applyFill="1" applyBorder="1" applyAlignment="1" applyProtection="0">
      <alignment horizontal="left" vertical="center"/>
    </xf>
    <xf numFmtId="0" fontId="13" fillId="2" borderId="12" applyNumberFormat="0" applyFont="1" applyFill="1" applyBorder="1" applyAlignment="1" applyProtection="0">
      <alignment horizontal="left" vertical="center"/>
    </xf>
    <xf numFmtId="0" fontId="13" fillId="2" borderId="18" applyNumberFormat="0" applyFont="1" applyFill="1" applyBorder="1" applyAlignment="1" applyProtection="0">
      <alignment horizontal="left" vertical="center"/>
    </xf>
    <xf numFmtId="63" fontId="13" fillId="2" borderId="9" applyNumberFormat="1" applyFont="1" applyFill="1" applyBorder="1" applyAlignment="1" applyProtection="0">
      <alignment horizontal="left" vertical="center"/>
    </xf>
    <xf numFmtId="0" fontId="6" fillId="2" borderId="19" applyNumberFormat="0" applyFont="1" applyFill="1" applyBorder="1" applyAlignment="1" applyProtection="0">
      <alignment horizontal="center" vertical="bottom"/>
    </xf>
    <xf numFmtId="0" fontId="6" fillId="2" borderId="19" applyNumberFormat="0" applyFont="1" applyFill="1" applyBorder="1" applyAlignment="1" applyProtection="0">
      <alignment horizontal="center" vertical="center"/>
    </xf>
    <xf numFmtId="0" fontId="6" fillId="2" borderId="20" applyNumberFormat="0" applyFont="1" applyFill="1" applyBorder="1" applyAlignment="1" applyProtection="0">
      <alignment horizontal="center" vertical="bottom"/>
    </xf>
    <xf numFmtId="0" fontId="6" fillId="2" borderId="20" applyNumberFormat="0" applyFont="1" applyFill="1" applyBorder="1" applyAlignment="1" applyProtection="0">
      <alignment horizontal="center" vertical="center"/>
    </xf>
    <xf numFmtId="49" fontId="13" fillId="4" borderId="8" applyNumberFormat="1" applyFont="1" applyFill="1" applyBorder="1" applyAlignment="1" applyProtection="0">
      <alignment horizontal="left" vertical="center"/>
    </xf>
    <xf numFmtId="49" fontId="13" fillId="4" borderId="9" applyNumberFormat="1" applyFont="1" applyFill="1" applyBorder="1" applyAlignment="1" applyProtection="0">
      <alignment horizontal="center" vertical="center"/>
    </xf>
    <xf numFmtId="49" fontId="13" fillId="4" borderId="9" applyNumberFormat="1" applyFont="1" applyFill="1" applyBorder="1" applyAlignment="1" applyProtection="0">
      <alignment horizontal="left" vertical="center"/>
    </xf>
    <xf numFmtId="49" fontId="13" fillId="4" borderId="10" applyNumberFormat="1" applyFont="1" applyFill="1" applyBorder="1" applyAlignment="1" applyProtection="0">
      <alignment horizontal="left" vertical="center"/>
    </xf>
    <xf numFmtId="63" fontId="13" fillId="2" borderId="9" applyNumberFormat="1" applyFont="1" applyFill="1" applyBorder="1" applyAlignment="1" applyProtection="0">
      <alignment horizontal="center" vertical="center"/>
    </xf>
    <xf numFmtId="59" fontId="13" fillId="2" borderId="9" applyNumberFormat="1" applyFont="1" applyFill="1" applyBorder="1" applyAlignment="1" applyProtection="0">
      <alignment horizontal="center" vertical="center"/>
    </xf>
    <xf numFmtId="0" fontId="13" fillId="2" borderId="9" applyNumberFormat="0" applyFont="1" applyFill="1" applyBorder="1" applyAlignment="1" applyProtection="0">
      <alignment horizontal="center" vertical="center"/>
    </xf>
    <xf numFmtId="0" fontId="13" fillId="2" borderId="9" applyNumberFormat="0" applyFont="1" applyFill="1" applyBorder="1" applyAlignment="1" applyProtection="0">
      <alignment horizontal="left" vertical="center"/>
    </xf>
    <xf numFmtId="64" fontId="11" fillId="3" borderId="9" applyNumberFormat="1" applyFont="1" applyFill="1" applyBorder="1" applyAlignment="1" applyProtection="0">
      <alignment horizontal="center" vertical="center"/>
    </xf>
    <xf numFmtId="64" fontId="11" fillId="3" borderId="10" applyNumberFormat="1" applyFont="1" applyFill="1" applyBorder="1" applyAlignment="1" applyProtection="0">
      <alignment horizontal="center" vertical="center"/>
    </xf>
    <xf numFmtId="0" fontId="6" fillId="2" borderId="12" applyNumberFormat="0" applyFont="1" applyFill="1" applyBorder="1" applyAlignment="1" applyProtection="0">
      <alignment horizontal="center" vertical="bottom"/>
    </xf>
    <xf numFmtId="49" fontId="13" fillId="4" borderId="10" applyNumberFormat="1" applyFont="1" applyFill="1" applyBorder="1" applyAlignment="1" applyProtection="0">
      <alignment horizontal="center" vertical="center"/>
    </xf>
    <xf numFmtId="65" fontId="13" fillId="2" borderId="9" applyNumberFormat="1" applyFont="1" applyFill="1" applyBorder="1" applyAlignment="1" applyProtection="0">
      <alignment horizontal="center" vertical="center"/>
    </xf>
    <xf numFmtId="66" fontId="13" fillId="2" borderId="9" applyNumberFormat="1" applyFont="1" applyFill="1" applyBorder="1" applyAlignment="1" applyProtection="0">
      <alignment horizontal="center" vertical="center"/>
    </xf>
    <xf numFmtId="64" fontId="13" fillId="2" borderId="9" applyNumberFormat="1" applyFont="1" applyFill="1" applyBorder="1" applyAlignment="1" applyProtection="0">
      <alignment horizontal="center" vertical="center"/>
    </xf>
    <xf numFmtId="49" fontId="13" fillId="2" borderId="21" applyNumberFormat="1" applyFont="1" applyFill="1" applyBorder="1" applyAlignment="1" applyProtection="0">
      <alignment horizontal="center" vertical="center"/>
    </xf>
    <xf numFmtId="0" fontId="13" fillId="2" borderId="9" applyNumberFormat="0" applyFont="1" applyFill="1" applyBorder="1" applyAlignment="1" applyProtection="0">
      <alignment horizontal="center" vertical="center" wrapText="1"/>
    </xf>
    <xf numFmtId="0" fontId="13" fillId="2" borderId="22" applyNumberFormat="0" applyFont="1" applyFill="1" applyBorder="1" applyAlignment="1" applyProtection="0">
      <alignment horizontal="center" vertical="center"/>
    </xf>
    <xf numFmtId="0" fontId="13" fillId="2" borderId="23" applyNumberFormat="0" applyFont="1" applyFill="1" applyBorder="1" applyAlignment="1" applyProtection="0">
      <alignment horizontal="center" vertical="center"/>
    </xf>
    <xf numFmtId="0" fontId="13" fillId="2" borderId="24" applyNumberFormat="1" applyFont="1" applyFill="1" applyBorder="1" applyAlignment="1" applyProtection="0">
      <alignment horizontal="center" vertical="center"/>
    </xf>
    <xf numFmtId="49" fontId="13" fillId="2" borderId="25" applyNumberFormat="1" applyFont="1" applyFill="1" applyBorder="1" applyAlignment="1" applyProtection="0">
      <alignment horizontal="left" vertical="center"/>
    </xf>
    <xf numFmtId="49" fontId="13" fillId="2" borderId="25" applyNumberFormat="1" applyFont="1" applyFill="1" applyBorder="1" applyAlignment="1" applyProtection="0">
      <alignment horizontal="center" vertical="center"/>
    </xf>
    <xf numFmtId="65" fontId="13" fillId="2" borderId="25" applyNumberFormat="1" applyFont="1" applyFill="1" applyBorder="1" applyAlignment="1" applyProtection="0">
      <alignment horizontal="center" vertical="center"/>
    </xf>
    <xf numFmtId="59" fontId="13" fillId="2" borderId="25" applyNumberFormat="1" applyFont="1" applyFill="1" applyBorder="1" applyAlignment="1" applyProtection="0">
      <alignment horizontal="center" vertical="center"/>
    </xf>
    <xf numFmtId="49" fontId="13" fillId="3" borderId="26" applyNumberFormat="1" applyFont="1" applyFill="1" applyBorder="1" applyAlignment="1" applyProtection="0">
      <alignment horizontal="center" vertical="center"/>
    </xf>
    <xf numFmtId="0" fontId="13" fillId="3" borderId="27" applyNumberFormat="0" applyFont="1" applyFill="1" applyBorder="1" applyAlignment="1" applyProtection="0">
      <alignment horizontal="center" vertical="center"/>
    </xf>
    <xf numFmtId="0" fontId="13" fillId="3" borderId="28" applyNumberFormat="0" applyFont="1" applyFill="1" applyBorder="1" applyAlignment="1" applyProtection="0">
      <alignment horizontal="center" vertical="center"/>
    </xf>
    <xf numFmtId="64" fontId="13" fillId="3" borderId="9" applyNumberFormat="1" applyFont="1" applyFill="1" applyBorder="1" applyAlignment="1" applyProtection="0">
      <alignment horizontal="center" vertical="center"/>
    </xf>
    <xf numFmtId="64" fontId="13" fillId="3" borderId="10" applyNumberFormat="1" applyFont="1" applyFill="1" applyBorder="1" applyAlignment="1" applyProtection="0">
      <alignment horizontal="center" vertical="center"/>
    </xf>
    <xf numFmtId="0" fontId="6" fillId="2" borderId="11" applyNumberFormat="0" applyFont="1" applyFill="1" applyBorder="1" applyAlignment="1" applyProtection="0">
      <alignment horizontal="center" vertical="bottom"/>
    </xf>
    <xf numFmtId="0" fontId="6" fillId="2" borderId="13" applyNumberFormat="0" applyFont="1" applyFill="1" applyBorder="1" applyAlignment="1" applyProtection="0">
      <alignment horizontal="center" vertical="center"/>
    </xf>
    <xf numFmtId="67" fontId="13" fillId="2" borderId="9" applyNumberFormat="1" applyFont="1" applyFill="1" applyBorder="1" applyAlignment="1" applyProtection="0">
      <alignment horizontal="center" vertical="center"/>
    </xf>
    <xf numFmtId="0" fontId="16" fillId="2" borderId="9" applyNumberFormat="0" applyFont="1" applyFill="1" applyBorder="1" applyAlignment="1" applyProtection="0">
      <alignment vertical="center"/>
    </xf>
    <xf numFmtId="60" fontId="13" fillId="2" borderId="10" applyNumberFormat="1" applyFont="1" applyFill="1" applyBorder="1" applyAlignment="1" applyProtection="0">
      <alignment horizontal="center" vertical="center"/>
    </xf>
    <xf numFmtId="61" fontId="11" fillId="3" borderId="29" applyNumberFormat="1" applyFont="1" applyFill="1" applyBorder="1" applyAlignment="1" applyProtection="0">
      <alignment horizontal="center" vertical="center"/>
    </xf>
    <xf numFmtId="61" fontId="11" fillId="3" borderId="30" applyNumberFormat="1" applyFont="1" applyFill="1" applyBorder="1" applyAlignment="1" applyProtection="0">
      <alignment horizontal="center" vertical="center"/>
    </xf>
    <xf numFmtId="0" fontId="6" fillId="2" borderId="14" applyNumberFormat="0" applyFont="1" applyFill="1" applyBorder="1" applyAlignment="1" applyProtection="0">
      <alignment horizontal="center" vertical="center"/>
    </xf>
    <xf numFmtId="0" fontId="6" fillId="2" borderId="15" applyNumberFormat="0" applyFont="1" applyFill="1" applyBorder="1" applyAlignment="1" applyProtection="0">
      <alignment horizontal="center" vertical="center"/>
    </xf>
    <xf numFmtId="0" fontId="6" fillId="2" borderId="30" applyNumberFormat="0" applyFont="1" applyFill="1" applyBorder="1" applyAlignment="1" applyProtection="0">
      <alignment horizontal="center" vertical="center"/>
    </xf>
    <xf numFmtId="49" fontId="11" fillId="2" borderId="14" applyNumberFormat="1" applyFont="1" applyFill="1" applyBorder="1" applyAlignment="1" applyProtection="0">
      <alignment horizontal="left" vertical="center"/>
    </xf>
    <xf numFmtId="0" fontId="11" fillId="2" borderId="15" applyNumberFormat="0" applyFont="1" applyFill="1" applyBorder="1" applyAlignment="1" applyProtection="0">
      <alignment horizontal="left" vertical="center"/>
    </xf>
    <xf numFmtId="0" fontId="11" fillId="2" borderId="30" applyNumberFormat="0" applyFont="1" applyFill="1" applyBorder="1" applyAlignment="1" applyProtection="0">
      <alignment horizontal="left" vertical="center"/>
    </xf>
    <xf numFmtId="0" fontId="11" fillId="2" borderId="8" applyNumberFormat="1" applyFont="1" applyFill="1" applyBorder="1" applyAlignment="1" applyProtection="0">
      <alignment horizontal="center" vertical="center"/>
    </xf>
    <xf numFmtId="49" fontId="11" fillId="3" borderId="9" applyNumberFormat="1" applyFont="1" applyFill="1" applyBorder="1" applyAlignment="1" applyProtection="0">
      <alignment horizontal="center" vertical="center"/>
    </xf>
    <xf numFmtId="0" fontId="11" fillId="3" borderId="9" applyNumberFormat="0" applyFont="1" applyFill="1" applyBorder="1" applyAlignment="1" applyProtection="0">
      <alignment horizontal="center" vertical="center"/>
    </xf>
    <xf numFmtId="64" fontId="17" fillId="3" borderId="29" applyNumberFormat="1" applyFont="1" applyFill="1" applyBorder="1" applyAlignment="1" applyProtection="0">
      <alignment horizontal="center" vertical="center"/>
    </xf>
    <xf numFmtId="64" fontId="17" fillId="3" borderId="30" applyNumberFormat="1" applyFont="1" applyFill="1" applyBorder="1" applyAlignment="1" applyProtection="0">
      <alignment horizontal="center" vertical="center"/>
    </xf>
    <xf numFmtId="49" fontId="11" fillId="3" borderId="29" applyNumberFormat="1" applyFont="1" applyFill="1" applyBorder="1" applyAlignment="1" applyProtection="0">
      <alignment horizontal="center" vertical="center"/>
    </xf>
    <xf numFmtId="64" fontId="17" fillId="5" borderId="29" applyNumberFormat="1" applyFont="1" applyFill="1" applyBorder="1" applyAlignment="1" applyProtection="0">
      <alignment horizontal="center" vertical="center"/>
    </xf>
    <xf numFmtId="64" fontId="17" fillId="5" borderId="30" applyNumberFormat="1" applyFont="1" applyFill="1" applyBorder="1" applyAlignment="1" applyProtection="0">
      <alignment horizontal="center" vertical="center"/>
    </xf>
    <xf numFmtId="49" fontId="6" fillId="2" borderId="19" applyNumberFormat="1" applyFont="1" applyFill="1" applyBorder="1" applyAlignment="1" applyProtection="0">
      <alignment horizontal="left" vertical="center"/>
    </xf>
    <xf numFmtId="0" fontId="6" fillId="2" borderId="19" applyNumberFormat="0" applyFont="1" applyFill="1" applyBorder="1" applyAlignment="1" applyProtection="0">
      <alignment horizontal="left" vertical="center"/>
    </xf>
    <xf numFmtId="0" fontId="2" fillId="2" borderId="19" applyNumberFormat="0" applyFont="1" applyFill="1" applyBorder="1" applyAlignment="1" applyProtection="0">
      <alignment horizontal="left" vertical="center"/>
    </xf>
    <xf numFmtId="49" fontId="6" fillId="2" borderId="1" applyNumberFormat="1" applyFont="1" applyFill="1" applyBorder="1" applyAlignment="1" applyProtection="0">
      <alignment horizontal="left" vertical="center"/>
    </xf>
    <xf numFmtId="49" fontId="17" fillId="2" borderId="1" applyNumberFormat="1" applyFont="1" applyFill="1" applyBorder="1" applyAlignment="1" applyProtection="0">
      <alignment horizontal="left" vertical="bottom"/>
    </xf>
    <xf numFmtId="0" fontId="17" fillId="2" borderId="1" applyNumberFormat="0" applyFont="1" applyFill="1" applyBorder="1" applyAlignment="1" applyProtection="0">
      <alignment horizontal="left" vertical="center"/>
    </xf>
    <xf numFmtId="49" fontId="18" fillId="2" borderId="1" applyNumberFormat="1" applyFont="1" applyFill="1" applyBorder="1" applyAlignment="1" applyProtection="0">
      <alignment horizontal="left" vertical="center" wrapText="1"/>
    </xf>
    <xf numFmtId="0" fontId="18" fillId="2" borderId="1" applyNumberFormat="0" applyFont="1" applyFill="1" applyBorder="1" applyAlignment="1" applyProtection="0">
      <alignment horizontal="left" vertical="center" wrapText="1"/>
    </xf>
    <xf numFmtId="49" fontId="17" fillId="2" borderId="1" applyNumberFormat="1" applyFont="1" applyFill="1" applyBorder="1" applyAlignment="1" applyProtection="0">
      <alignment horizontal="left" vertical="bottom" wrapText="1"/>
    </xf>
    <xf numFmtId="0" fontId="17" fillId="2" borderId="1" applyNumberFormat="0" applyFont="1" applyFill="1" applyBorder="1" applyAlignment="1" applyProtection="0">
      <alignment horizontal="left" vertical="bottom" wrapText="1"/>
    </xf>
    <xf numFmtId="49" fontId="18" fillId="2" borderId="1" applyNumberFormat="1" applyFont="1" applyFill="1" applyBorder="1" applyAlignment="1" applyProtection="0">
      <alignment horizontal="left" vertical="bottom" wrapText="1"/>
    </xf>
    <xf numFmtId="0" fontId="18" fillId="2" borderId="1" applyNumberFormat="0" applyFont="1" applyFill="1" applyBorder="1" applyAlignment="1" applyProtection="0">
      <alignment horizontal="left" vertical="center"/>
    </xf>
    <xf numFmtId="0" fontId="11" fillId="2" borderId="1" applyNumberFormat="0" applyFont="1" applyFill="1" applyBorder="1" applyAlignment="1" applyProtection="0">
      <alignment vertical="bottom" wrapText="1"/>
    </xf>
    <xf numFmtId="49" fontId="17" fillId="2" borderId="1" applyNumberFormat="1" applyFont="1" applyFill="1" applyBorder="1" applyAlignment="1" applyProtection="0">
      <alignment horizontal="center" vertical="center"/>
    </xf>
    <xf numFmtId="0" fontId="17" fillId="2" borderId="1" applyNumberFormat="0" applyFont="1" applyFill="1" applyBorder="1" applyAlignment="1" applyProtection="0">
      <alignment horizontal="center" vertical="center"/>
    </xf>
    <xf numFmtId="0" fontId="17" fillId="2" borderId="1" applyNumberFormat="0" applyFont="1" applyFill="1" applyBorder="1" applyAlignment="1" applyProtection="0">
      <alignment horizontal="center" vertical="bottom"/>
    </xf>
    <xf numFmtId="49" fontId="17" fillId="2" borderId="1" applyNumberFormat="1" applyFont="1" applyFill="1" applyBorder="1" applyAlignment="1" applyProtection="0">
      <alignment horizontal="left" vertical="center"/>
    </xf>
    <xf numFmtId="0" fontId="17" fillId="2" borderId="1" applyNumberFormat="0" applyFont="1" applyFill="1" applyBorder="1" applyAlignment="1" applyProtection="0">
      <alignment horizontal="left" vertical="bottom"/>
    </xf>
    <xf numFmtId="0" fontId="21" fillId="2" borderId="1" applyNumberFormat="0" applyFont="1" applyFill="1" applyBorder="1" applyAlignment="1" applyProtection="0">
      <alignment horizontal="left" vertical="center"/>
    </xf>
    <xf numFmtId="0" fontId="21" fillId="2" borderId="1" applyNumberFormat="0" applyFont="1" applyFill="1" applyBorder="1" applyAlignment="1" applyProtection="0">
      <alignment vertical="bottom"/>
    </xf>
    <xf numFmtId="0" fontId="21" fillId="2" borderId="1" applyNumberFormat="0" applyFont="1" applyFill="1" applyBorder="1" applyAlignment="1" applyProtection="0">
      <alignment horizontal="left" vertical="bottom"/>
    </xf>
    <xf numFmtId="0" fontId="0" applyNumberFormat="1" applyFont="1" applyFill="0" applyBorder="0" applyAlignment="1" applyProtection="0">
      <alignment vertical="bottom"/>
    </xf>
    <xf numFmtId="0" fontId="20" fillId="2" borderId="1" applyNumberFormat="0" applyFont="1" applyFill="1" applyBorder="1" applyAlignment="1" applyProtection="0">
      <alignment horizontal="left" vertical="center"/>
    </xf>
    <xf numFmtId="49" fontId="2" fillId="2" borderId="1" applyNumberFormat="1" applyFont="1" applyFill="1" applyBorder="1" applyAlignment="1" applyProtection="0">
      <alignment horizontal="left" vertical="center"/>
    </xf>
    <xf numFmtId="49" fontId="11" fillId="2" borderId="1" applyNumberFormat="1" applyFont="1" applyFill="1" applyBorder="1" applyAlignment="1" applyProtection="0">
      <alignment horizontal="left" vertical="center"/>
    </xf>
    <xf numFmtId="0" fontId="11" fillId="2" borderId="1" applyNumberFormat="0" applyFont="1" applyFill="1" applyBorder="1" applyAlignment="1" applyProtection="0">
      <alignment horizontal="left" vertical="center"/>
    </xf>
    <xf numFmtId="49" fontId="23" fillId="2" borderId="1" applyNumberFormat="1" applyFont="1" applyFill="1" applyBorder="1" applyAlignment="1" applyProtection="0">
      <alignment horizontal="center" vertical="center"/>
    </xf>
    <xf numFmtId="0" fontId="23" fillId="2" borderId="1" applyNumberFormat="0" applyFont="1" applyFill="1" applyBorder="1" applyAlignment="1" applyProtection="0">
      <alignment horizontal="center" vertical="center"/>
    </xf>
    <xf numFmtId="49" fontId="11" fillId="2" borderId="31" applyNumberFormat="1" applyFont="1" applyFill="1" applyBorder="1" applyAlignment="1" applyProtection="0">
      <alignment horizontal="center" vertical="center"/>
    </xf>
    <xf numFmtId="0" fontId="11" fillId="2" borderId="32" applyNumberFormat="0" applyFont="1" applyFill="1" applyBorder="1" applyAlignment="1" applyProtection="0">
      <alignment horizontal="center" vertical="center"/>
    </xf>
    <xf numFmtId="0" fontId="11" fillId="2" borderId="33" applyNumberFormat="0" applyFont="1" applyFill="1" applyBorder="1" applyAlignment="1" applyProtection="0">
      <alignment horizontal="center" vertical="center"/>
    </xf>
    <xf numFmtId="49" fontId="11" fillId="2" borderId="34" applyNumberFormat="1" applyFont="1" applyFill="1" applyBorder="1" applyAlignment="1" applyProtection="0">
      <alignment vertical="center"/>
    </xf>
    <xf numFmtId="49" fontId="11" fillId="2" borderId="35" applyNumberFormat="1" applyFont="1" applyFill="1" applyBorder="1" applyAlignment="1" applyProtection="0">
      <alignment horizontal="center" vertical="center"/>
    </xf>
    <xf numFmtId="49" fontId="23" fillId="2" borderId="35" applyNumberFormat="1" applyFont="1" applyFill="1" applyBorder="1" applyAlignment="1" applyProtection="0">
      <alignment horizontal="center" vertical="center"/>
    </xf>
    <xf numFmtId="49" fontId="11" fillId="2" borderId="36" applyNumberFormat="1" applyFont="1" applyFill="1" applyBorder="1" applyAlignment="1" applyProtection="0">
      <alignment horizontal="center" vertical="center"/>
    </xf>
    <xf numFmtId="0" fontId="11" fillId="2" borderId="37" applyNumberFormat="0" applyFont="1" applyFill="1" applyBorder="1" applyAlignment="1" applyProtection="0">
      <alignment horizontal="center" vertical="center"/>
    </xf>
    <xf numFmtId="59" fontId="11" fillId="2" borderId="38" applyNumberFormat="1" applyFont="1" applyFill="1" applyBorder="1" applyAlignment="1" applyProtection="0">
      <alignment horizontal="center" vertical="center"/>
    </xf>
    <xf numFmtId="59" fontId="11" fillId="2" borderId="37" applyNumberFormat="1" applyFont="1" applyFill="1" applyBorder="1" applyAlignment="1" applyProtection="0">
      <alignment horizontal="center" vertical="center"/>
    </xf>
    <xf numFmtId="49" fontId="11" fillId="2" borderId="35" applyNumberFormat="1" applyFont="1" applyFill="1" applyBorder="1" applyAlignment="1" applyProtection="0">
      <alignment vertical="center"/>
    </xf>
    <xf numFmtId="66" fontId="11" fillId="2" borderId="39" applyNumberFormat="1" applyFont="1" applyFill="1" applyBorder="1" applyAlignment="1" applyProtection="0">
      <alignment horizontal="center" vertical="center"/>
    </xf>
    <xf numFmtId="49" fontId="23" fillId="3" borderId="8" applyNumberFormat="1" applyFont="1" applyFill="1" applyBorder="1" applyAlignment="1" applyProtection="0">
      <alignment horizontal="center" vertical="center"/>
    </xf>
    <xf numFmtId="49" fontId="23" fillId="3" borderId="29" applyNumberFormat="1" applyFont="1" applyFill="1" applyBorder="1" applyAlignment="1" applyProtection="0">
      <alignment horizontal="center" vertical="center"/>
    </xf>
    <xf numFmtId="0" fontId="23" fillId="3" borderId="16" applyNumberFormat="0" applyFont="1" applyFill="1" applyBorder="1" applyAlignment="1" applyProtection="0">
      <alignment horizontal="center" vertical="center"/>
    </xf>
    <xf numFmtId="49" fontId="23" fillId="3" borderId="9" applyNumberFormat="1" applyFont="1" applyFill="1" applyBorder="1" applyAlignment="1" applyProtection="0">
      <alignment horizontal="center" vertical="center"/>
    </xf>
    <xf numFmtId="49" fontId="23" fillId="3" borderId="10" applyNumberFormat="1" applyFont="1" applyFill="1" applyBorder="1" applyAlignment="1" applyProtection="0">
      <alignment horizontal="center" vertical="center"/>
    </xf>
    <xf numFmtId="49" fontId="11" fillId="2" borderId="40" applyNumberFormat="1" applyFont="1" applyFill="1" applyBorder="1" applyAlignment="1" applyProtection="0">
      <alignment horizontal="center" vertical="center"/>
    </xf>
    <xf numFmtId="49" fontId="11" fillId="2" borderId="41" applyNumberFormat="1" applyFont="1" applyFill="1" applyBorder="1" applyAlignment="1" applyProtection="0">
      <alignment horizontal="center" vertical="center"/>
    </xf>
    <xf numFmtId="0" fontId="11" fillId="2" borderId="42" applyNumberFormat="0" applyFont="1" applyFill="1" applyBorder="1" applyAlignment="1" applyProtection="0">
      <alignment horizontal="center" vertical="center"/>
    </xf>
    <xf numFmtId="49" fontId="11" fillId="2" borderId="43" applyNumberFormat="1" applyFont="1" applyFill="1" applyBorder="1" applyAlignment="1" applyProtection="0">
      <alignment horizontal="center" vertical="center"/>
    </xf>
    <xf numFmtId="49" fontId="11" fillId="2" borderId="43" applyNumberFormat="1" applyFont="1" applyFill="1" applyBorder="1" applyAlignment="1" applyProtection="0">
      <alignment horizontal="center" vertical="center" wrapText="1"/>
    </xf>
    <xf numFmtId="0" fontId="11" fillId="2" borderId="43" applyNumberFormat="1" applyFont="1" applyFill="1" applyBorder="1" applyAlignment="1" applyProtection="0">
      <alignment horizontal="center" vertical="center"/>
    </xf>
    <xf numFmtId="49" fontId="11" fillId="2" borderId="9" applyNumberFormat="1" applyFont="1" applyFill="1" applyBorder="1" applyAlignment="1" applyProtection="0">
      <alignment horizontal="left" vertical="center"/>
    </xf>
    <xf numFmtId="49" fontId="11" fillId="2" borderId="10" applyNumberFormat="1" applyFont="1" applyFill="1" applyBorder="1" applyAlignment="1" applyProtection="0">
      <alignment horizontal="center" vertical="center"/>
    </xf>
    <xf numFmtId="0" fontId="11" fillId="2" borderId="44" applyNumberFormat="0" applyFont="1" applyFill="1" applyBorder="1" applyAlignment="1" applyProtection="0">
      <alignment horizontal="center" vertical="center"/>
    </xf>
    <xf numFmtId="0" fontId="11" fillId="2" borderId="45" applyNumberFormat="0" applyFont="1" applyFill="1" applyBorder="1" applyAlignment="1" applyProtection="0">
      <alignment horizontal="center" vertical="center"/>
    </xf>
    <xf numFmtId="0" fontId="11" fillId="2" borderId="46" applyNumberFormat="0" applyFont="1" applyFill="1" applyBorder="1" applyAlignment="1" applyProtection="0">
      <alignment horizontal="center" vertical="center"/>
    </xf>
    <xf numFmtId="0" fontId="11" fillId="2" borderId="47" applyNumberFormat="0" applyFont="1" applyFill="1" applyBorder="1" applyAlignment="1" applyProtection="0">
      <alignment horizontal="center" vertical="center"/>
    </xf>
    <xf numFmtId="60" fontId="11" fillId="2" borderId="47" applyNumberFormat="1" applyFont="1" applyFill="1" applyBorder="1" applyAlignment="1" applyProtection="0">
      <alignment horizontal="center" vertical="center"/>
    </xf>
    <xf numFmtId="0" fontId="11" fillId="2" borderId="8" applyNumberFormat="1" applyFont="1" applyFill="1" applyBorder="1" applyAlignment="1" applyProtection="0">
      <alignment horizontal="center" vertical="bottom"/>
    </xf>
    <xf numFmtId="49" fontId="11" fillId="2" borderId="17" applyNumberFormat="1" applyFont="1" applyFill="1" applyBorder="1" applyAlignment="1" applyProtection="0">
      <alignment horizontal="center" vertical="center"/>
    </xf>
    <xf numFmtId="0" fontId="11" fillId="2" borderId="18" applyNumberFormat="0" applyFont="1" applyFill="1" applyBorder="1" applyAlignment="1" applyProtection="0">
      <alignment horizontal="center" vertical="center"/>
    </xf>
    <xf numFmtId="60" fontId="11" fillId="2" borderId="9" applyNumberFormat="1" applyFont="1" applyFill="1" applyBorder="1" applyAlignment="1" applyProtection="0">
      <alignment horizontal="left" vertical="center"/>
    </xf>
    <xf numFmtId="0" fontId="11" fillId="2" borderId="9" applyNumberFormat="1" applyFont="1" applyFill="1" applyBorder="1" applyAlignment="1" applyProtection="0">
      <alignment horizontal="center" vertical="center"/>
    </xf>
    <xf numFmtId="61" fontId="11" fillId="2" borderId="9" applyNumberFormat="1" applyFont="1" applyFill="1" applyBorder="1" applyAlignment="1" applyProtection="0">
      <alignment horizontal="left" vertical="center"/>
    </xf>
    <xf numFmtId="49" fontId="11" fillId="2" borderId="8" applyNumberFormat="1" applyFont="1" applyFill="1" applyBorder="1" applyAlignment="1" applyProtection="0">
      <alignment horizontal="center" vertical="bottom"/>
    </xf>
    <xf numFmtId="49" fontId="0" fillId="2" borderId="7" applyNumberFormat="1" applyFont="1" applyFill="1" applyBorder="1" applyAlignment="1" applyProtection="0">
      <alignment vertical="bottom"/>
    </xf>
    <xf numFmtId="0" fontId="11" fillId="2" borderId="9" applyNumberFormat="0" applyFont="1" applyFill="1" applyBorder="1" applyAlignment="1" applyProtection="0">
      <alignment horizontal="left" vertical="center"/>
    </xf>
    <xf numFmtId="49" fontId="6" fillId="3" borderId="14" applyNumberFormat="1" applyFont="1" applyFill="1" applyBorder="1" applyAlignment="1" applyProtection="0">
      <alignment horizontal="center" vertical="center"/>
    </xf>
    <xf numFmtId="0" fontId="6" fillId="3" borderId="15" applyNumberFormat="0" applyFont="1" applyFill="1" applyBorder="1" applyAlignment="1" applyProtection="0">
      <alignment horizontal="center" vertical="center"/>
    </xf>
    <xf numFmtId="0" fontId="6" fillId="3" borderId="16" applyNumberFormat="0" applyFont="1" applyFill="1" applyBorder="1" applyAlignment="1" applyProtection="0">
      <alignment horizontal="center" vertical="center"/>
    </xf>
    <xf numFmtId="61" fontId="6" fillId="3" borderId="9" applyNumberFormat="1" applyFont="1" applyFill="1" applyBorder="1" applyAlignment="1" applyProtection="0">
      <alignment horizontal="center" vertical="center"/>
    </xf>
    <xf numFmtId="61" fontId="6" fillId="3" borderId="10" applyNumberFormat="1" applyFont="1" applyFill="1" applyBorder="1" applyAlignment="1" applyProtection="0">
      <alignment horizontal="center" vertical="center"/>
    </xf>
    <xf numFmtId="49" fontId="11" fillId="3" borderId="8" applyNumberFormat="1" applyFont="1" applyFill="1" applyBorder="1" applyAlignment="1" applyProtection="0">
      <alignment horizontal="center" vertical="center"/>
    </xf>
    <xf numFmtId="49" fontId="11" fillId="3" borderId="10" applyNumberFormat="1" applyFont="1" applyFill="1" applyBorder="1" applyAlignment="1" applyProtection="0">
      <alignment horizontal="center" vertical="center"/>
    </xf>
    <xf numFmtId="65" fontId="11" fillId="2" borderId="9" applyNumberFormat="1" applyFont="1" applyFill="1" applyBorder="1" applyAlignment="1" applyProtection="0">
      <alignment horizontal="left" vertical="center"/>
    </xf>
    <xf numFmtId="64" fontId="11" fillId="2" borderId="9" applyNumberFormat="1" applyFont="1" applyFill="1" applyBorder="1" applyAlignment="1" applyProtection="0">
      <alignment horizontal="left" vertical="center"/>
    </xf>
    <xf numFmtId="62" fontId="11" fillId="2" borderId="9" applyNumberFormat="1" applyFont="1" applyFill="1" applyBorder="1" applyAlignment="1" applyProtection="0">
      <alignment horizontal="left" vertical="center"/>
    </xf>
    <xf numFmtId="49" fontId="11" fillId="2" borderId="17" applyNumberFormat="1" applyFont="1" applyFill="1" applyBorder="1" applyAlignment="1" applyProtection="0">
      <alignment horizontal="left" vertical="center"/>
    </xf>
    <xf numFmtId="0" fontId="11" fillId="2" borderId="18" applyNumberFormat="0" applyFont="1" applyFill="1" applyBorder="1" applyAlignment="1" applyProtection="0">
      <alignment horizontal="left" vertical="center"/>
    </xf>
    <xf numFmtId="63" fontId="11" fillId="2" borderId="9" applyNumberFormat="1" applyFont="1" applyFill="1" applyBorder="1" applyAlignment="1" applyProtection="0">
      <alignment horizontal="left" vertical="center"/>
    </xf>
    <xf numFmtId="61" fontId="6" fillId="2" borderId="19" applyNumberFormat="1" applyFont="1" applyFill="1" applyBorder="1" applyAlignment="1" applyProtection="0">
      <alignment horizontal="center" vertical="center"/>
    </xf>
    <xf numFmtId="0" fontId="0" fillId="2" borderId="20" applyNumberFormat="0" applyFont="1" applyFill="1" applyBorder="1" applyAlignment="1" applyProtection="0">
      <alignment vertical="bottom"/>
    </xf>
    <xf numFmtId="0" fontId="0" fillId="2" borderId="20" applyNumberFormat="0" applyFont="1" applyFill="1" applyBorder="1" applyAlignment="1" applyProtection="0">
      <alignment vertical="center"/>
    </xf>
    <xf numFmtId="49" fontId="6" fillId="4" borderId="8" applyNumberFormat="1" applyFont="1" applyFill="1" applyBorder="1" applyAlignment="1" applyProtection="0">
      <alignment horizontal="left" vertical="center"/>
    </xf>
    <xf numFmtId="49" fontId="6" fillId="4" borderId="29" applyNumberFormat="1" applyFont="1" applyFill="1" applyBorder="1" applyAlignment="1" applyProtection="0">
      <alignment horizontal="center" vertical="center"/>
    </xf>
    <xf numFmtId="0" fontId="6" fillId="4" borderId="16" applyNumberFormat="0" applyFont="1" applyFill="1" applyBorder="1" applyAlignment="1" applyProtection="0">
      <alignment horizontal="center" vertical="center"/>
    </xf>
    <xf numFmtId="49" fontId="6" fillId="4" borderId="9" applyNumberFormat="1" applyFont="1" applyFill="1" applyBorder="1" applyAlignment="1" applyProtection="0">
      <alignment horizontal="center" vertical="center"/>
    </xf>
    <xf numFmtId="49" fontId="6" fillId="4" borderId="10" applyNumberFormat="1" applyFont="1" applyFill="1" applyBorder="1" applyAlignment="1" applyProtection="0">
      <alignment horizontal="center" vertical="center"/>
    </xf>
    <xf numFmtId="49" fontId="6" fillId="2" borderId="8" applyNumberFormat="1" applyFont="1" applyFill="1" applyBorder="1" applyAlignment="1" applyProtection="0">
      <alignment horizontal="center" vertical="bottom"/>
    </xf>
    <xf numFmtId="49" fontId="6" fillId="2" borderId="17" applyNumberFormat="1" applyFont="1" applyFill="1" applyBorder="1" applyAlignment="1" applyProtection="0">
      <alignment horizontal="center" vertical="center"/>
    </xf>
    <xf numFmtId="0" fontId="6" fillId="2" borderId="18" applyNumberFormat="0" applyFont="1" applyFill="1" applyBorder="1" applyAlignment="1" applyProtection="0">
      <alignment horizontal="center" vertical="center"/>
    </xf>
    <xf numFmtId="49" fontId="6" fillId="2" borderId="9" applyNumberFormat="1" applyFont="1" applyFill="1" applyBorder="1" applyAlignment="1" applyProtection="0">
      <alignment horizontal="center" vertical="center"/>
    </xf>
    <xf numFmtId="49" fontId="6" fillId="2" borderId="9" applyNumberFormat="1" applyFont="1" applyFill="1" applyBorder="1" applyAlignment="1" applyProtection="0">
      <alignment horizontal="left" vertical="center"/>
    </xf>
    <xf numFmtId="65" fontId="6" fillId="2" borderId="9" applyNumberFormat="1" applyFont="1" applyFill="1" applyBorder="1" applyAlignment="1" applyProtection="0">
      <alignment horizontal="center" vertical="center"/>
    </xf>
    <xf numFmtId="59" fontId="6" fillId="2" borderId="9" applyNumberFormat="1" applyFont="1" applyFill="1" applyBorder="1" applyAlignment="1" applyProtection="0">
      <alignment horizontal="center" vertical="center"/>
    </xf>
    <xf numFmtId="64" fontId="6" fillId="2" borderId="9" applyNumberFormat="1" applyFont="1" applyFill="1" applyBorder="1" applyAlignment="1" applyProtection="0">
      <alignment horizontal="center" vertical="center"/>
    </xf>
    <xf numFmtId="49" fontId="6" fillId="2" borderId="10" applyNumberFormat="1" applyFont="1" applyFill="1" applyBorder="1" applyAlignment="1" applyProtection="0">
      <alignment horizontal="center" vertical="center"/>
    </xf>
    <xf numFmtId="64" fontId="6" fillId="3" borderId="9" applyNumberFormat="1" applyFont="1" applyFill="1" applyBorder="1" applyAlignment="1" applyProtection="0">
      <alignment horizontal="center" vertical="center"/>
    </xf>
    <xf numFmtId="64" fontId="6" fillId="3" borderId="10" applyNumberFormat="1" applyFont="1" applyFill="1" applyBorder="1" applyAlignment="1" applyProtection="0">
      <alignment horizontal="center" vertical="center"/>
    </xf>
    <xf numFmtId="49" fontId="11" fillId="4" borderId="8" applyNumberFormat="1" applyFont="1" applyFill="1" applyBorder="1" applyAlignment="1" applyProtection="0">
      <alignment horizontal="left" vertical="center"/>
    </xf>
    <xf numFmtId="49" fontId="11" fillId="4" borderId="9" applyNumberFormat="1" applyFont="1" applyFill="1" applyBorder="1" applyAlignment="1" applyProtection="0">
      <alignment horizontal="center" vertical="center"/>
    </xf>
    <xf numFmtId="49" fontId="11" fillId="4" borderId="9" applyNumberFormat="1" applyFont="1" applyFill="1" applyBorder="1" applyAlignment="1" applyProtection="0">
      <alignment horizontal="left" vertical="center"/>
    </xf>
    <xf numFmtId="49" fontId="11" fillId="4" borderId="10" applyNumberFormat="1" applyFont="1" applyFill="1" applyBorder="1" applyAlignment="1" applyProtection="0">
      <alignment horizontal="left" vertical="center"/>
    </xf>
    <xf numFmtId="0" fontId="0" fillId="2" borderId="1" applyNumberFormat="1" applyFont="1" applyFill="1" applyBorder="1" applyAlignment="1" applyProtection="0">
      <alignment vertical="bottom"/>
    </xf>
    <xf numFmtId="49" fontId="11" fillId="2" borderId="11" applyNumberFormat="1" applyFont="1" applyFill="1" applyBorder="1" applyAlignment="1" applyProtection="0">
      <alignment horizontal="center" vertical="bottom"/>
    </xf>
    <xf numFmtId="0" fontId="11" fillId="2" borderId="12" applyNumberFormat="0" applyFont="1" applyFill="1" applyBorder="1" applyAlignment="1" applyProtection="0">
      <alignment horizontal="center" vertical="center"/>
    </xf>
    <xf numFmtId="0" fontId="11" fillId="2" borderId="13" applyNumberFormat="0" applyFont="1" applyFill="1" applyBorder="1" applyAlignment="1" applyProtection="0">
      <alignment horizontal="center" vertical="center"/>
    </xf>
    <xf numFmtId="68" fontId="11" fillId="2" borderId="9" applyNumberFormat="1" applyFont="1" applyFill="1" applyBorder="1" applyAlignment="1" applyProtection="0">
      <alignment horizontal="center" vertical="center"/>
    </xf>
    <xf numFmtId="67" fontId="11" fillId="2" borderId="9" applyNumberFormat="1" applyFont="1" applyFill="1" applyBorder="1" applyAlignment="1" applyProtection="0">
      <alignment horizontal="center" vertical="center"/>
    </xf>
    <xf numFmtId="65" fontId="11" fillId="2" borderId="9" applyNumberFormat="1" applyFont="1" applyFill="1" applyBorder="1" applyAlignment="1" applyProtection="0">
      <alignment horizontal="center" vertical="center"/>
    </xf>
    <xf numFmtId="60" fontId="11" fillId="2" borderId="9" applyNumberFormat="1" applyFont="1" applyFill="1" applyBorder="1" applyAlignment="1" applyProtection="0">
      <alignment horizontal="center" vertical="center"/>
    </xf>
    <xf numFmtId="0" fontId="24" fillId="2" borderId="9" applyNumberFormat="0" applyFont="1" applyFill="1" applyBorder="1" applyAlignment="1" applyProtection="0">
      <alignment vertical="center"/>
    </xf>
    <xf numFmtId="0" fontId="0" fillId="2" borderId="48" applyNumberFormat="0" applyFont="1" applyFill="1" applyBorder="1" applyAlignment="1" applyProtection="0">
      <alignment vertical="bottom"/>
    </xf>
    <xf numFmtId="0" fontId="6" fillId="2" borderId="8" applyNumberFormat="1" applyFont="1" applyFill="1" applyBorder="1" applyAlignment="1" applyProtection="0">
      <alignment horizontal="center" vertical="bottom"/>
    </xf>
    <xf numFmtId="0" fontId="6" fillId="3" borderId="9" applyNumberFormat="0" applyFont="1" applyFill="1" applyBorder="1" applyAlignment="1" applyProtection="0">
      <alignment horizontal="center" vertical="center"/>
    </xf>
    <xf numFmtId="64" fontId="11" fillId="3" borderId="29" applyNumberFormat="1" applyFont="1" applyFill="1" applyBorder="1" applyAlignment="1" applyProtection="0">
      <alignment horizontal="center" vertical="center"/>
    </xf>
    <xf numFmtId="64" fontId="11" fillId="3" borderId="30" applyNumberFormat="1" applyFont="1" applyFill="1" applyBorder="1" applyAlignment="1" applyProtection="0">
      <alignment horizontal="center" vertical="center"/>
    </xf>
    <xf numFmtId="49" fontId="6" fillId="3" borderId="29" applyNumberFormat="1" applyFont="1" applyFill="1" applyBorder="1" applyAlignment="1" applyProtection="0">
      <alignment horizontal="center" vertical="center"/>
    </xf>
    <xf numFmtId="64" fontId="11" fillId="5" borderId="29" applyNumberFormat="1" applyFont="1" applyFill="1" applyBorder="1" applyAlignment="1" applyProtection="0">
      <alignment horizontal="center" vertical="center"/>
    </xf>
    <xf numFmtId="64" fontId="11" fillId="5" borderId="30" applyNumberFormat="1" applyFont="1" applyFill="1" applyBorder="1" applyAlignment="1" applyProtection="0">
      <alignment horizontal="center" vertical="center"/>
    </xf>
    <xf numFmtId="69" fontId="5" fillId="2" borderId="1" applyNumberFormat="1" applyFont="1" applyFill="1" applyBorder="1" applyAlignment="1" applyProtection="0">
      <alignment vertical="bottom"/>
    </xf>
    <xf numFmtId="49" fontId="23" fillId="2" borderId="19" applyNumberFormat="1" applyFont="1" applyFill="1" applyBorder="1" applyAlignment="1" applyProtection="0">
      <alignment horizontal="left" vertical="center"/>
    </xf>
    <xf numFmtId="0" fontId="23" fillId="2" borderId="19" applyNumberFormat="0" applyFont="1" applyFill="1" applyBorder="1" applyAlignment="1" applyProtection="0">
      <alignment horizontal="left" vertical="center"/>
    </xf>
    <xf numFmtId="49" fontId="23" fillId="2" borderId="1" applyNumberFormat="1" applyFont="1" applyFill="1" applyBorder="1" applyAlignment="1" applyProtection="0">
      <alignment horizontal="left" vertical="center"/>
    </xf>
    <xf numFmtId="0" fontId="23" fillId="2" borderId="1" applyNumberFormat="0" applyFont="1" applyFill="1" applyBorder="1" applyAlignment="1" applyProtection="0">
      <alignment horizontal="left" vertical="center"/>
    </xf>
    <xf numFmtId="0" fontId="17" fillId="2" borderId="1" applyNumberFormat="0" applyFont="1" applyFill="1" applyBorder="1" applyAlignment="1" applyProtection="0">
      <alignment vertical="bottom"/>
    </xf>
    <xf numFmtId="0" fontId="25" fillId="2" borderId="1" applyNumberFormat="0" applyFont="1" applyFill="1" applyBorder="1" applyAlignment="1" applyProtection="0">
      <alignment vertical="center" wrapText="1"/>
    </xf>
    <xf numFmtId="49" fontId="26" fillId="2" borderId="1" applyNumberFormat="1" applyFont="1" applyFill="1" applyBorder="1" applyAlignment="1" applyProtection="0">
      <alignment horizontal="left" vertical="bottom" wrapText="1"/>
    </xf>
    <xf numFmtId="0" fontId="26" fillId="2" borderId="1" applyNumberFormat="0" applyFont="1" applyFill="1" applyBorder="1" applyAlignment="1" applyProtection="0">
      <alignment horizontal="left" vertical="bottom" wrapText="1"/>
    </xf>
    <xf numFmtId="0" fontId="18" fillId="2" borderId="1" applyNumberFormat="0" applyFont="1" applyFill="1" applyBorder="1" applyAlignment="1" applyProtection="0">
      <alignment horizontal="left" vertical="bottom" wrapText="1"/>
    </xf>
    <xf numFmtId="49" fontId="9" fillId="2" borderId="1" applyNumberFormat="1" applyFont="1" applyFill="1" applyBorder="1" applyAlignment="1" applyProtection="0">
      <alignment horizontal="left" vertical="bottom"/>
    </xf>
    <xf numFmtId="49" fontId="11" fillId="2"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2" borderId="49" applyNumberFormat="0" applyFont="1" applyFill="1" applyBorder="1" applyAlignment="1" applyProtection="0">
      <alignment vertical="bottom"/>
    </xf>
    <xf numFmtId="49" fontId="28" fillId="2" borderId="50" applyNumberFormat="1" applyFont="1" applyFill="1" applyBorder="1" applyAlignment="1" applyProtection="0">
      <alignment horizontal="center" vertical="center"/>
    </xf>
    <xf numFmtId="0" fontId="28" fillId="2" borderId="50" applyNumberFormat="0" applyFont="1" applyFill="1" applyBorder="1" applyAlignment="1" applyProtection="0">
      <alignment horizontal="center" vertical="center"/>
    </xf>
    <xf numFmtId="0" fontId="0" fillId="2" borderId="50" applyNumberFormat="0" applyFont="1" applyFill="1" applyBorder="1" applyAlignment="1" applyProtection="0">
      <alignment vertical="bottom"/>
    </xf>
    <xf numFmtId="0" fontId="0" fillId="2" borderId="51" applyNumberFormat="0" applyFont="1" applyFill="1" applyBorder="1" applyAlignment="1" applyProtection="0">
      <alignment vertical="bottom"/>
    </xf>
    <xf numFmtId="0" fontId="0" fillId="2" borderId="52" applyNumberFormat="0" applyFont="1" applyFill="1" applyBorder="1" applyAlignment="1" applyProtection="0">
      <alignment vertical="bottom"/>
    </xf>
    <xf numFmtId="0" fontId="0" fillId="2" borderId="53" applyNumberFormat="0" applyFont="1" applyFill="1" applyBorder="1" applyAlignment="1" applyProtection="0">
      <alignment vertical="bottom"/>
    </xf>
    <xf numFmtId="0" fontId="2" fillId="2" borderId="53" applyNumberFormat="0" applyFont="1" applyFill="1" applyBorder="1" applyAlignment="1" applyProtection="0">
      <alignment horizontal="center" vertical="center"/>
    </xf>
    <xf numFmtId="0" fontId="0" fillId="2" borderId="53" applyNumberFormat="0" applyFont="1" applyFill="1" applyBorder="1" applyAlignment="1" applyProtection="0">
      <alignment vertical="center"/>
    </xf>
    <xf numFmtId="0" fontId="0" fillId="2" borderId="54" applyNumberFormat="0" applyFont="1" applyFill="1" applyBorder="1" applyAlignment="1" applyProtection="0">
      <alignment vertical="bottom"/>
    </xf>
    <xf numFmtId="0" fontId="4" fillId="2" borderId="53" applyNumberFormat="0" applyFont="1" applyFill="1" applyBorder="1" applyAlignment="1" applyProtection="0">
      <alignment horizontal="center" vertical="center"/>
    </xf>
    <xf numFmtId="49" fontId="3" fillId="2" borderId="53" applyNumberFormat="1" applyFont="1" applyFill="1" applyBorder="1" applyAlignment="1" applyProtection="0">
      <alignment horizontal="center" vertical="center"/>
    </xf>
    <xf numFmtId="0" fontId="3" fillId="2" borderId="53" applyNumberFormat="0" applyFont="1" applyFill="1" applyBorder="1" applyAlignment="1" applyProtection="0">
      <alignment horizontal="center" vertical="center"/>
    </xf>
    <xf numFmtId="49" fontId="5" fillId="2" borderId="53" applyNumberFormat="1" applyFont="1" applyFill="1" applyBorder="1" applyAlignment="1" applyProtection="0">
      <alignment horizontal="center" vertical="center"/>
    </xf>
    <xf numFmtId="0" fontId="6" fillId="2" borderId="53" applyNumberFormat="0" applyFont="1" applyFill="1" applyBorder="1" applyAlignment="1" applyProtection="0">
      <alignment horizontal="center" vertical="center"/>
    </xf>
    <xf numFmtId="49" fontId="4" fillId="2" borderId="52" applyNumberFormat="1" applyFont="1" applyFill="1" applyBorder="1" applyAlignment="1" applyProtection="0">
      <alignment horizontal="left" vertical="center"/>
    </xf>
    <xf numFmtId="0" fontId="4" fillId="2" borderId="53" applyNumberFormat="0" applyFont="1" applyFill="1" applyBorder="1" applyAlignment="1" applyProtection="0">
      <alignment horizontal="left" vertical="center"/>
    </xf>
    <xf numFmtId="49" fontId="9" fillId="2" borderId="53" applyNumberFormat="1" applyFont="1" applyFill="1" applyBorder="1" applyAlignment="1" applyProtection="0">
      <alignment horizontal="left" vertical="center"/>
    </xf>
    <xf numFmtId="0" fontId="9" fillId="2" borderId="53" applyNumberFormat="0" applyFont="1" applyFill="1" applyBorder="1" applyAlignment="1" applyProtection="0">
      <alignment horizontal="left" vertical="center"/>
    </xf>
    <xf numFmtId="0" fontId="17" fillId="2" borderId="53" applyNumberFormat="0" applyFont="1" applyFill="1" applyBorder="1" applyAlignment="1" applyProtection="0">
      <alignment horizontal="left" vertical="center"/>
    </xf>
    <xf numFmtId="0" fontId="20" fillId="2" borderId="53" applyNumberFormat="0" applyFont="1" applyFill="1" applyBorder="1" applyAlignment="1" applyProtection="0">
      <alignment horizontal="left" vertical="center"/>
    </xf>
    <xf numFmtId="49" fontId="2" fillId="2" borderId="53" applyNumberFormat="1" applyFont="1" applyFill="1" applyBorder="1" applyAlignment="1" applyProtection="0">
      <alignment horizontal="left" vertical="center"/>
    </xf>
    <xf numFmtId="0" fontId="2" fillId="2" borderId="53" applyNumberFormat="0" applyFont="1" applyFill="1" applyBorder="1" applyAlignment="1" applyProtection="0">
      <alignment horizontal="left" vertical="center"/>
    </xf>
    <xf numFmtId="49" fontId="11" fillId="2" borderId="53" applyNumberFormat="1" applyFont="1" applyFill="1" applyBorder="1" applyAlignment="1" applyProtection="0">
      <alignment horizontal="center" vertical="center"/>
    </xf>
    <xf numFmtId="0" fontId="11" fillId="2" borderId="53" applyNumberFormat="0" applyFont="1" applyFill="1" applyBorder="1" applyAlignment="1" applyProtection="0">
      <alignment horizontal="center" vertical="center"/>
    </xf>
    <xf numFmtId="49" fontId="11" fillId="2" borderId="53" applyNumberFormat="1" applyFont="1" applyFill="1" applyBorder="1" applyAlignment="1" applyProtection="0">
      <alignment vertical="center"/>
    </xf>
    <xf numFmtId="0" fontId="11" fillId="2" borderId="53" applyNumberFormat="0" applyFont="1" applyFill="1" applyBorder="1" applyAlignment="1" applyProtection="0">
      <alignment vertical="center"/>
    </xf>
    <xf numFmtId="49" fontId="11" fillId="2" borderId="53" applyNumberFormat="1" applyFont="1" applyFill="1" applyBorder="1" applyAlignment="1" applyProtection="0">
      <alignment horizontal="left" vertical="center"/>
    </xf>
    <xf numFmtId="0" fontId="11" fillId="2" borderId="53" applyNumberFormat="0" applyFont="1" applyFill="1" applyBorder="1" applyAlignment="1" applyProtection="0">
      <alignment horizontal="left" vertical="center"/>
    </xf>
    <xf numFmtId="49" fontId="11" fillId="2" borderId="53" applyNumberFormat="1" applyFont="1" applyFill="1" applyBorder="1" applyAlignment="1" applyProtection="0">
      <alignment horizontal="left" vertical="center" wrapText="1"/>
    </xf>
    <xf numFmtId="0" fontId="11" fillId="2" borderId="53" applyNumberFormat="0" applyFont="1" applyFill="1" applyBorder="1" applyAlignment="1" applyProtection="0">
      <alignment horizontal="left" vertical="center" wrapText="1"/>
    </xf>
    <xf numFmtId="49" fontId="2" fillId="2" borderId="53" applyNumberFormat="1" applyFont="1" applyFill="1" applyBorder="1" applyAlignment="1" applyProtection="0">
      <alignment horizontal="center" vertical="center"/>
    </xf>
    <xf numFmtId="49" fontId="11" fillId="2" borderId="55" applyNumberFormat="1" applyFont="1" applyFill="1" applyBorder="1" applyAlignment="1" applyProtection="0">
      <alignment horizontal="center" vertical="center"/>
    </xf>
    <xf numFmtId="0" fontId="11" fillId="2" borderId="55" applyNumberFormat="0" applyFont="1" applyFill="1" applyBorder="1" applyAlignment="1" applyProtection="0">
      <alignment horizontal="center" vertical="center"/>
    </xf>
    <xf numFmtId="0" fontId="30" fillId="2" borderId="53" applyNumberFormat="0" applyFont="1" applyFill="1" applyBorder="1" applyAlignment="1" applyProtection="0">
      <alignment vertical="bottom"/>
    </xf>
    <xf numFmtId="0" fontId="0" fillId="2" borderId="56" applyNumberFormat="0" applyFont="1" applyFill="1" applyBorder="1" applyAlignment="1" applyProtection="0">
      <alignment vertical="bottom"/>
    </xf>
    <xf numFmtId="49" fontId="30" fillId="2" borderId="34" applyNumberFormat="1" applyFont="1" applyFill="1" applyBorder="1" applyAlignment="1" applyProtection="0">
      <alignment horizontal="center" vertical="center"/>
    </xf>
    <xf numFmtId="0" fontId="30" fillId="2" borderId="34" applyNumberFormat="0" applyFont="1" applyFill="1" applyBorder="1" applyAlignment="1" applyProtection="0">
      <alignment horizontal="center" vertical="center"/>
    </xf>
    <xf numFmtId="49" fontId="30" fillId="2" borderId="57" applyNumberFormat="1" applyFont="1" applyFill="1" applyBorder="1" applyAlignment="1" applyProtection="0">
      <alignment horizontal="center" vertical="center"/>
    </xf>
    <xf numFmtId="0" fontId="30" fillId="2" borderId="58" applyNumberFormat="0" applyFont="1" applyFill="1" applyBorder="1" applyAlignment="1" applyProtection="0">
      <alignment horizontal="center" vertical="center"/>
    </xf>
    <xf numFmtId="49" fontId="30" fillId="2" borderId="34" applyNumberFormat="1" applyFont="1" applyFill="1" applyBorder="1" applyAlignment="1" applyProtection="0">
      <alignment vertical="center"/>
    </xf>
    <xf numFmtId="0" fontId="30" fillId="2" borderId="59" applyNumberFormat="0" applyFont="1" applyFill="1" applyBorder="1" applyAlignment="1" applyProtection="0">
      <alignment vertical="bottom"/>
    </xf>
    <xf numFmtId="59" fontId="30" fillId="2" borderId="34" applyNumberFormat="1" applyFont="1" applyFill="1" applyBorder="1" applyAlignment="1" applyProtection="0">
      <alignment horizontal="center" vertical="center"/>
    </xf>
    <xf numFmtId="49" fontId="21" fillId="2" borderId="34" applyNumberFormat="1" applyFont="1" applyFill="1" applyBorder="1" applyAlignment="1" applyProtection="0">
      <alignment horizontal="center" vertical="center"/>
    </xf>
    <xf numFmtId="49" fontId="30" fillId="2" borderId="60" applyNumberFormat="1" applyFont="1" applyFill="1" applyBorder="1" applyAlignment="1" applyProtection="0">
      <alignment horizontal="left" vertical="center"/>
    </xf>
    <xf numFmtId="0" fontId="30" fillId="2" borderId="61" applyNumberFormat="0" applyFont="1" applyFill="1" applyBorder="1" applyAlignment="1" applyProtection="0">
      <alignment horizontal="left" vertical="center"/>
    </xf>
    <xf numFmtId="0" fontId="30" fillId="2" borderId="62" applyNumberFormat="0" applyFont="1" applyFill="1" applyBorder="1" applyAlignment="1" applyProtection="0">
      <alignment horizontal="left" vertical="center"/>
    </xf>
    <xf numFmtId="49" fontId="30" fillId="4" borderId="8" applyNumberFormat="1" applyFont="1" applyFill="1" applyBorder="1" applyAlignment="1" applyProtection="0">
      <alignment horizontal="left" vertical="center"/>
    </xf>
    <xf numFmtId="49" fontId="30" fillId="4" borderId="9" applyNumberFormat="1" applyFont="1" applyFill="1" applyBorder="1" applyAlignment="1" applyProtection="0">
      <alignment horizontal="center" vertical="center"/>
    </xf>
    <xf numFmtId="49" fontId="30" fillId="4" borderId="9" applyNumberFormat="1" applyFont="1" applyFill="1" applyBorder="1" applyAlignment="1" applyProtection="0">
      <alignment vertical="center"/>
    </xf>
    <xf numFmtId="49" fontId="30" fillId="4" borderId="29" applyNumberFormat="1" applyFont="1" applyFill="1" applyBorder="1" applyAlignment="1" applyProtection="0">
      <alignment horizontal="center" vertical="center"/>
    </xf>
    <xf numFmtId="0" fontId="30" fillId="4" borderId="16" applyNumberFormat="0" applyFont="1" applyFill="1" applyBorder="1" applyAlignment="1" applyProtection="0">
      <alignment horizontal="center" vertical="center"/>
    </xf>
    <xf numFmtId="49" fontId="30" fillId="4" borderId="10" applyNumberFormat="1" applyFont="1" applyFill="1" applyBorder="1" applyAlignment="1" applyProtection="0">
      <alignment horizontal="center" vertical="center"/>
    </xf>
    <xf numFmtId="49" fontId="30" fillId="2" borderId="8" applyNumberFormat="1" applyFont="1" applyFill="1" applyBorder="1" applyAlignment="1" applyProtection="0">
      <alignment horizontal="center" vertical="center"/>
    </xf>
    <xf numFmtId="49" fontId="30" fillId="2" borderId="9" applyNumberFormat="1" applyFont="1" applyFill="1" applyBorder="1" applyAlignment="1" applyProtection="0">
      <alignment horizontal="left" vertical="center"/>
    </xf>
    <xf numFmtId="0" fontId="30" fillId="2" borderId="9" applyNumberFormat="0" applyFont="1" applyFill="1" applyBorder="1" applyAlignment="1" applyProtection="0">
      <alignment horizontal="center" vertical="center"/>
    </xf>
    <xf numFmtId="49" fontId="30" fillId="2" borderId="29" applyNumberFormat="1" applyFont="1" applyFill="1" applyBorder="1" applyAlignment="1" applyProtection="0">
      <alignment horizontal="center" vertical="center"/>
    </xf>
    <xf numFmtId="0" fontId="30" fillId="2" borderId="16" applyNumberFormat="0" applyFont="1" applyFill="1" applyBorder="1" applyAlignment="1" applyProtection="0">
      <alignment horizontal="center" vertical="center"/>
    </xf>
    <xf numFmtId="63" fontId="30" fillId="2" borderId="9" applyNumberFormat="1" applyFont="1" applyFill="1" applyBorder="1" applyAlignment="1" applyProtection="0">
      <alignment horizontal="center" vertical="center"/>
    </xf>
    <xf numFmtId="49" fontId="30" fillId="2" borderId="9" applyNumberFormat="1" applyFont="1" applyFill="1" applyBorder="1" applyAlignment="1" applyProtection="0">
      <alignment horizontal="center" vertical="center"/>
    </xf>
    <xf numFmtId="49" fontId="30" fillId="2" borderId="10" applyNumberFormat="1" applyFont="1" applyFill="1" applyBorder="1" applyAlignment="1" applyProtection="0">
      <alignment horizontal="center" vertical="center"/>
    </xf>
    <xf numFmtId="0" fontId="30" fillId="2" borderId="8" applyNumberFormat="1" applyFont="1" applyFill="1" applyBorder="1" applyAlignment="1" applyProtection="0">
      <alignment horizontal="center" vertical="center"/>
    </xf>
    <xf numFmtId="49" fontId="30" fillId="2" borderId="29" applyNumberFormat="1" applyFont="1" applyFill="1" applyBorder="1" applyAlignment="1" applyProtection="0">
      <alignment horizontal="left" vertical="center"/>
    </xf>
    <xf numFmtId="0" fontId="30" fillId="2" borderId="16" applyNumberFormat="0" applyFont="1" applyFill="1" applyBorder="1" applyAlignment="1" applyProtection="0">
      <alignment horizontal="left" vertical="center"/>
    </xf>
    <xf numFmtId="70" fontId="30" fillId="2" borderId="9" applyNumberFormat="1" applyFont="1" applyFill="1" applyBorder="1" applyAlignment="1" applyProtection="0">
      <alignment horizontal="center" vertical="center"/>
    </xf>
    <xf numFmtId="59" fontId="30" fillId="2" borderId="9" applyNumberFormat="1" applyFont="1" applyFill="1" applyBorder="1" applyAlignment="1" applyProtection="0">
      <alignment horizontal="center" vertical="center"/>
    </xf>
    <xf numFmtId="61" fontId="30" fillId="2" borderId="9" applyNumberFormat="1" applyFont="1" applyFill="1" applyBorder="1" applyAlignment="1" applyProtection="0">
      <alignment horizontal="center" vertical="center"/>
    </xf>
    <xf numFmtId="70" fontId="30" fillId="2" borderId="16" applyNumberFormat="1" applyFont="1" applyFill="1" applyBorder="1" applyAlignment="1" applyProtection="0">
      <alignment horizontal="center" vertical="center"/>
    </xf>
    <xf numFmtId="0" fontId="30" fillId="2" borderId="9" applyNumberFormat="0" applyFont="1" applyFill="1" applyBorder="1" applyAlignment="1" applyProtection="0">
      <alignment horizontal="left" vertical="center"/>
    </xf>
    <xf numFmtId="64" fontId="30" fillId="3" borderId="9" applyNumberFormat="1" applyFont="1" applyFill="1" applyBorder="1" applyAlignment="1" applyProtection="0">
      <alignment horizontal="center" vertical="center"/>
    </xf>
    <xf numFmtId="64" fontId="30" fillId="3" borderId="10" applyNumberFormat="1" applyFont="1" applyFill="1" applyBorder="1" applyAlignment="1" applyProtection="0">
      <alignment horizontal="center" vertical="center"/>
    </xf>
    <xf numFmtId="0" fontId="30" fillId="2" borderId="14" applyNumberFormat="0" applyFont="1" applyFill="1" applyBorder="1" applyAlignment="1" applyProtection="0">
      <alignment horizontal="center" vertical="bottom"/>
    </xf>
    <xf numFmtId="0" fontId="30" fillId="2" borderId="15" applyNumberFormat="0" applyFont="1" applyFill="1" applyBorder="1" applyAlignment="1" applyProtection="0">
      <alignment horizontal="center" vertical="center"/>
    </xf>
    <xf numFmtId="0" fontId="30" fillId="2" borderId="30" applyNumberFormat="0" applyFont="1" applyFill="1" applyBorder="1" applyAlignment="1" applyProtection="0">
      <alignment horizontal="center" vertical="center"/>
    </xf>
    <xf numFmtId="49" fontId="30" fillId="2" borderId="14" applyNumberFormat="1" applyFont="1" applyFill="1" applyBorder="1" applyAlignment="1" applyProtection="0">
      <alignment horizontal="left" vertical="center"/>
    </xf>
    <xf numFmtId="0" fontId="30" fillId="2" borderId="15" applyNumberFormat="0" applyFont="1" applyFill="1" applyBorder="1" applyAlignment="1" applyProtection="0">
      <alignment horizontal="left" vertical="center"/>
    </xf>
    <xf numFmtId="0" fontId="30" fillId="2" borderId="30" applyNumberFormat="0" applyFont="1" applyFill="1" applyBorder="1" applyAlignment="1" applyProtection="0">
      <alignment horizontal="left" vertical="center"/>
    </xf>
    <xf numFmtId="65" fontId="30" fillId="2" borderId="9" applyNumberFormat="1" applyFont="1" applyFill="1" applyBorder="1" applyAlignment="1" applyProtection="0">
      <alignment horizontal="center" vertical="center"/>
    </xf>
    <xf numFmtId="64" fontId="30" fillId="2" borderId="9" applyNumberFormat="1" applyFont="1" applyFill="1" applyBorder="1" applyAlignment="1" applyProtection="0">
      <alignment horizontal="center" vertical="center"/>
    </xf>
    <xf numFmtId="49" fontId="30" fillId="2" borderId="63" applyNumberFormat="1" applyFont="1" applyFill="1" applyBorder="1" applyAlignment="1" applyProtection="0">
      <alignment horizontal="left" vertical="center"/>
    </xf>
    <xf numFmtId="0" fontId="30" fillId="2" borderId="64" applyNumberFormat="0" applyFont="1" applyFill="1" applyBorder="1" applyAlignment="1" applyProtection="0">
      <alignment horizontal="left" vertical="center"/>
    </xf>
    <xf numFmtId="0" fontId="30" fillId="2" borderId="65" applyNumberFormat="0" applyFont="1" applyFill="1" applyBorder="1" applyAlignment="1" applyProtection="0">
      <alignment horizontal="left" vertical="center"/>
    </xf>
    <xf numFmtId="0" fontId="30" fillId="2" borderId="4" applyNumberFormat="1" applyFont="1" applyFill="1" applyBorder="1" applyAlignment="1" applyProtection="0">
      <alignment horizontal="center" vertical="bottom"/>
    </xf>
    <xf numFmtId="49" fontId="30" fillId="2" borderId="5" applyNumberFormat="1" applyFont="1" applyFill="1" applyBorder="1" applyAlignment="1" applyProtection="0">
      <alignment horizontal="left" vertical="center"/>
    </xf>
    <xf numFmtId="0" fontId="30" fillId="2" borderId="5" applyNumberFormat="0" applyFont="1" applyFill="1" applyBorder="1" applyAlignment="1" applyProtection="0">
      <alignment horizontal="left" vertical="center"/>
    </xf>
    <xf numFmtId="62" fontId="30" fillId="2" borderId="5" applyNumberFormat="1" applyFont="1" applyFill="1" applyBorder="1" applyAlignment="1" applyProtection="0">
      <alignment horizontal="center" vertical="center"/>
    </xf>
    <xf numFmtId="67" fontId="30" fillId="2" borderId="5" applyNumberFormat="1" applyFont="1" applyFill="1" applyBorder="1" applyAlignment="1" applyProtection="0">
      <alignment horizontal="center" vertical="center"/>
    </xf>
    <xf numFmtId="49" fontId="30" fillId="2" borderId="5" applyNumberFormat="1" applyFont="1" applyFill="1" applyBorder="1" applyAlignment="1" applyProtection="0">
      <alignment horizontal="center" vertical="center"/>
    </xf>
    <xf numFmtId="65" fontId="30" fillId="2" borderId="5" applyNumberFormat="1" applyFont="1" applyFill="1" applyBorder="1" applyAlignment="1" applyProtection="0">
      <alignment horizontal="center" vertical="center"/>
    </xf>
    <xf numFmtId="49" fontId="30" fillId="2" borderId="6" applyNumberFormat="1" applyFont="1" applyFill="1" applyBorder="1" applyAlignment="1" applyProtection="0">
      <alignment horizontal="center" vertical="center"/>
    </xf>
    <xf numFmtId="0" fontId="30" fillId="2" borderId="8" applyNumberFormat="1" applyFont="1" applyFill="1" applyBorder="1" applyAlignment="1" applyProtection="0">
      <alignment horizontal="center" vertical="bottom"/>
    </xf>
    <xf numFmtId="62" fontId="30" fillId="2" borderId="9" applyNumberFormat="1" applyFont="1" applyFill="1" applyBorder="1" applyAlignment="1" applyProtection="0">
      <alignment horizontal="center" vertical="center"/>
    </xf>
    <xf numFmtId="67" fontId="30" fillId="2" borderId="9" applyNumberFormat="1" applyFont="1" applyFill="1" applyBorder="1" applyAlignment="1" applyProtection="0">
      <alignment horizontal="center" vertical="center"/>
    </xf>
    <xf numFmtId="60" fontId="30" fillId="2" borderId="9" applyNumberFormat="1" applyFont="1" applyFill="1" applyBorder="1" applyAlignment="1" applyProtection="0">
      <alignment horizontal="center" vertical="center"/>
    </xf>
    <xf numFmtId="62" fontId="30" fillId="2" borderId="9" applyNumberFormat="1" applyFont="1" applyFill="1" applyBorder="1" applyAlignment="1" applyProtection="0">
      <alignment vertical="center"/>
    </xf>
    <xf numFmtId="49" fontId="30" fillId="3" borderId="8" applyNumberFormat="1" applyFont="1" applyFill="1" applyBorder="1" applyAlignment="1" applyProtection="0">
      <alignment horizontal="center" vertical="center"/>
    </xf>
    <xf numFmtId="0" fontId="30" fillId="3" borderId="9" applyNumberFormat="0" applyFont="1" applyFill="1" applyBorder="1" applyAlignment="1" applyProtection="0">
      <alignment horizontal="center" vertical="center"/>
    </xf>
    <xf numFmtId="64" fontId="30" fillId="3" borderId="29" applyNumberFormat="1" applyFont="1" applyFill="1" applyBorder="1" applyAlignment="1" applyProtection="0">
      <alignment horizontal="center" vertical="center"/>
    </xf>
    <xf numFmtId="64" fontId="30" fillId="3" borderId="30" applyNumberFormat="1" applyFont="1" applyFill="1" applyBorder="1" applyAlignment="1" applyProtection="0">
      <alignment horizontal="center" vertical="center"/>
    </xf>
    <xf numFmtId="49" fontId="30" fillId="3" borderId="9" applyNumberFormat="1" applyFont="1" applyFill="1" applyBorder="1" applyAlignment="1" applyProtection="0">
      <alignment horizontal="center" vertical="center"/>
    </xf>
    <xf numFmtId="49" fontId="30" fillId="3" borderId="29" applyNumberFormat="1" applyFont="1" applyFill="1" applyBorder="1" applyAlignment="1" applyProtection="0">
      <alignment horizontal="center" vertical="center"/>
    </xf>
    <xf numFmtId="0" fontId="30" fillId="3" borderId="15" applyNumberFormat="0" applyFont="1" applyFill="1" applyBorder="1" applyAlignment="1" applyProtection="0">
      <alignment horizontal="center" vertical="center"/>
    </xf>
    <xf numFmtId="0" fontId="30" fillId="3" borderId="16" applyNumberFormat="0" applyFont="1" applyFill="1" applyBorder="1" applyAlignment="1" applyProtection="0">
      <alignment horizontal="center" vertical="center"/>
    </xf>
    <xf numFmtId="0" fontId="30" fillId="2" borderId="24" applyNumberFormat="1" applyFont="1" applyFill="1" applyBorder="1" applyAlignment="1" applyProtection="0">
      <alignment horizontal="center" vertical="bottom"/>
    </xf>
    <xf numFmtId="64" fontId="6" fillId="5" borderId="29" applyNumberFormat="1" applyFont="1" applyFill="1" applyBorder="1" applyAlignment="1" applyProtection="0">
      <alignment horizontal="center" vertical="center"/>
    </xf>
    <xf numFmtId="64" fontId="6" fillId="5" borderId="30" applyNumberFormat="1" applyFont="1" applyFill="1" applyBorder="1" applyAlignment="1" applyProtection="0">
      <alignment horizontal="center" vertical="center"/>
    </xf>
    <xf numFmtId="69" fontId="5" fillId="2" borderId="54" applyNumberFormat="1" applyFont="1" applyFill="1" applyBorder="1" applyAlignment="1" applyProtection="0">
      <alignment vertical="bottom"/>
    </xf>
    <xf numFmtId="49" fontId="30" fillId="2" borderId="53" applyNumberFormat="1" applyFont="1" applyFill="1" applyBorder="1" applyAlignment="1" applyProtection="0">
      <alignment horizontal="left" vertical="center"/>
    </xf>
    <xf numFmtId="0" fontId="30" fillId="2" borderId="66" applyNumberFormat="0" applyFont="1" applyFill="1" applyBorder="1" applyAlignment="1" applyProtection="0">
      <alignment horizontal="left" vertical="center"/>
    </xf>
    <xf numFmtId="0" fontId="30" fillId="2" borderId="53" applyNumberFormat="0" applyFont="1" applyFill="1" applyBorder="1" applyAlignment="1" applyProtection="0">
      <alignment horizontal="left" vertical="center"/>
    </xf>
    <xf numFmtId="49" fontId="6" fillId="2" borderId="53" applyNumberFormat="1" applyFont="1" applyFill="1" applyBorder="1" applyAlignment="1" applyProtection="0">
      <alignment horizontal="left" vertical="bottom"/>
    </xf>
    <xf numFmtId="0" fontId="6" fillId="2" borderId="53" applyNumberFormat="0" applyFont="1" applyFill="1" applyBorder="1" applyAlignment="1" applyProtection="0">
      <alignment horizontal="left" vertical="center"/>
    </xf>
    <xf numFmtId="0" fontId="6" fillId="2" borderId="53" applyNumberFormat="0" applyFont="1" applyFill="1" applyBorder="1" applyAlignment="1" applyProtection="0">
      <alignment vertical="bottom"/>
    </xf>
    <xf numFmtId="49" fontId="6" fillId="2" borderId="53" applyNumberFormat="1" applyFont="1" applyFill="1" applyBorder="1" applyAlignment="1" applyProtection="0">
      <alignment horizontal="left" vertical="bottom" wrapText="1"/>
    </xf>
    <xf numFmtId="0" fontId="6" fillId="2" borderId="53" applyNumberFormat="0" applyFont="1" applyFill="1" applyBorder="1" applyAlignment="1" applyProtection="0">
      <alignment horizontal="left" vertical="bottom"/>
    </xf>
    <xf numFmtId="49" fontId="5" fillId="2" borderId="53" applyNumberFormat="1" applyFont="1" applyFill="1" applyBorder="1" applyAlignment="1" applyProtection="0">
      <alignment horizontal="left" vertical="center" wrapText="1"/>
    </xf>
    <xf numFmtId="0" fontId="5" fillId="2" borderId="53" applyNumberFormat="0" applyFont="1" applyFill="1" applyBorder="1" applyAlignment="1" applyProtection="0">
      <alignment horizontal="left" vertical="center"/>
    </xf>
    <xf numFmtId="0" fontId="21" fillId="2" borderId="53" applyNumberFormat="0" applyFont="1" applyFill="1" applyBorder="1" applyAlignment="1" applyProtection="0">
      <alignment horizontal="left" vertical="center"/>
    </xf>
    <xf numFmtId="0" fontId="0" fillId="2" borderId="67" applyNumberFormat="0" applyFont="1" applyFill="1" applyBorder="1" applyAlignment="1" applyProtection="0">
      <alignment vertical="bottom"/>
    </xf>
    <xf numFmtId="0" fontId="21" fillId="2" borderId="68" applyNumberFormat="0" applyFont="1" applyFill="1" applyBorder="1" applyAlignment="1" applyProtection="0">
      <alignment vertical="bottom"/>
    </xf>
    <xf numFmtId="0" fontId="21" fillId="2" borderId="68" applyNumberFormat="0" applyFont="1" applyFill="1" applyBorder="1" applyAlignment="1" applyProtection="0">
      <alignment horizontal="left" vertical="bottom"/>
    </xf>
    <xf numFmtId="0" fontId="0" fillId="2" borderId="68" applyNumberFormat="0" applyFont="1" applyFill="1" applyBorder="1" applyAlignment="1" applyProtection="0">
      <alignment vertical="bottom"/>
    </xf>
    <xf numFmtId="0" fontId="0" fillId="2" borderId="69"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9" applyNumberFormat="1" applyFont="1" applyFill="1" applyBorder="1" applyAlignment="1" applyProtection="0">
      <alignment vertical="center"/>
    </xf>
    <xf numFmtId="49" fontId="34" fillId="2" borderId="9" applyNumberFormat="1" applyFont="1" applyFill="1" applyBorder="1" applyAlignment="1" applyProtection="0">
      <alignment horizontal="center" vertical="center"/>
    </xf>
    <xf numFmtId="49" fontId="35" fillId="2" borderId="9" applyNumberFormat="1" applyFont="1" applyFill="1" applyBorder="1" applyAlignment="1" applyProtection="0">
      <alignment horizontal="left" vertical="center"/>
    </xf>
    <xf numFmtId="49" fontId="34" fillId="2" borderId="47" applyNumberFormat="1" applyFont="1" applyFill="1" applyBorder="1" applyAlignment="1" applyProtection="0">
      <alignment vertical="center"/>
    </xf>
    <xf numFmtId="49" fontId="34" fillId="6" borderId="9" applyNumberFormat="1" applyFont="1" applyFill="1" applyBorder="1" applyAlignment="1" applyProtection="0">
      <alignment horizontal="center" vertical="center"/>
    </xf>
    <xf numFmtId="49" fontId="0" fillId="7" borderId="9" applyNumberFormat="1" applyFont="1" applyFill="1" applyBorder="1" applyAlignment="1" applyProtection="0">
      <alignment horizontal="center" vertical="center"/>
    </xf>
    <xf numFmtId="49" fontId="17" fillId="2" borderId="9" applyNumberFormat="1" applyFont="1" applyFill="1" applyBorder="1" applyAlignment="1" applyProtection="0">
      <alignment horizontal="center" vertical="center" wrapText="1"/>
    </xf>
    <xf numFmtId="49" fontId="12" fillId="2" borderId="9" applyNumberFormat="1" applyFont="1" applyFill="1" applyBorder="1" applyAlignment="1" applyProtection="0">
      <alignment horizontal="center" vertical="center" wrapText="1"/>
    </xf>
    <xf numFmtId="49" fontId="12" fillId="2" borderId="47" applyNumberFormat="1" applyFont="1" applyFill="1" applyBorder="1" applyAlignment="1" applyProtection="0">
      <alignment horizontal="center" vertical="center" wrapText="1"/>
    </xf>
    <xf numFmtId="0" fontId="34" fillId="6" borderId="9" applyNumberFormat="0" applyFont="1" applyFill="1" applyBorder="1" applyAlignment="1" applyProtection="0">
      <alignment horizontal="center" vertical="center"/>
    </xf>
    <xf numFmtId="0" fontId="0" fillId="7" borderId="9" applyNumberFormat="0" applyFont="1" applyFill="1" applyBorder="1" applyAlignment="1" applyProtection="0">
      <alignment horizontal="center" vertical="center"/>
    </xf>
    <xf numFmtId="0" fontId="12" fillId="2" borderId="9" applyNumberFormat="1" applyFont="1" applyFill="1" applyBorder="1" applyAlignment="1" applyProtection="0">
      <alignment horizontal="center" vertical="center" wrapText="1"/>
    </xf>
    <xf numFmtId="49" fontId="36" fillId="7" borderId="9" applyNumberFormat="1" applyFont="1" applyFill="1" applyBorder="1" applyAlignment="1" applyProtection="0">
      <alignment horizontal="left" vertical="center"/>
    </xf>
    <xf numFmtId="49" fontId="0" fillId="7" borderId="9" applyNumberFormat="1" applyFont="1" applyFill="1" applyBorder="1" applyAlignment="1" applyProtection="0">
      <alignment vertical="center"/>
    </xf>
    <xf numFmtId="0" fontId="0" fillId="2" borderId="41" applyNumberFormat="0" applyFont="1" applyFill="1" applyBorder="1" applyAlignment="1" applyProtection="0">
      <alignment vertical="center"/>
    </xf>
    <xf numFmtId="0" fontId="0" fillId="2" borderId="70" applyNumberFormat="0" applyFont="1" applyFill="1" applyBorder="1" applyAlignment="1" applyProtection="0">
      <alignment vertical="center"/>
    </xf>
    <xf numFmtId="0" fontId="0" fillId="2" borderId="45" applyNumberFormat="0" applyFont="1" applyFill="1" applyBorder="1" applyAlignment="1" applyProtection="0">
      <alignment vertical="center"/>
    </xf>
    <xf numFmtId="49" fontId="0" fillId="8" borderId="9" applyNumberFormat="1" applyFont="1" applyFill="1" applyBorder="1" applyAlignment="1" applyProtection="0">
      <alignment horizontal="center" vertical="center"/>
    </xf>
    <xf numFmtId="49" fontId="9" fillId="2" borderId="9" applyNumberFormat="1" applyFont="1" applyFill="1" applyBorder="1" applyAlignment="1" applyProtection="0">
      <alignment horizontal="center" vertical="center" wrapText="1"/>
    </xf>
    <xf numFmtId="71" fontId="12" fillId="2" borderId="9" applyNumberFormat="1" applyFont="1" applyFill="1" applyBorder="1" applyAlignment="1" applyProtection="0">
      <alignment horizontal="center" vertical="center" wrapText="1"/>
    </xf>
    <xf numFmtId="0" fontId="0" fillId="8" borderId="9" applyNumberFormat="0" applyFont="1" applyFill="1" applyBorder="1" applyAlignment="1" applyProtection="0">
      <alignment horizontal="center" vertical="center"/>
    </xf>
    <xf numFmtId="3" fontId="12" fillId="2" borderId="17" applyNumberFormat="1" applyFont="1" applyFill="1" applyBorder="1" applyAlignment="1" applyProtection="0">
      <alignment horizontal="center" vertical="center" wrapText="1"/>
    </xf>
    <xf numFmtId="66" fontId="12" fillId="2" borderId="19" applyNumberFormat="1" applyFont="1" applyFill="1" applyBorder="1" applyAlignment="1" applyProtection="0">
      <alignment horizontal="center" vertical="center" wrapText="1"/>
    </xf>
    <xf numFmtId="66" fontId="12" fillId="2" borderId="1" applyNumberFormat="1" applyFont="1" applyFill="1" applyBorder="1" applyAlignment="1" applyProtection="0">
      <alignment horizontal="center" vertical="center" wrapText="1"/>
    </xf>
    <xf numFmtId="49" fontId="9" fillId="5" borderId="9" applyNumberFormat="1" applyFont="1" applyFill="1" applyBorder="1" applyAlignment="1" applyProtection="0">
      <alignment horizontal="center" vertical="center" wrapText="1"/>
    </xf>
    <xf numFmtId="3" fontId="12" fillId="5" borderId="9" applyNumberFormat="1" applyFont="1" applyFill="1" applyBorder="1" applyAlignment="1" applyProtection="0">
      <alignment horizontal="center" vertical="center" wrapText="1"/>
    </xf>
    <xf numFmtId="49" fontId="0" fillId="8" borderId="9" applyNumberFormat="1" applyFont="1" applyFill="1" applyBorder="1" applyAlignment="1" applyProtection="0">
      <alignment vertical="center"/>
    </xf>
    <xf numFmtId="49" fontId="0" fillId="8" borderId="29" applyNumberFormat="1" applyFont="1" applyFill="1" applyBorder="1" applyAlignment="1" applyProtection="0">
      <alignment vertical="center"/>
    </xf>
    <xf numFmtId="0" fontId="0" fillId="2" borderId="48" applyNumberFormat="0" applyFont="1" applyFill="1" applyBorder="1" applyAlignment="1" applyProtection="0">
      <alignment vertical="center"/>
    </xf>
    <xf numFmtId="49" fontId="37" fillId="8" borderId="9" applyNumberFormat="1" applyFont="1" applyFill="1" applyBorder="1" applyAlignment="1" applyProtection="0">
      <alignment horizontal="left" vertical="center" wrapText="1"/>
    </xf>
    <xf numFmtId="49" fontId="29" fillId="8" borderId="9" applyNumberFormat="1" applyFont="1" applyFill="1" applyBorder="1" applyAlignment="1" applyProtection="0">
      <alignment horizontal="center" vertical="center"/>
    </xf>
    <xf numFmtId="49" fontId="0" fillId="8" borderId="9" applyNumberFormat="1" applyFont="1" applyFill="1" applyBorder="1" applyAlignment="1" applyProtection="0">
      <alignment vertical="center" wrapText="1"/>
    </xf>
    <xf numFmtId="62" fontId="0" fillId="8" borderId="9" applyNumberFormat="1" applyFont="1" applyFill="1" applyBorder="1" applyAlignment="1" applyProtection="0">
      <alignment vertical="center"/>
    </xf>
    <xf numFmtId="49" fontId="0" fillId="4" borderId="9" applyNumberFormat="1" applyFont="1" applyFill="1" applyBorder="1" applyAlignment="1" applyProtection="0">
      <alignment horizontal="center" vertical="center"/>
    </xf>
    <xf numFmtId="49" fontId="0" fillId="7" borderId="9" applyNumberFormat="1" applyFont="1" applyFill="1" applyBorder="1" applyAlignment="1" applyProtection="0">
      <alignment vertical="center" wrapText="1"/>
    </xf>
    <xf numFmtId="62" fontId="0" fillId="7" borderId="9" applyNumberFormat="1" applyFont="1" applyFill="1" applyBorder="1" applyAlignment="1" applyProtection="0">
      <alignment vertical="center"/>
    </xf>
    <xf numFmtId="0" fontId="0" fillId="4" borderId="9" applyNumberFormat="0" applyFont="1" applyFill="1" applyBorder="1" applyAlignment="1" applyProtection="0">
      <alignment horizontal="center" vertical="center"/>
    </xf>
    <xf numFmtId="62" fontId="0" fillId="4" borderId="9" applyNumberFormat="1" applyFont="1" applyFill="1" applyBorder="1" applyAlignment="1" applyProtection="0">
      <alignment vertical="center"/>
    </xf>
    <xf numFmtId="62" fontId="40" fillId="4" borderId="9" applyNumberFormat="1" applyFont="1" applyFill="1" applyBorder="1" applyAlignment="1" applyProtection="0">
      <alignment horizontal="center" vertical="center"/>
    </xf>
    <xf numFmtId="72" fontId="9" fillId="4" borderId="9" applyNumberFormat="1" applyFont="1" applyFill="1" applyBorder="1" applyAlignment="1" applyProtection="0">
      <alignment horizontal="left" vertical="center"/>
    </xf>
    <xf numFmtId="49" fontId="41" fillId="9" borderId="9" applyNumberFormat="1" applyFont="1" applyFill="1" applyBorder="1" applyAlignment="1" applyProtection="0">
      <alignment horizontal="center" vertical="center"/>
    </xf>
    <xf numFmtId="0" fontId="12" fillId="2" borderId="17" applyNumberFormat="1" applyFont="1" applyFill="1" applyBorder="1" applyAlignment="1" applyProtection="0">
      <alignment horizontal="center" vertical="center" wrapText="1"/>
    </xf>
    <xf numFmtId="0" fontId="41" fillId="9" borderId="9" applyNumberFormat="0" applyFont="1" applyFill="1" applyBorder="1" applyAlignment="1" applyProtection="0">
      <alignment horizontal="center" vertical="center"/>
    </xf>
    <xf numFmtId="49" fontId="9" fillId="10" borderId="9" applyNumberFormat="1" applyFont="1" applyFill="1" applyBorder="1" applyAlignment="1" applyProtection="0">
      <alignment horizontal="left" vertical="center"/>
    </xf>
    <xf numFmtId="62" fontId="40" fillId="10" borderId="9" applyNumberFormat="1" applyFont="1" applyFill="1" applyBorder="1" applyAlignment="1" applyProtection="0">
      <alignment horizontal="center" vertical="center"/>
    </xf>
    <xf numFmtId="49" fontId="36" fillId="11" borderId="9" applyNumberFormat="1" applyFont="1" applyFill="1" applyBorder="1" applyAlignment="1" applyProtection="0">
      <alignment horizontal="center" vertical="center"/>
    </xf>
    <xf numFmtId="49" fontId="0" fillId="10" borderId="9" applyNumberFormat="1" applyFont="1" applyFill="1" applyBorder="1" applyAlignment="1" applyProtection="0">
      <alignment vertical="center" wrapText="1"/>
    </xf>
    <xf numFmtId="62" fontId="0" fillId="6" borderId="9" applyNumberFormat="1" applyFont="1" applyFill="1" applyBorder="1" applyAlignment="1" applyProtection="0">
      <alignment vertical="center"/>
    </xf>
    <xf numFmtId="0" fontId="36" fillId="11" borderId="9" applyNumberFormat="0" applyFont="1" applyFill="1" applyBorder="1" applyAlignment="1" applyProtection="0">
      <alignment horizontal="center" vertical="center"/>
    </xf>
    <xf numFmtId="62" fontId="0" fillId="10" borderId="9" applyNumberFormat="1" applyFont="1" applyFill="1" applyBorder="1" applyAlignment="1" applyProtection="0">
      <alignment vertical="center"/>
    </xf>
    <xf numFmtId="0" fontId="0" fillId="2" borderId="17" applyNumberFormat="1" applyFont="1" applyFill="1" applyBorder="1" applyAlignment="1" applyProtection="0">
      <alignment vertical="center"/>
    </xf>
    <xf numFmtId="49" fontId="36" fillId="10" borderId="9" applyNumberFormat="1" applyFont="1" applyFill="1" applyBorder="1" applyAlignment="1" applyProtection="0">
      <alignment horizontal="left" vertical="center" wrapText="1"/>
    </xf>
    <xf numFmtId="0" fontId="37" fillId="10" borderId="9" applyNumberFormat="0" applyFont="1" applyFill="1" applyBorder="1" applyAlignment="1" applyProtection="0">
      <alignment horizontal="left" vertical="center"/>
    </xf>
    <xf numFmtId="62" fontId="29" fillId="2" borderId="9" applyNumberFormat="1" applyFont="1" applyFill="1" applyBorder="1" applyAlignment="1" applyProtection="0">
      <alignment horizontal="center" vertical="center"/>
    </xf>
    <xf numFmtId="49" fontId="0" fillId="11" borderId="9" applyNumberFormat="1" applyFont="1" applyFill="1" applyBorder="1" applyAlignment="1" applyProtection="0">
      <alignment vertical="center"/>
    </xf>
    <xf numFmtId="0" fontId="34" fillId="2" borderId="9" applyNumberFormat="0" applyFont="1" applyFill="1" applyBorder="1" applyAlignment="1" applyProtection="0">
      <alignment horizontal="center" vertical="center"/>
    </xf>
    <xf numFmtId="0" fontId="0" fillId="2" borderId="9" applyNumberFormat="0" applyFont="1" applyFill="1" applyBorder="1" applyAlignment="1" applyProtection="0">
      <alignment horizontal="center" vertical="center"/>
    </xf>
    <xf numFmtId="72" fontId="9" fillId="2" borderId="9" applyNumberFormat="1" applyFont="1" applyFill="1" applyBorder="1" applyAlignment="1" applyProtection="0">
      <alignment horizontal="left" vertical="center"/>
    </xf>
    <xf numFmtId="62" fontId="40" fillId="2" borderId="9" applyNumberFormat="1" applyFont="1" applyFill="1" applyBorder="1" applyAlignment="1" applyProtection="0">
      <alignment horizontal="center" vertical="center"/>
    </xf>
    <xf numFmtId="49" fontId="2" fillId="2" borderId="9" applyNumberFormat="1" applyFont="1" applyFill="1" applyBorder="1" applyAlignment="1" applyProtection="0">
      <alignment horizontal="center" vertical="center" wrapText="1"/>
    </xf>
    <xf numFmtId="49" fontId="9" fillId="2" borderId="9" applyNumberFormat="1" applyFont="1" applyFill="1" applyBorder="1" applyAlignment="1" applyProtection="0">
      <alignment horizontal="left" vertical="bottom"/>
    </xf>
    <xf numFmtId="62" fontId="2" fillId="2" borderId="9" applyNumberFormat="1" applyFont="1" applyFill="1" applyBorder="1" applyAlignment="1" applyProtection="0">
      <alignment horizontal="center" vertical="bottom"/>
    </xf>
    <xf numFmtId="49" fontId="0" fillId="2" borderId="70" applyNumberFormat="1" applyFont="1" applyFill="1" applyBorder="1" applyAlignment="1" applyProtection="0">
      <alignment vertical="center"/>
    </xf>
    <xf numFmtId="0" fontId="2" fillId="2" borderId="9" applyNumberFormat="0" applyFont="1" applyFill="1" applyBorder="1" applyAlignment="1" applyProtection="0">
      <alignment horizontal="center" vertical="center" wrapText="1"/>
    </xf>
    <xf numFmtId="49" fontId="6" fillId="2" borderId="9" applyNumberFormat="1" applyFont="1" applyFill="1" applyBorder="1" applyAlignment="1" applyProtection="0">
      <alignment horizontal="center" vertical="center" wrapText="1"/>
    </xf>
    <xf numFmtId="0" fontId="6" fillId="2" borderId="9" applyNumberFormat="0" applyFont="1" applyFill="1" applyBorder="1" applyAlignment="1" applyProtection="0">
      <alignment horizontal="center" vertical="center" wrapText="1"/>
    </xf>
    <xf numFmtId="0" fontId="34" fillId="12" borderId="9" applyNumberFormat="0" applyFont="1" applyFill="1" applyBorder="1" applyAlignment="1" applyProtection="0">
      <alignment horizontal="center" vertical="center"/>
    </xf>
    <xf numFmtId="0" fontId="2" fillId="12" borderId="9" applyNumberFormat="0" applyFont="1" applyFill="1" applyBorder="1" applyAlignment="1" applyProtection="0">
      <alignment horizontal="center" vertical="center" wrapText="1"/>
    </xf>
    <xf numFmtId="72" fontId="9" fillId="12" borderId="9" applyNumberFormat="1" applyFont="1" applyFill="1" applyBorder="1" applyAlignment="1" applyProtection="0">
      <alignment horizontal="left" vertical="center"/>
    </xf>
    <xf numFmtId="62" fontId="40" fillId="12" borderId="9" applyNumberFormat="1" applyFont="1" applyFill="1" applyBorder="1" applyAlignment="1" applyProtection="0">
      <alignment horizontal="center" vertical="center"/>
    </xf>
    <xf numFmtId="62" fontId="2" fillId="2" borderId="9" applyNumberFormat="1" applyFont="1" applyFill="1" applyBorder="1" applyAlignment="1" applyProtection="0">
      <alignment horizontal="center" vertical="center"/>
    </xf>
    <xf numFmtId="49" fontId="9" fillId="2" borderId="9" applyNumberFormat="1" applyFont="1" applyFill="1" applyBorder="1" applyAlignment="1" applyProtection="0">
      <alignment horizontal="left" vertical="center"/>
    </xf>
    <xf numFmtId="49" fontId="40" fillId="2" borderId="9" applyNumberFormat="1" applyFont="1" applyFill="1" applyBorder="1" applyAlignment="1" applyProtection="0">
      <alignment horizontal="center" vertical="center"/>
    </xf>
    <xf numFmtId="49" fontId="0" fillId="2" borderId="43" applyNumberFormat="1" applyFont="1" applyFill="1" applyBorder="1" applyAlignment="1" applyProtection="0">
      <alignment horizontal="center" vertical="center"/>
    </xf>
    <xf numFmtId="62" fontId="0" fillId="2" borderId="9" applyNumberFormat="1" applyFont="1" applyFill="1" applyBorder="1" applyAlignment="1" applyProtection="0">
      <alignment vertical="center"/>
    </xf>
    <xf numFmtId="0" fontId="0" fillId="2" borderId="71" applyNumberFormat="0" applyFont="1" applyFill="1" applyBorder="1" applyAlignment="1" applyProtection="0">
      <alignment horizontal="center" vertical="center"/>
    </xf>
    <xf numFmtId="0" fontId="0" fillId="2" borderId="47" applyNumberFormat="0" applyFont="1" applyFill="1" applyBorder="1" applyAlignment="1" applyProtection="0">
      <alignment horizontal="center" vertical="center"/>
    </xf>
    <xf numFmtId="49" fontId="9" fillId="5" borderId="9" applyNumberFormat="1" applyFont="1" applyFill="1" applyBorder="1" applyAlignment="1" applyProtection="0">
      <alignment horizontal="left" vertical="center"/>
    </xf>
    <xf numFmtId="0" fontId="0" fillId="2" borderId="9" applyNumberFormat="0" applyFont="1" applyFill="1" applyBorder="1" applyAlignment="1" applyProtection="0">
      <alignment vertical="center"/>
    </xf>
    <xf numFmtId="49" fontId="0" fillId="2" borderId="9" applyNumberFormat="1" applyFont="1" applyFill="1" applyBorder="1" applyAlignment="1" applyProtection="0">
      <alignment horizontal="center" vertical="center"/>
    </xf>
    <xf numFmtId="72" fontId="9" fillId="5" borderId="9" applyNumberFormat="1" applyFont="1" applyFill="1" applyBorder="1" applyAlignment="1" applyProtection="0">
      <alignment horizontal="left" vertical="center"/>
    </xf>
    <xf numFmtId="49" fontId="2" fillId="2" borderId="9" applyNumberFormat="1" applyFont="1" applyFill="1" applyBorder="1" applyAlignment="1" applyProtection="0">
      <alignment horizontal="center" vertical="center"/>
    </xf>
    <xf numFmtId="0" fontId="36" fillId="2" borderId="9" applyNumberFormat="0" applyFont="1" applyFill="1" applyBorder="1" applyAlignment="1" applyProtection="0">
      <alignment horizontal="left" vertical="center"/>
    </xf>
    <xf numFmtId="0" fontId="0" fillId="6" borderId="9" applyNumberFormat="0" applyFont="1" applyFill="1" applyBorder="1" applyAlignment="1" applyProtection="0">
      <alignment vertical="center"/>
    </xf>
    <xf numFmtId="0" fontId="36" fillId="6" borderId="9" applyNumberFormat="0" applyFont="1" applyFill="1" applyBorder="1" applyAlignment="1" applyProtection="0">
      <alignment horizontal="left" vertical="center"/>
    </xf>
    <xf numFmtId="72" fontId="9" fillId="6" borderId="9" applyNumberFormat="1" applyFont="1" applyFill="1" applyBorder="1" applyAlignment="1" applyProtection="0">
      <alignment horizontal="left" vertical="center"/>
    </xf>
    <xf numFmtId="62" fontId="40" fillId="6" borderId="9" applyNumberFormat="1" applyFont="1" applyFill="1" applyBorder="1" applyAlignment="1" applyProtection="0">
      <alignment horizontal="center" vertical="center"/>
    </xf>
    <xf numFmtId="49" fontId="34" fillId="2" borderId="9" applyNumberFormat="1" applyFont="1" applyFill="1" applyBorder="1" applyAlignment="1" applyProtection="0">
      <alignment horizontal="center" vertical="center" wrapText="1"/>
    </xf>
    <xf numFmtId="0" fontId="34" fillId="2" borderId="9" applyNumberFormat="0" applyFont="1" applyFill="1" applyBorder="1" applyAlignment="1" applyProtection="0">
      <alignment horizontal="center" vertical="center" wrapText="1"/>
    </xf>
    <xf numFmtId="0" fontId="0" fillId="2" borderId="70" applyNumberFormat="1" applyFont="1" applyFill="1" applyBorder="1" applyAlignment="1" applyProtection="0">
      <alignment horizontal="center" vertical="center"/>
    </xf>
    <xf numFmtId="49" fontId="0" fillId="5" borderId="9" applyNumberFormat="1" applyFont="1" applyFill="1" applyBorder="1" applyAlignment="1" applyProtection="0">
      <alignment vertical="center"/>
    </xf>
    <xf numFmtId="62" fontId="0" fillId="5" borderId="9" applyNumberFormat="1" applyFont="1" applyFill="1" applyBorder="1" applyAlignment="1" applyProtection="0">
      <alignment vertical="center"/>
    </xf>
    <xf numFmtId="0" fontId="0" fillId="2" borderId="70" applyNumberFormat="1" applyFont="1" applyFill="1" applyBorder="1" applyAlignment="1" applyProtection="0">
      <alignment vertical="center"/>
    </xf>
    <xf numFmtId="49" fontId="21" fillId="2" borderId="9" applyNumberFormat="1" applyFont="1" applyFill="1" applyBorder="1" applyAlignment="1" applyProtection="0">
      <alignment vertical="bottom"/>
    </xf>
    <xf numFmtId="0" fontId="34" fillId="7" borderId="9" applyNumberFormat="0" applyFont="1" applyFill="1" applyBorder="1" applyAlignment="1" applyProtection="0">
      <alignment horizontal="center" vertical="center"/>
    </xf>
    <xf numFmtId="72" fontId="9" fillId="7" borderId="9" applyNumberFormat="1" applyFont="1" applyFill="1" applyBorder="1" applyAlignment="1" applyProtection="0">
      <alignment horizontal="left" vertical="center"/>
    </xf>
    <xf numFmtId="62" fontId="40" fillId="7" borderId="9" applyNumberFormat="1" applyFont="1" applyFill="1" applyBorder="1" applyAlignment="1" applyProtection="0">
      <alignment horizontal="center" vertical="center"/>
    </xf>
    <xf numFmtId="49" fontId="24" fillId="2" borderId="9" applyNumberFormat="1" applyFont="1" applyFill="1" applyBorder="1" applyAlignment="1" applyProtection="0">
      <alignment horizontal="center" vertical="center"/>
    </xf>
    <xf numFmtId="0" fontId="24" fillId="2" borderId="9" applyNumberFormat="0" applyFont="1" applyFill="1" applyBorder="1" applyAlignment="1" applyProtection="0">
      <alignment horizontal="center" vertical="center"/>
    </xf>
    <xf numFmtId="0" fontId="0" fillId="7" borderId="9" applyNumberFormat="0" applyFont="1" applyFill="1" applyBorder="1" applyAlignment="1" applyProtection="0">
      <alignment vertical="center"/>
    </xf>
    <xf numFmtId="0" fontId="36" fillId="7" borderId="9" applyNumberFormat="0" applyFont="1" applyFill="1" applyBorder="1" applyAlignment="1" applyProtection="0">
      <alignment horizontal="left" vertical="center"/>
    </xf>
    <xf numFmtId="0" fontId="2" fillId="2" borderId="9" applyNumberFormat="0" applyFont="1" applyFill="1" applyBorder="1" applyAlignment="1" applyProtection="0">
      <alignment horizontal="center" vertical="center"/>
    </xf>
    <xf numFmtId="0" fontId="44" fillId="7" borderId="9" applyNumberFormat="0" applyFont="1" applyFill="1" applyBorder="1" applyAlignment="1" applyProtection="0">
      <alignment horizontal="center" vertical="center" wrapText="1"/>
    </xf>
    <xf numFmtId="49" fontId="10" fillId="7" borderId="9" applyNumberFormat="1" applyFont="1" applyFill="1" applyBorder="1" applyAlignment="1" applyProtection="0">
      <alignment horizontal="left" vertical="center"/>
    </xf>
    <xf numFmtId="49" fontId="45" fillId="7" borderId="9" applyNumberFormat="1" applyFont="1" applyFill="1" applyBorder="1" applyAlignment="1" applyProtection="0">
      <alignment horizontal="center" vertical="center"/>
    </xf>
    <xf numFmtId="49" fontId="9" fillId="7" borderId="9" applyNumberFormat="1" applyFont="1" applyFill="1" applyBorder="1" applyAlignment="1" applyProtection="0">
      <alignment horizontal="left" vertical="center"/>
    </xf>
    <xf numFmtId="49" fontId="46" fillId="2" borderId="9" applyNumberFormat="1" applyFont="1" applyFill="1" applyBorder="1" applyAlignment="1" applyProtection="0">
      <alignment horizontal="left" vertical="bottom"/>
    </xf>
    <xf numFmtId="62" fontId="45" fillId="2" borderId="9" applyNumberFormat="1" applyFont="1" applyFill="1" applyBorder="1" applyAlignment="1" applyProtection="0">
      <alignment horizontal="center" vertical="center"/>
    </xf>
    <xf numFmtId="49" fontId="46" fillId="2" borderId="9" applyNumberFormat="1" applyFont="1" applyFill="1" applyBorder="1" applyAlignment="1" applyProtection="0">
      <alignment horizontal="left" vertical="center"/>
    </xf>
    <xf numFmtId="49" fontId="2" fillId="2" borderId="9" applyNumberFormat="1" applyFont="1" applyFill="1" applyBorder="1" applyAlignment="1" applyProtection="0">
      <alignment vertical="center" wrapText="1"/>
    </xf>
    <xf numFmtId="0" fontId="0" fillId="2" borderId="19" applyNumberFormat="0" applyFont="1" applyFill="1" applyBorder="1" applyAlignment="1" applyProtection="0">
      <alignment vertical="center"/>
    </xf>
    <xf numFmtId="0" fontId="0" fillId="2" borderId="42" applyNumberFormat="0" applyFont="1" applyFill="1" applyBorder="1" applyAlignment="1" applyProtection="0">
      <alignment vertical="center"/>
    </xf>
    <xf numFmtId="0" fontId="0" fillId="2" borderId="72" applyNumberFormat="0" applyFont="1" applyFill="1" applyBorder="1" applyAlignment="1" applyProtection="0">
      <alignment vertical="center"/>
    </xf>
    <xf numFmtId="49" fontId="0" fillId="2" borderId="1" applyNumberFormat="1" applyFont="1" applyFill="1" applyBorder="1" applyAlignment="1" applyProtection="0">
      <alignment vertical="center"/>
    </xf>
    <xf numFmtId="0" fontId="0" fillId="2" borderId="73" applyNumberFormat="0" applyFont="1" applyFill="1" applyBorder="1" applyAlignment="1" applyProtection="0">
      <alignment vertical="center"/>
    </xf>
    <xf numFmtId="0" fontId="0" fillId="12" borderId="54" applyNumberFormat="0" applyFont="1" applyFill="1" applyBorder="1" applyAlignment="1" applyProtection="0">
      <alignment vertical="center"/>
    </xf>
    <xf numFmtId="0" fontId="0" fillId="2" borderId="74" applyNumberFormat="0" applyFont="1" applyFill="1" applyBorder="1" applyAlignment="1" applyProtection="0">
      <alignment vertical="center"/>
    </xf>
    <xf numFmtId="0" fontId="0" fillId="12" borderId="69" applyNumberFormat="0" applyFont="1" applyFill="1" applyBorder="1" applyAlignment="1" applyProtection="0">
      <alignment vertical="center"/>
    </xf>
  </cellXfs>
  <cellStyles count="1">
    <cellStyle name="Normal" xfId="0" builtinId="0"/>
  </cellStyles>
  <dxfs count="4">
    <dxf>
      <font>
        <color rgb="ffff0000"/>
      </font>
    </dxf>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dd0806"/>
      <rgbColor rgb="ff969696"/>
      <rgbColor rgb="ffff0000"/>
      <rgbColor rgb="ffc0c0c0"/>
      <rgbColor rgb="fffcf305"/>
      <rgbColor rgb="ff339966"/>
      <rgbColor rgb="ff0066cc"/>
      <rgbColor rgb="ff99ccff"/>
      <rgbColor rgb="ff003366"/>
      <rgbColor rgb="ffccffff"/>
      <rgbColor rgb="ff808080"/>
      <rgbColor rgb="ff99cc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jpeg"/></Relationships>

</file>

<file path=xl/drawings/_rels/drawing2.xml.rels><?xml version="1.0" encoding="UTF-8"?>
<Relationships xmlns="http://schemas.openxmlformats.org/package/2006/relationships"><Relationship Id="rId1" Type="http://schemas.openxmlformats.org/officeDocument/2006/relationships/image" Target="../media/image2.jpeg"/><Relationship Id="rId2" Type="http://schemas.openxmlformats.org/officeDocument/2006/relationships/image" Target="../media/image3.jpeg"/></Relationships>

</file>

<file path=xl/drawings/_rels/drawing3.xml.rels><?xml version="1.0" encoding="UTF-8"?>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4.jpe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503758</xdr:colOff>
      <xdr:row>33</xdr:row>
      <xdr:rowOff>54337</xdr:rowOff>
    </xdr:from>
    <xdr:to>
      <xdr:col>2</xdr:col>
      <xdr:colOff>833437</xdr:colOff>
      <xdr:row>34</xdr:row>
      <xdr:rowOff>85500</xdr:rowOff>
    </xdr:to>
    <xdr:pic>
      <xdr:nvPicPr>
        <xdr:cNvPr id="2" name="image.jpeg"/>
        <xdr:cNvPicPr>
          <a:picLocks noChangeAspect="1"/>
        </xdr:cNvPicPr>
      </xdr:nvPicPr>
      <xdr:blipFill>
        <a:blip r:embed="rId1">
          <a:extLst/>
        </a:blip>
        <a:stretch>
          <a:fillRect/>
        </a:stretch>
      </xdr:blipFill>
      <xdr:spPr>
        <a:xfrm>
          <a:off x="706958" y="22742887"/>
          <a:ext cx="913880" cy="688389"/>
        </a:xfrm>
        <a:prstGeom prst="rect">
          <a:avLst/>
        </a:prstGeom>
        <a:ln w="12700" cap="flat">
          <a:noFill/>
          <a:miter lim="400000"/>
        </a:ln>
        <a:effectLst/>
      </xdr:spPr>
    </xdr:pic>
    <xdr:clientData/>
  </xdr:twoCellAnchor>
  <xdr:twoCellAnchor>
    <xdr:from>
      <xdr:col>2</xdr:col>
      <xdr:colOff>223242</xdr:colOff>
      <xdr:row>86</xdr:row>
      <xdr:rowOff>38024</xdr:rowOff>
    </xdr:from>
    <xdr:to>
      <xdr:col>2</xdr:col>
      <xdr:colOff>1199554</xdr:colOff>
      <xdr:row>87</xdr:row>
      <xdr:rowOff>30868</xdr:rowOff>
    </xdr:to>
    <xdr:pic>
      <xdr:nvPicPr>
        <xdr:cNvPr id="3" name="image.jpeg"/>
        <xdr:cNvPicPr>
          <a:picLocks noChangeAspect="1"/>
        </xdr:cNvPicPr>
      </xdr:nvPicPr>
      <xdr:blipFill>
        <a:blip r:embed="rId1">
          <a:extLst/>
        </a:blip>
        <a:stretch>
          <a:fillRect/>
        </a:stretch>
      </xdr:blipFill>
      <xdr:spPr>
        <a:xfrm>
          <a:off x="1010642" y="44163539"/>
          <a:ext cx="976313" cy="735795"/>
        </a:xfrm>
        <a:prstGeom prst="rect">
          <a:avLst/>
        </a:prstGeom>
        <a:ln w="12700" cap="flat">
          <a:noFill/>
          <a:miter lim="400000"/>
        </a:ln>
        <a:effectLst/>
      </xdr:spPr>
    </xdr:pic>
    <xdr:clientData/>
  </xdr:twoCellAnchor>
  <xdr:twoCellAnchor>
    <xdr:from>
      <xdr:col>2</xdr:col>
      <xdr:colOff>553640</xdr:colOff>
      <xdr:row>0</xdr:row>
      <xdr:rowOff>354487</xdr:rowOff>
    </xdr:from>
    <xdr:to>
      <xdr:col>3</xdr:col>
      <xdr:colOff>589359</xdr:colOff>
      <xdr:row>2</xdr:row>
      <xdr:rowOff>206999</xdr:rowOff>
    </xdr:to>
    <xdr:pic>
      <xdr:nvPicPr>
        <xdr:cNvPr id="4" name="image.jpeg"/>
        <xdr:cNvPicPr>
          <a:picLocks noChangeAspect="1"/>
        </xdr:cNvPicPr>
      </xdr:nvPicPr>
      <xdr:blipFill>
        <a:blip r:embed="rId1">
          <a:extLst/>
        </a:blip>
        <a:stretch>
          <a:fillRect/>
        </a:stretch>
      </xdr:blipFill>
      <xdr:spPr>
        <a:xfrm>
          <a:off x="1341040" y="354487"/>
          <a:ext cx="1559720" cy="1166963"/>
        </a:xfrm>
        <a:prstGeom prst="rect">
          <a:avLst/>
        </a:prstGeom>
        <a:ln w="12700" cap="flat">
          <a:noFill/>
          <a:miter lim="400000"/>
        </a:ln>
        <a:effectLst/>
      </xdr:spPr>
    </xdr:pic>
    <xdr:clientData/>
  </xdr:twoCellAnchor>
  <xdr:twoCellAnchor>
    <xdr:from>
      <xdr:col>8</xdr:col>
      <xdr:colOff>548454</xdr:colOff>
      <xdr:row>0</xdr:row>
      <xdr:rowOff>176372</xdr:rowOff>
    </xdr:from>
    <xdr:to>
      <xdr:col>9</xdr:col>
      <xdr:colOff>173847</xdr:colOff>
      <xdr:row>4</xdr:row>
      <xdr:rowOff>89129</xdr:rowOff>
    </xdr:to>
    <xdr:sp>
      <xdr:nvSpPr>
        <xdr:cNvPr id="5" name="文本框 3"/>
        <xdr:cNvSpPr txBox="1"/>
      </xdr:nvSpPr>
      <xdr:spPr>
        <a:xfrm rot="2996951">
          <a:off x="6629360" y="1334467"/>
          <a:ext cx="2627383" cy="311194"/>
        </a:xfrm>
        <a:prstGeom prst="rect">
          <a:avLst/>
        </a:prstGeom>
        <a:solidFill>
          <a:srgbClr val="FFFFFF"/>
        </a:solidFill>
        <a:ln w="25400" cap="flat">
          <a:solidFill>
            <a:srgbClr val="FF0000"/>
          </a:solidFill>
          <a:prstDash val="solid"/>
          <a:round/>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3600" u="none">
              <a:ln>
                <a:noFill/>
              </a:ln>
              <a:solidFill>
                <a:srgbClr val="FF0000"/>
              </a:solidFill>
              <a:uFillTx/>
              <a:latin typeface="Goudy Old Style"/>
              <a:ea typeface="Goudy Old Style"/>
              <a:cs typeface="Goudy Old Style"/>
              <a:sym typeface="Goudy Old Style"/>
            </a:defRPr>
          </a:pPr>
          <a:r>
            <a:rPr b="0" baseline="0" cap="none" i="0" spc="0" strike="noStrike" sz="3600" u="none">
              <a:ln>
                <a:noFill/>
              </a:ln>
              <a:solidFill>
                <a:srgbClr val="FF0000"/>
              </a:solidFill>
              <a:uFillTx/>
              <a:latin typeface="Helvetica"/>
              <a:ea typeface="Helvetica"/>
              <a:cs typeface="Helvetica"/>
              <a:sym typeface="Helvetica"/>
            </a:rPr>
            <a:t>采暖月套餐</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xdr:col>
      <xdr:colOff>137938</xdr:colOff>
      <xdr:row>31</xdr:row>
      <xdr:rowOff>253126</xdr:rowOff>
    </xdr:from>
    <xdr:to>
      <xdr:col>3</xdr:col>
      <xdr:colOff>96862</xdr:colOff>
      <xdr:row>33</xdr:row>
      <xdr:rowOff>61199</xdr:rowOff>
    </xdr:to>
    <xdr:pic>
      <xdr:nvPicPr>
        <xdr:cNvPr id="7" name="image.jpeg"/>
        <xdr:cNvPicPr>
          <a:picLocks noChangeAspect="1"/>
        </xdr:cNvPicPr>
      </xdr:nvPicPr>
      <xdr:blipFill>
        <a:blip r:embed="rId1">
          <a:extLst/>
        </a:blip>
        <a:stretch>
          <a:fillRect/>
        </a:stretch>
      </xdr:blipFill>
      <xdr:spPr>
        <a:xfrm>
          <a:off x="671338" y="18268711"/>
          <a:ext cx="1013025" cy="770099"/>
        </a:xfrm>
        <a:prstGeom prst="rect">
          <a:avLst/>
        </a:prstGeom>
        <a:ln w="12700" cap="flat">
          <a:noFill/>
          <a:miter lim="400000"/>
        </a:ln>
        <a:effectLst/>
      </xdr:spPr>
    </xdr:pic>
    <xdr:clientData/>
  </xdr:twoCellAnchor>
  <xdr:twoCellAnchor>
    <xdr:from>
      <xdr:col>2</xdr:col>
      <xdr:colOff>279995</xdr:colOff>
      <xdr:row>87</xdr:row>
      <xdr:rowOff>84598</xdr:rowOff>
    </xdr:from>
    <xdr:to>
      <xdr:col>3</xdr:col>
      <xdr:colOff>208731</xdr:colOff>
      <xdr:row>87</xdr:row>
      <xdr:rowOff>835424</xdr:rowOff>
    </xdr:to>
    <xdr:pic>
      <xdr:nvPicPr>
        <xdr:cNvPr id="8" name="image.jpeg"/>
        <xdr:cNvPicPr>
          <a:picLocks noChangeAspect="1"/>
        </xdr:cNvPicPr>
      </xdr:nvPicPr>
      <xdr:blipFill>
        <a:blip r:embed="rId2">
          <a:extLst/>
        </a:blip>
        <a:stretch>
          <a:fillRect/>
        </a:stretch>
      </xdr:blipFill>
      <xdr:spPr>
        <a:xfrm>
          <a:off x="813395" y="40295338"/>
          <a:ext cx="982837" cy="750827"/>
        </a:xfrm>
        <a:prstGeom prst="rect">
          <a:avLst/>
        </a:prstGeom>
        <a:ln w="12700" cap="flat">
          <a:noFill/>
          <a:miter lim="400000"/>
        </a:ln>
        <a:effectLst/>
      </xdr:spPr>
    </xdr:pic>
    <xdr:clientData/>
  </xdr:twoCellAnchor>
  <xdr:twoCellAnchor>
    <xdr:from>
      <xdr:col>2</xdr:col>
      <xdr:colOff>534255</xdr:colOff>
      <xdr:row>1</xdr:row>
      <xdr:rowOff>139124</xdr:rowOff>
    </xdr:from>
    <xdr:to>
      <xdr:col>4</xdr:col>
      <xdr:colOff>100855</xdr:colOff>
      <xdr:row>3</xdr:row>
      <xdr:rowOff>131174</xdr:rowOff>
    </xdr:to>
    <xdr:pic>
      <xdr:nvPicPr>
        <xdr:cNvPr id="9" name="image.jpeg"/>
        <xdr:cNvPicPr>
          <a:picLocks noChangeAspect="1"/>
        </xdr:cNvPicPr>
      </xdr:nvPicPr>
      <xdr:blipFill>
        <a:blip r:embed="rId1">
          <a:extLst/>
        </a:blip>
        <a:stretch>
          <a:fillRect/>
        </a:stretch>
      </xdr:blipFill>
      <xdr:spPr>
        <a:xfrm>
          <a:off x="1067655" y="643949"/>
          <a:ext cx="1319201" cy="1001701"/>
        </a:xfrm>
        <a:prstGeom prst="rect">
          <a:avLst/>
        </a:prstGeom>
        <a:ln w="12700" cap="flat">
          <a:noFill/>
          <a:miter lim="400000"/>
        </a:ln>
        <a:effectLst/>
      </xdr:spPr>
    </xdr:pic>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xdr:col>
      <xdr:colOff>331291</xdr:colOff>
      <xdr:row>33</xdr:row>
      <xdr:rowOff>16065</xdr:rowOff>
    </xdr:from>
    <xdr:to>
      <xdr:col>4</xdr:col>
      <xdr:colOff>35371</xdr:colOff>
      <xdr:row>34</xdr:row>
      <xdr:rowOff>184500</xdr:rowOff>
    </xdr:to>
    <xdr:pic>
      <xdr:nvPicPr>
        <xdr:cNvPr id="11" name="image.jpeg"/>
        <xdr:cNvPicPr>
          <a:picLocks noChangeAspect="1"/>
        </xdr:cNvPicPr>
      </xdr:nvPicPr>
      <xdr:blipFill>
        <a:blip r:embed="rId1">
          <a:extLst/>
        </a:blip>
        <a:stretch>
          <a:fillRect/>
        </a:stretch>
      </xdr:blipFill>
      <xdr:spPr>
        <a:xfrm>
          <a:off x="686891" y="16305720"/>
          <a:ext cx="986781" cy="751366"/>
        </a:xfrm>
        <a:prstGeom prst="rect">
          <a:avLst/>
        </a:prstGeom>
        <a:ln w="12700" cap="flat">
          <a:noFill/>
          <a:miter lim="400000"/>
        </a:ln>
        <a:effectLst/>
      </xdr:spPr>
    </xdr:pic>
    <xdr:clientData/>
  </xdr:twoCellAnchor>
  <xdr:twoCellAnchor>
    <xdr:from>
      <xdr:col>2</xdr:col>
      <xdr:colOff>499566</xdr:colOff>
      <xdr:row>69</xdr:row>
      <xdr:rowOff>108750</xdr:rowOff>
    </xdr:from>
    <xdr:to>
      <xdr:col>4</xdr:col>
      <xdr:colOff>293241</xdr:colOff>
      <xdr:row>69</xdr:row>
      <xdr:rowOff>937499</xdr:rowOff>
    </xdr:to>
    <xdr:pic>
      <xdr:nvPicPr>
        <xdr:cNvPr id="12" name="image.jpeg"/>
        <xdr:cNvPicPr>
          <a:picLocks noChangeAspect="1"/>
        </xdr:cNvPicPr>
      </xdr:nvPicPr>
      <xdr:blipFill>
        <a:blip r:embed="rId1">
          <a:extLst/>
        </a:blip>
        <a:stretch>
          <a:fillRect/>
        </a:stretch>
      </xdr:blipFill>
      <xdr:spPr>
        <a:xfrm>
          <a:off x="855166" y="28944735"/>
          <a:ext cx="1076376" cy="828750"/>
        </a:xfrm>
        <a:prstGeom prst="rect">
          <a:avLst/>
        </a:prstGeom>
        <a:ln w="12700" cap="flat">
          <a:noFill/>
          <a:miter lim="400000"/>
        </a:ln>
        <a:effectLst/>
      </xdr:spPr>
    </xdr:pic>
    <xdr:clientData/>
  </xdr:twoCellAnchor>
  <xdr:twoCellAnchor>
    <xdr:from>
      <xdr:col>2</xdr:col>
      <xdr:colOff>596850</xdr:colOff>
      <xdr:row>1</xdr:row>
      <xdr:rowOff>45712</xdr:rowOff>
    </xdr:from>
    <xdr:to>
      <xdr:col>4</xdr:col>
      <xdr:colOff>586482</xdr:colOff>
      <xdr:row>3</xdr:row>
      <xdr:rowOff>15899</xdr:rowOff>
    </xdr:to>
    <xdr:pic>
      <xdr:nvPicPr>
        <xdr:cNvPr id="13" name="image.jpeg"/>
        <xdr:cNvPicPr>
          <a:picLocks noChangeAspect="1"/>
        </xdr:cNvPicPr>
      </xdr:nvPicPr>
      <xdr:blipFill>
        <a:blip r:embed="rId2">
          <a:extLst/>
        </a:blip>
        <a:stretch>
          <a:fillRect/>
        </a:stretch>
      </xdr:blipFill>
      <xdr:spPr>
        <a:xfrm>
          <a:off x="952450" y="550537"/>
          <a:ext cx="1272333" cy="979838"/>
        </a:xfrm>
        <a:prstGeom prst="rect">
          <a:avLst/>
        </a:prstGeom>
        <a:ln w="12700" cap="flat">
          <a:noFill/>
          <a:miter lim="400000"/>
        </a:ln>
        <a:effectLst/>
      </xdr:spPr>
    </xdr:pic>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凤舞九天">
  <a:themeElements>
    <a:clrScheme name="凤舞九天">
      <a:dk1>
        <a:srgbClr val="000000"/>
      </a:dk1>
      <a:lt1>
        <a:srgbClr val="FFFFFF"/>
      </a:lt1>
      <a:dk2>
        <a:srgbClr val="A7A7A7"/>
      </a:dk2>
      <a:lt2>
        <a:srgbClr val="535353"/>
      </a:lt2>
      <a:accent1>
        <a:srgbClr val="1CADE4"/>
      </a:accent1>
      <a:accent2>
        <a:srgbClr val="2683C6"/>
      </a:accent2>
      <a:accent3>
        <a:srgbClr val="27CED7"/>
      </a:accent3>
      <a:accent4>
        <a:srgbClr val="42BA97"/>
      </a:accent4>
      <a:accent5>
        <a:srgbClr val="3E8853"/>
      </a:accent5>
      <a:accent6>
        <a:srgbClr val="62A39F"/>
      </a:accent6>
      <a:hlink>
        <a:srgbClr val="0000FF"/>
      </a:hlink>
      <a:folHlink>
        <a:srgbClr val="FF00FF"/>
      </a:folHlink>
    </a:clrScheme>
    <a:fontScheme name="凤舞九天">
      <a:majorFont>
        <a:latin typeface="Helvetica Neue"/>
        <a:ea typeface="Helvetica Neue"/>
        <a:cs typeface="Helvetica Neue"/>
      </a:majorFont>
      <a:minorFont>
        <a:latin typeface="Helvetica Neue"/>
        <a:ea typeface="Helvetica Neue"/>
        <a:cs typeface="Helvetica Neue"/>
      </a:minorFont>
    </a:fontScheme>
    <a:fmtScheme name="凤舞九天">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190500" dist="78600" dir="2700000">
              <a:srgbClr val="000000">
                <a:alpha val="355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Goudy Old Style"/>
            <a:ea typeface="Goudy Old Style"/>
            <a:cs typeface="Goudy Old Style"/>
            <a:sym typeface="Goudy Old Styl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190500" dist="78600" dir="2700000">
            <a:srgbClr val="000000">
              <a:alpha val="355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Goudy Old Style"/>
            <a:ea typeface="Goudy Old Style"/>
            <a:cs typeface="Goudy Old Style"/>
            <a:sym typeface="Goudy Old Styl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hyperlink" Target="http://www.my681.com/" TargetMode="External"/><Relationship Id="rId2" Type="http://schemas.openxmlformats.org/officeDocument/2006/relationships/drawing" Target="../drawings/drawing2.xml"/></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N145"/>
  <sheetViews>
    <sheetView workbookViewId="0" showGridLines="0" defaultGridColor="1"/>
  </sheetViews>
  <sheetFormatPr defaultColWidth="9" defaultRowHeight="17.25" customHeight="1" outlineLevelRow="0" outlineLevelCol="0"/>
  <cols>
    <col min="1" max="1" width="4" style="1" customWidth="1"/>
    <col min="2" max="2" width="11.5" style="1" customWidth="1"/>
    <col min="3" max="3" width="30" style="1" customWidth="1"/>
    <col min="4" max="4" width="20" style="1" customWidth="1"/>
    <col min="5" max="5" width="43.25" style="1" customWidth="1"/>
    <col min="6" max="6" width="13.5" style="1" customWidth="1"/>
    <col min="7" max="7" width="9.75" style="1" customWidth="1"/>
    <col min="8" max="8" width="10.5" style="1" customWidth="1"/>
    <col min="9" max="9" width="13.5" style="1" customWidth="1"/>
    <col min="10" max="10" width="21" style="1" customWidth="1"/>
    <col min="11" max="11" width="3.5" style="1" customWidth="1"/>
    <col min="12" max="14" width="9" style="1" customWidth="1"/>
    <col min="15" max="256" width="9" style="1" customWidth="1"/>
  </cols>
  <sheetData>
    <row r="1" ht="51.75" customHeight="1">
      <c r="A1" s="2"/>
      <c r="B1" s="2"/>
      <c r="C1" s="3"/>
      <c r="D1" s="4"/>
      <c r="E1" s="4"/>
      <c r="F1" s="5"/>
      <c r="G1" s="6"/>
      <c r="H1" s="5"/>
      <c r="I1" s="4"/>
      <c r="J1" s="5"/>
      <c r="K1" s="2"/>
      <c r="L1" s="2"/>
      <c r="M1" s="2"/>
      <c r="N1" s="2"/>
    </row>
    <row r="2" ht="51.75" customHeight="1">
      <c r="A2" s="2"/>
      <c r="B2" s="2"/>
      <c r="C2" s="3"/>
      <c r="D2" s="4"/>
      <c r="E2" s="4"/>
      <c r="F2" s="5"/>
      <c r="G2" s="6"/>
      <c r="H2" s="5"/>
      <c r="I2" s="4"/>
      <c r="J2" s="5"/>
      <c r="K2" s="2"/>
      <c r="L2" s="2"/>
      <c r="M2" s="2"/>
      <c r="N2" s="2"/>
    </row>
    <row r="3" ht="51.75" customHeight="1">
      <c r="A3" s="2"/>
      <c r="B3" s="2"/>
      <c r="C3" s="3"/>
      <c r="D3" s="4"/>
      <c r="E3" s="4"/>
      <c r="F3" s="5"/>
      <c r="G3" s="6"/>
      <c r="H3" s="5"/>
      <c r="I3" s="4"/>
      <c r="J3" s="5"/>
      <c r="K3" s="2"/>
      <c r="L3" s="2"/>
      <c r="M3" s="2"/>
      <c r="N3" s="2"/>
    </row>
    <row r="4" ht="58.5" customHeight="1">
      <c r="A4" s="2"/>
      <c r="B4" s="2"/>
      <c r="C4" s="3"/>
      <c r="D4" s="4"/>
      <c r="E4" s="4"/>
      <c r="F4" s="5"/>
      <c r="G4" s="6"/>
      <c r="H4" s="5"/>
      <c r="I4" s="4"/>
      <c r="J4" s="5"/>
      <c r="K4" s="2"/>
      <c r="L4" s="2"/>
      <c r="M4" s="2"/>
      <c r="N4" s="2"/>
    </row>
    <row r="5" ht="55.8" customHeight="1">
      <c r="A5" s="2"/>
      <c r="B5" t="s" s="7">
        <v>0</v>
      </c>
      <c r="C5" s="8"/>
      <c r="D5" s="8"/>
      <c r="E5" s="8"/>
      <c r="F5" s="8"/>
      <c r="G5" s="8"/>
      <c r="H5" s="8"/>
      <c r="I5" s="8"/>
      <c r="J5" s="8"/>
      <c r="K5" s="9"/>
      <c r="L5" s="9"/>
      <c r="M5" s="2"/>
      <c r="N5" s="2"/>
    </row>
    <row r="6" ht="39.75" customHeight="1">
      <c r="A6" s="2"/>
      <c r="B6" s="2"/>
      <c r="C6" s="3"/>
      <c r="D6" s="10"/>
      <c r="E6" s="10"/>
      <c r="F6" s="10"/>
      <c r="G6" s="10"/>
      <c r="H6" s="10"/>
      <c r="I6" s="10"/>
      <c r="J6" s="10"/>
      <c r="K6" s="10"/>
      <c r="L6" s="10"/>
      <c r="M6" s="2"/>
      <c r="N6" s="2"/>
    </row>
    <row r="7" ht="74.4" customHeight="1">
      <c r="A7" s="2"/>
      <c r="B7" t="s" s="7">
        <v>1</v>
      </c>
      <c r="C7" s="8"/>
      <c r="D7" s="8"/>
      <c r="E7" s="8"/>
      <c r="F7" s="8"/>
      <c r="G7" s="8"/>
      <c r="H7" s="8"/>
      <c r="I7" s="8"/>
      <c r="J7" s="8"/>
      <c r="K7" s="9"/>
      <c r="L7" s="9"/>
      <c r="M7" s="2"/>
      <c r="N7" s="2"/>
    </row>
    <row r="8" ht="69" customHeight="1">
      <c r="A8" s="2"/>
      <c r="B8" t="s" s="11">
        <v>2</v>
      </c>
      <c r="C8" s="12"/>
      <c r="D8" s="12"/>
      <c r="E8" s="12"/>
      <c r="F8" s="12"/>
      <c r="G8" s="12"/>
      <c r="H8" s="12"/>
      <c r="I8" s="12"/>
      <c r="J8" s="12"/>
      <c r="K8" s="13"/>
      <c r="L8" s="13"/>
      <c r="M8" s="2"/>
      <c r="N8" s="2"/>
    </row>
    <row r="9" ht="69" customHeight="1">
      <c r="A9" s="2"/>
      <c r="B9" s="2"/>
      <c r="C9" s="3"/>
      <c r="D9" s="5"/>
      <c r="E9" s="5"/>
      <c r="F9" s="5"/>
      <c r="G9" s="6"/>
      <c r="H9" s="5"/>
      <c r="I9" s="5"/>
      <c r="J9" s="5"/>
      <c r="K9" s="6"/>
      <c r="L9" s="6"/>
      <c r="M9" s="2"/>
      <c r="N9" s="2"/>
    </row>
    <row r="10" ht="69" customHeight="1">
      <c r="A10" s="2"/>
      <c r="B10" s="2"/>
      <c r="C10" s="3"/>
      <c r="D10" s="5"/>
      <c r="E10" s="5"/>
      <c r="F10" s="5"/>
      <c r="G10" s="6"/>
      <c r="H10" s="5"/>
      <c r="I10" s="5"/>
      <c r="J10" s="5"/>
      <c r="K10" s="6"/>
      <c r="L10" s="6"/>
      <c r="M10" s="2"/>
      <c r="N10" s="2"/>
    </row>
    <row r="11" ht="69" customHeight="1">
      <c r="A11" s="2"/>
      <c r="B11" s="2"/>
      <c r="C11" s="3"/>
      <c r="D11" s="5"/>
      <c r="E11" s="5"/>
      <c r="F11" s="5"/>
      <c r="G11" s="6"/>
      <c r="H11" s="5"/>
      <c r="I11" s="5"/>
      <c r="J11" s="5"/>
      <c r="K11" s="6"/>
      <c r="L11" s="6"/>
      <c r="M11" s="2"/>
      <c r="N11" s="2"/>
    </row>
    <row r="12" ht="69" customHeight="1">
      <c r="A12" s="2"/>
      <c r="B12" s="2"/>
      <c r="C12" s="3"/>
      <c r="D12" s="5"/>
      <c r="E12" s="5"/>
      <c r="F12" s="5"/>
      <c r="G12" s="6"/>
      <c r="H12" s="5"/>
      <c r="I12" s="5"/>
      <c r="J12" s="5"/>
      <c r="K12" s="6"/>
      <c r="L12" s="6"/>
      <c r="M12" s="2"/>
      <c r="N12" s="14"/>
    </row>
    <row r="13" ht="69" customHeight="1">
      <c r="A13" s="2"/>
      <c r="B13" s="2"/>
      <c r="C13" s="3"/>
      <c r="D13" s="5"/>
      <c r="E13" s="5"/>
      <c r="F13" s="5"/>
      <c r="G13" s="6"/>
      <c r="H13" s="5"/>
      <c r="I13" s="5"/>
      <c r="J13" s="5"/>
      <c r="K13" s="6"/>
      <c r="L13" s="6"/>
      <c r="M13" s="2"/>
      <c r="N13" s="2"/>
    </row>
    <row r="14" ht="58.8" customHeight="1">
      <c r="A14" s="2"/>
      <c r="B14" s="2"/>
      <c r="C14" s="3"/>
      <c r="D14" s="5"/>
      <c r="E14" s="5"/>
      <c r="F14" s="5"/>
      <c r="G14" s="6"/>
      <c r="H14" s="5"/>
      <c r="I14" s="5"/>
      <c r="J14" s="5"/>
      <c r="K14" s="6"/>
      <c r="L14" s="6"/>
      <c r="M14" s="2"/>
      <c r="N14" s="2"/>
    </row>
    <row r="15" ht="60" customHeight="1">
      <c r="A15" s="2"/>
      <c r="B15" t="s" s="15">
        <v>3</v>
      </c>
      <c r="C15" s="16"/>
      <c r="D15" s="16"/>
      <c r="E15" s="16"/>
      <c r="F15" s="16"/>
      <c r="G15" s="16"/>
      <c r="H15" s="16"/>
      <c r="I15" s="16"/>
      <c r="J15" s="16"/>
      <c r="K15" s="17"/>
      <c r="L15" s="17"/>
      <c r="M15" s="2"/>
      <c r="N15" s="2"/>
    </row>
    <row r="16" ht="60" customHeight="1">
      <c r="A16" s="2"/>
      <c r="B16" t="s" s="15">
        <v>4</v>
      </c>
      <c r="C16" s="16"/>
      <c r="D16" s="16"/>
      <c r="E16" s="16"/>
      <c r="F16" s="16"/>
      <c r="G16" s="16"/>
      <c r="H16" s="16"/>
      <c r="I16" s="16"/>
      <c r="J16" s="16"/>
      <c r="K16" s="17"/>
      <c r="L16" s="17"/>
      <c r="M16" s="2"/>
      <c r="N16" s="2"/>
    </row>
    <row r="17" ht="60" customHeight="1">
      <c r="A17" s="2"/>
      <c r="B17" t="s" s="15">
        <v>5</v>
      </c>
      <c r="C17" s="16"/>
      <c r="D17" s="16"/>
      <c r="E17" s="16"/>
      <c r="F17" s="16"/>
      <c r="G17" s="16"/>
      <c r="H17" s="16"/>
      <c r="I17" s="16"/>
      <c r="J17" s="16"/>
      <c r="K17" s="17"/>
      <c r="L17" s="17"/>
      <c r="M17" s="2"/>
      <c r="N17" s="2"/>
    </row>
    <row r="18" ht="60" customHeight="1">
      <c r="A18" s="2"/>
      <c r="B18" t="s" s="15">
        <v>6</v>
      </c>
      <c r="C18" s="16"/>
      <c r="D18" s="16"/>
      <c r="E18" s="16"/>
      <c r="F18" s="16"/>
      <c r="G18" s="16"/>
      <c r="H18" s="16"/>
      <c r="I18" s="16"/>
      <c r="J18" s="16"/>
      <c r="K18" s="17"/>
      <c r="L18" s="17"/>
      <c r="M18" s="2"/>
      <c r="N18" s="2"/>
    </row>
    <row r="19" ht="60" customHeight="1">
      <c r="A19" s="2"/>
      <c r="B19" t="s" s="15">
        <v>7</v>
      </c>
      <c r="C19" s="16"/>
      <c r="D19" s="16"/>
      <c r="E19" s="16"/>
      <c r="F19" s="16"/>
      <c r="G19" s="16"/>
      <c r="H19" s="16"/>
      <c r="I19" s="16"/>
      <c r="J19" s="16"/>
      <c r="K19" s="17"/>
      <c r="L19" s="17"/>
      <c r="M19" s="2"/>
      <c r="N19" s="2"/>
    </row>
    <row r="20" ht="39.75" customHeight="1">
      <c r="A20" s="2"/>
      <c r="B20" t="s" s="18">
        <v>8</v>
      </c>
      <c r="C20" s="19"/>
      <c r="D20" s="19"/>
      <c r="E20" s="19"/>
      <c r="F20" s="19"/>
      <c r="G20" s="19"/>
      <c r="H20" s="19"/>
      <c r="I20" s="19"/>
      <c r="J20" s="19"/>
      <c r="K20" s="20"/>
      <c r="L20" s="20"/>
      <c r="M20" s="2"/>
      <c r="N20" s="2"/>
    </row>
    <row r="21" ht="18.75" customHeight="1">
      <c r="A21" s="2"/>
      <c r="B21" s="2"/>
      <c r="C21" s="6"/>
      <c r="D21" s="5"/>
      <c r="E21" s="5"/>
      <c r="F21" s="5"/>
      <c r="G21" s="6"/>
      <c r="H21" s="5"/>
      <c r="I21" s="5"/>
      <c r="J21" s="5"/>
      <c r="K21" s="2"/>
      <c r="L21" s="2"/>
      <c r="M21" s="2"/>
      <c r="N21" s="2"/>
    </row>
    <row r="22" ht="18.75" customHeight="1">
      <c r="A22" s="2"/>
      <c r="B22" s="2"/>
      <c r="C22" s="5"/>
      <c r="D22" s="4"/>
      <c r="E22" s="4"/>
      <c r="F22" s="4"/>
      <c r="G22" s="5"/>
      <c r="H22" s="4"/>
      <c r="I22" s="4"/>
      <c r="J22" s="4"/>
      <c r="K22" s="2"/>
      <c r="L22" s="2"/>
      <c r="M22" s="2"/>
      <c r="N22" s="2"/>
    </row>
    <row r="23" ht="35.25" customHeight="1">
      <c r="A23" s="2"/>
      <c r="B23" s="2"/>
      <c r="C23" s="5"/>
      <c r="D23" s="4"/>
      <c r="E23" s="4"/>
      <c r="F23" s="4"/>
      <c r="G23" s="5"/>
      <c r="H23" s="4"/>
      <c r="I23" s="4"/>
      <c r="J23" s="4"/>
      <c r="K23" s="2"/>
      <c r="L23" s="2"/>
      <c r="M23" s="2"/>
      <c r="N23" s="2"/>
    </row>
    <row r="24" ht="51.75" customHeight="1">
      <c r="A24" s="2"/>
      <c r="B24" t="s" s="18">
        <v>9</v>
      </c>
      <c r="C24" s="19"/>
      <c r="D24" s="19"/>
      <c r="E24" s="19"/>
      <c r="F24" s="19"/>
      <c r="G24" s="19"/>
      <c r="H24" s="19"/>
      <c r="I24" s="19"/>
      <c r="J24" s="19"/>
      <c r="K24" s="2"/>
      <c r="L24" s="2"/>
      <c r="M24" s="2"/>
      <c r="N24" s="2"/>
    </row>
    <row r="25" ht="51.75" customHeight="1">
      <c r="A25" s="2"/>
      <c r="B25" t="s" s="21">
        <v>10</v>
      </c>
      <c r="C25" s="22"/>
      <c r="D25" s="22"/>
      <c r="E25" s="22"/>
      <c r="F25" s="22"/>
      <c r="G25" s="22"/>
      <c r="H25" s="22"/>
      <c r="I25" s="22"/>
      <c r="J25" s="22"/>
      <c r="K25" s="2"/>
      <c r="L25" s="2"/>
      <c r="M25" s="2"/>
      <c r="N25" s="2"/>
    </row>
    <row r="26" ht="51.75" customHeight="1">
      <c r="A26" s="2"/>
      <c r="B26" t="s" s="21">
        <v>11</v>
      </c>
      <c r="C26" s="22"/>
      <c r="D26" s="22"/>
      <c r="E26" s="22"/>
      <c r="F26" s="22"/>
      <c r="G26" s="22"/>
      <c r="H26" s="22"/>
      <c r="I26" s="22"/>
      <c r="J26" s="22"/>
      <c r="K26" s="2"/>
      <c r="L26" t="s" s="23">
        <v>12</v>
      </c>
      <c r="M26" s="2"/>
      <c r="N26" s="2"/>
    </row>
    <row r="27" ht="51.75" customHeight="1">
      <c r="A27" s="2"/>
      <c r="B27" t="s" s="21">
        <v>13</v>
      </c>
      <c r="C27" s="22"/>
      <c r="D27" s="22"/>
      <c r="E27" s="22"/>
      <c r="F27" s="22"/>
      <c r="G27" s="22"/>
      <c r="H27" s="22"/>
      <c r="I27" s="22"/>
      <c r="J27" s="22"/>
      <c r="K27" s="2"/>
      <c r="L27" s="2"/>
      <c r="M27" s="2"/>
      <c r="N27" s="2"/>
    </row>
    <row r="28" ht="51.75" customHeight="1">
      <c r="A28" s="2"/>
      <c r="B28" t="s" s="21">
        <v>14</v>
      </c>
      <c r="C28" s="22"/>
      <c r="D28" s="22"/>
      <c r="E28" s="22"/>
      <c r="F28" s="22"/>
      <c r="G28" s="22"/>
      <c r="H28" s="22"/>
      <c r="I28" s="22"/>
      <c r="J28" s="22"/>
      <c r="K28" s="2"/>
      <c r="L28" s="2"/>
      <c r="M28" s="2"/>
      <c r="N28" s="2"/>
    </row>
    <row r="29" ht="51.75" customHeight="1">
      <c r="A29" s="2"/>
      <c r="B29" t="s" s="21">
        <v>15</v>
      </c>
      <c r="C29" s="22"/>
      <c r="D29" s="22"/>
      <c r="E29" s="22"/>
      <c r="F29" s="22"/>
      <c r="G29" s="22"/>
      <c r="H29" s="22"/>
      <c r="I29" s="22"/>
      <c r="J29" s="22"/>
      <c r="K29" s="2"/>
      <c r="L29" s="2"/>
      <c r="M29" s="2"/>
      <c r="N29" s="2"/>
    </row>
    <row r="30" ht="51.75" customHeight="1">
      <c r="A30" s="2"/>
      <c r="B30" t="s" s="21">
        <v>16</v>
      </c>
      <c r="C30" s="22"/>
      <c r="D30" s="22"/>
      <c r="E30" s="22"/>
      <c r="F30" s="22"/>
      <c r="G30" s="22"/>
      <c r="H30" s="22"/>
      <c r="I30" s="22"/>
      <c r="J30" s="22"/>
      <c r="K30" s="2"/>
      <c r="L30" s="2"/>
      <c r="M30" s="2"/>
      <c r="N30" s="2"/>
    </row>
    <row r="31" ht="51.75" customHeight="1">
      <c r="A31" s="2"/>
      <c r="B31" t="s" s="21">
        <v>17</v>
      </c>
      <c r="C31" s="22"/>
      <c r="D31" s="22"/>
      <c r="E31" s="22"/>
      <c r="F31" s="22"/>
      <c r="G31" s="22"/>
      <c r="H31" s="22"/>
      <c r="I31" s="22"/>
      <c r="J31" s="22"/>
      <c r="K31" s="2"/>
      <c r="L31" s="2"/>
      <c r="M31" s="2"/>
      <c r="N31" s="2"/>
    </row>
    <row r="32" ht="51.75" customHeight="1">
      <c r="A32" s="2"/>
      <c r="B32" t="s" s="21">
        <v>18</v>
      </c>
      <c r="C32" s="22"/>
      <c r="D32" s="22"/>
      <c r="E32" s="22"/>
      <c r="F32" s="22"/>
      <c r="G32" s="22"/>
      <c r="H32" s="22"/>
      <c r="I32" s="22"/>
      <c r="J32" s="22"/>
      <c r="K32" s="2"/>
      <c r="L32" s="2"/>
      <c r="M32" s="2"/>
      <c r="N32" s="2"/>
    </row>
    <row r="33" ht="51.75" customHeight="1">
      <c r="A33" s="2"/>
      <c r="B33" s="24"/>
      <c r="C33" s="25"/>
      <c r="D33" s="25"/>
      <c r="E33" s="25"/>
      <c r="F33" s="25"/>
      <c r="G33" s="25"/>
      <c r="H33" s="25"/>
      <c r="I33" s="25"/>
      <c r="J33" s="25"/>
      <c r="K33" s="2"/>
      <c r="L33" s="2"/>
      <c r="M33" s="2"/>
      <c r="N33" s="2"/>
    </row>
    <row r="34" ht="51.75" customHeight="1">
      <c r="A34" s="2"/>
      <c r="B34" t="s" s="26">
        <v>0</v>
      </c>
      <c r="C34" s="27"/>
      <c r="D34" s="27"/>
      <c r="E34" s="27"/>
      <c r="F34" s="27"/>
      <c r="G34" s="27"/>
      <c r="H34" s="27"/>
      <c r="I34" s="27"/>
      <c r="J34" s="27"/>
      <c r="K34" s="2"/>
      <c r="L34" s="2"/>
      <c r="M34" s="2"/>
      <c r="N34" s="2"/>
    </row>
    <row r="35" ht="45" customHeight="1">
      <c r="A35" s="2"/>
      <c r="B35" t="s" s="28">
        <v>19</v>
      </c>
      <c r="C35" s="29"/>
      <c r="D35" s="29"/>
      <c r="E35" s="29"/>
      <c r="F35" s="29"/>
      <c r="G35" s="29"/>
      <c r="H35" s="29"/>
      <c r="I35" s="29"/>
      <c r="J35" s="29"/>
      <c r="K35" s="2"/>
      <c r="L35" s="2"/>
      <c r="M35" s="2"/>
      <c r="N35" s="2"/>
    </row>
    <row r="36" ht="45" customHeight="1">
      <c r="A36" s="30"/>
      <c r="B36" t="s" s="31">
        <v>20</v>
      </c>
      <c r="C36" s="32"/>
      <c r="D36" t="s" s="33">
        <v>21</v>
      </c>
      <c r="E36" s="32"/>
      <c r="F36" t="s" s="33">
        <v>22</v>
      </c>
      <c r="G36" t="s" s="33">
        <v>12</v>
      </c>
      <c r="H36" s="32"/>
      <c r="I36" t="s" s="33">
        <v>23</v>
      </c>
      <c r="J36" t="s" s="34">
        <v>24</v>
      </c>
      <c r="K36" s="35"/>
      <c r="L36" s="2"/>
      <c r="M36" s="2"/>
      <c r="N36" s="2"/>
    </row>
    <row r="37" ht="45" customHeight="1">
      <c r="A37" s="30"/>
      <c r="B37" t="s" s="36">
        <v>25</v>
      </c>
      <c r="C37" s="37"/>
      <c r="D37" t="s" s="38">
        <f>G54&amp;"平方米"</f>
        <v>26</v>
      </c>
      <c r="E37" s="39"/>
      <c r="F37" t="s" s="38">
        <v>27</v>
      </c>
      <c r="G37" t="s" s="40">
        <v>28</v>
      </c>
      <c r="H37" s="37"/>
      <c r="I37" t="s" s="38">
        <v>29</v>
      </c>
      <c r="J37" t="s" s="41">
        <v>12</v>
      </c>
      <c r="K37" s="35"/>
      <c r="L37" s="2"/>
      <c r="M37" s="2"/>
      <c r="N37" s="2"/>
    </row>
    <row r="38" ht="30.75" customHeight="1">
      <c r="A38" s="30"/>
      <c r="B38" t="s" s="42">
        <v>30</v>
      </c>
      <c r="C38" s="43"/>
      <c r="D38" s="43"/>
      <c r="E38" s="43"/>
      <c r="F38" s="43"/>
      <c r="G38" s="43"/>
      <c r="H38" s="43"/>
      <c r="I38" s="43"/>
      <c r="J38" s="44"/>
      <c r="K38" s="35"/>
      <c r="L38" s="2"/>
      <c r="M38" s="2"/>
      <c r="N38" s="2"/>
    </row>
    <row r="39" ht="30.75" customHeight="1">
      <c r="A39" s="30"/>
      <c r="B39" t="s" s="45">
        <v>31</v>
      </c>
      <c r="C39" t="s" s="46">
        <v>32</v>
      </c>
      <c r="D39" t="s" s="46">
        <v>33</v>
      </c>
      <c r="E39" t="s" s="46">
        <v>34</v>
      </c>
      <c r="F39" t="s" s="46">
        <v>35</v>
      </c>
      <c r="G39" t="s" s="46">
        <v>36</v>
      </c>
      <c r="H39" t="s" s="46">
        <v>37</v>
      </c>
      <c r="I39" t="s" s="46">
        <v>38</v>
      </c>
      <c r="J39" t="s" s="47">
        <v>39</v>
      </c>
      <c r="K39" s="35"/>
      <c r="L39" s="2"/>
      <c r="M39" s="2"/>
      <c r="N39" s="2"/>
    </row>
    <row r="40" ht="40.2" customHeight="1">
      <c r="A40" s="30"/>
      <c r="B40" t="s" s="48">
        <v>40</v>
      </c>
      <c r="C40" t="s" s="49">
        <v>41</v>
      </c>
      <c r="D40" t="s" s="49">
        <v>42</v>
      </c>
      <c r="E40" t="s" s="50">
        <v>43</v>
      </c>
      <c r="F40" s="51">
        <v>11500</v>
      </c>
      <c r="G40" s="52">
        <v>1</v>
      </c>
      <c r="H40" t="s" s="49">
        <v>44</v>
      </c>
      <c r="I40" s="53">
        <f>IF(E40="/","/",F40*G40)</f>
        <v>11500</v>
      </c>
      <c r="J40" t="s" s="54">
        <v>45</v>
      </c>
      <c r="K40" s="35"/>
      <c r="L40" s="2"/>
      <c r="M40" s="2"/>
      <c r="N40" s="2"/>
    </row>
    <row r="41" ht="30.75" customHeight="1">
      <c r="A41" s="30"/>
      <c r="B41" s="55">
        <v>2</v>
      </c>
      <c r="C41" t="s" s="49">
        <v>46</v>
      </c>
      <c r="D41" t="s" s="49">
        <v>47</v>
      </c>
      <c r="E41" t="s" s="49">
        <v>48</v>
      </c>
      <c r="F41" s="51">
        <v>400</v>
      </c>
      <c r="G41" s="52">
        <f>SUM(G40)</f>
        <v>1</v>
      </c>
      <c r="H41" t="s" s="49">
        <v>44</v>
      </c>
      <c r="I41" s="53">
        <f>F41*G41</f>
        <v>400</v>
      </c>
      <c r="J41" t="s" s="54">
        <v>47</v>
      </c>
      <c r="K41" s="35"/>
      <c r="L41" s="2"/>
      <c r="M41" s="2"/>
      <c r="N41" s="2"/>
    </row>
    <row r="42" ht="30.75" customHeight="1">
      <c r="A42" s="30"/>
      <c r="B42" t="s" s="56">
        <v>49</v>
      </c>
      <c r="C42" s="57"/>
      <c r="D42" s="57"/>
      <c r="E42" s="57"/>
      <c r="F42" s="57"/>
      <c r="G42" s="57"/>
      <c r="H42" s="58"/>
      <c r="I42" s="59">
        <f>SUM(I40,I41:I41)</f>
        <v>11900</v>
      </c>
      <c r="J42" s="60"/>
      <c r="K42" s="35"/>
      <c r="L42" s="2"/>
      <c r="M42" s="2"/>
      <c r="N42" s="2"/>
    </row>
    <row r="43" ht="30.75" customHeight="1">
      <c r="A43" s="30"/>
      <c r="B43" s="61"/>
      <c r="C43" s="62"/>
      <c r="D43" s="62"/>
      <c r="E43" s="62"/>
      <c r="F43" s="62"/>
      <c r="G43" s="62"/>
      <c r="H43" s="62"/>
      <c r="I43" s="63"/>
      <c r="J43" s="64"/>
      <c r="K43" s="35"/>
      <c r="L43" s="2"/>
      <c r="M43" s="2"/>
      <c r="N43" s="2"/>
    </row>
    <row r="44" ht="30.75" customHeight="1">
      <c r="A44" s="30"/>
      <c r="B44" t="s" s="65">
        <v>50</v>
      </c>
      <c r="C44" s="43"/>
      <c r="D44" s="43"/>
      <c r="E44" s="43"/>
      <c r="F44" s="43"/>
      <c r="G44" s="43"/>
      <c r="H44" s="43"/>
      <c r="I44" s="43"/>
      <c r="J44" s="44"/>
      <c r="K44" s="35"/>
      <c r="L44" s="2"/>
      <c r="M44" s="2"/>
      <c r="N44" s="2"/>
    </row>
    <row r="45" ht="30.75" customHeight="1">
      <c r="A45" s="30"/>
      <c r="B45" t="s" s="66">
        <v>31</v>
      </c>
      <c r="C45" t="s" s="67">
        <v>32</v>
      </c>
      <c r="D45" t="s" s="68">
        <v>33</v>
      </c>
      <c r="E45" t="s" s="68">
        <v>34</v>
      </c>
      <c r="F45" t="s" s="68">
        <v>35</v>
      </c>
      <c r="G45" t="s" s="68">
        <v>36</v>
      </c>
      <c r="H45" t="s" s="68">
        <v>37</v>
      </c>
      <c r="I45" t="s" s="68">
        <v>38</v>
      </c>
      <c r="J45" t="s" s="69">
        <v>39</v>
      </c>
      <c r="K45" s="35"/>
      <c r="L45" s="2"/>
      <c r="M45" s="2"/>
      <c r="N45" s="2"/>
    </row>
    <row r="46" ht="30.75" customHeight="1">
      <c r="A46" s="30"/>
      <c r="B46" s="55">
        <v>1</v>
      </c>
      <c r="C46" t="s" s="70">
        <v>51</v>
      </c>
      <c r="D46" t="s" s="70">
        <v>52</v>
      </c>
      <c r="E46" t="s" s="70">
        <v>53</v>
      </c>
      <c r="F46" s="71">
        <f>IF(E46="","",VLOOKUP(E46,'材料价格数据库'!$C$2:$D$215,2,FALSE))</f>
        <v>30</v>
      </c>
      <c r="G46" s="52">
        <v>20</v>
      </c>
      <c r="H46" t="s" s="49">
        <v>54</v>
      </c>
      <c r="I46" s="72">
        <f>F46*G46</f>
        <v>600</v>
      </c>
      <c r="J46" t="s" s="54">
        <f>"德国"&amp;RIGHT(E46,2)</f>
        <v>55</v>
      </c>
      <c r="K46" s="35"/>
      <c r="L46" s="2"/>
      <c r="M46" s="2"/>
      <c r="N46" s="2"/>
    </row>
    <row r="47" ht="30.75" customHeight="1">
      <c r="A47" s="30"/>
      <c r="B47" s="55">
        <v>2</v>
      </c>
      <c r="C47" t="s" s="73">
        <v>56</v>
      </c>
      <c r="D47" s="74"/>
      <c r="E47" s="75"/>
      <c r="F47" s="76">
        <v>900</v>
      </c>
      <c r="G47" s="52">
        <v>1</v>
      </c>
      <c r="H47" t="s" s="49">
        <v>44</v>
      </c>
      <c r="I47" s="72">
        <f>F47*G47</f>
        <v>900</v>
      </c>
      <c r="J47" t="s" s="54">
        <v>47</v>
      </c>
      <c r="K47" s="35"/>
      <c r="L47" s="2"/>
      <c r="M47" s="2"/>
      <c r="N47" s="2"/>
    </row>
    <row r="48" ht="30.75" customHeight="1">
      <c r="A48" s="30"/>
      <c r="B48" t="s" s="56">
        <v>57</v>
      </c>
      <c r="C48" s="57"/>
      <c r="D48" s="57"/>
      <c r="E48" s="57"/>
      <c r="F48" s="57"/>
      <c r="G48" s="57"/>
      <c r="H48" s="58"/>
      <c r="I48" s="59">
        <f>SUM(I46:I47)</f>
        <v>1500</v>
      </c>
      <c r="J48" s="60"/>
      <c r="K48" s="35"/>
      <c r="L48" s="2"/>
      <c r="M48" s="2"/>
      <c r="N48" s="2"/>
    </row>
    <row r="49" ht="30.75" customHeight="1">
      <c r="A49" s="2"/>
      <c r="B49" s="77"/>
      <c r="C49" s="78"/>
      <c r="D49" s="78"/>
      <c r="E49" s="78"/>
      <c r="F49" s="78"/>
      <c r="G49" s="78"/>
      <c r="H49" s="78"/>
      <c r="I49" s="78"/>
      <c r="J49" s="78"/>
      <c r="K49" s="2"/>
      <c r="L49" s="2"/>
      <c r="M49" s="2"/>
      <c r="N49" s="2"/>
    </row>
    <row r="50" ht="30.75" customHeight="1">
      <c r="A50" s="2"/>
      <c r="B50" s="79"/>
      <c r="C50" s="80"/>
      <c r="D50" s="80"/>
      <c r="E50" s="80"/>
      <c r="F50" s="80"/>
      <c r="G50" s="80"/>
      <c r="H50" s="80"/>
      <c r="I50" s="80"/>
      <c r="J50" s="80"/>
      <c r="K50" s="2"/>
      <c r="L50" s="2"/>
      <c r="M50" s="2"/>
      <c r="N50" s="2"/>
    </row>
    <row r="51" ht="30.75" customHeight="1">
      <c r="A51" s="30"/>
      <c r="B51" t="s" s="65">
        <v>58</v>
      </c>
      <c r="C51" s="43"/>
      <c r="D51" s="43"/>
      <c r="E51" s="43"/>
      <c r="F51" s="43"/>
      <c r="G51" s="43"/>
      <c r="H51" s="43"/>
      <c r="I51" s="43"/>
      <c r="J51" s="44"/>
      <c r="K51" s="35"/>
      <c r="L51" s="2"/>
      <c r="M51" s="2"/>
      <c r="N51" s="2"/>
    </row>
    <row r="52" ht="30.75" customHeight="1">
      <c r="A52" s="30"/>
      <c r="B52" t="s" s="81">
        <v>31</v>
      </c>
      <c r="C52" t="s" s="82">
        <v>59</v>
      </c>
      <c r="D52" t="s" s="82">
        <v>60</v>
      </c>
      <c r="E52" t="s" s="82">
        <v>61</v>
      </c>
      <c r="F52" t="s" s="82">
        <v>35</v>
      </c>
      <c r="G52" t="s" s="82">
        <v>36</v>
      </c>
      <c r="H52" t="s" s="82">
        <v>37</v>
      </c>
      <c r="I52" t="s" s="83">
        <v>38</v>
      </c>
      <c r="J52" t="s" s="84">
        <v>39</v>
      </c>
      <c r="K52" s="35"/>
      <c r="L52" s="2"/>
      <c r="M52" s="2"/>
      <c r="N52" s="2"/>
    </row>
    <row r="53" ht="30.75" customHeight="1">
      <c r="A53" s="30"/>
      <c r="B53" t="s" s="48">
        <v>40</v>
      </c>
      <c r="C53" t="s" s="70">
        <v>62</v>
      </c>
      <c r="D53" t="s" s="49">
        <v>63</v>
      </c>
      <c r="E53" t="s" s="49">
        <v>64</v>
      </c>
      <c r="F53" s="85">
        <f>ROUNDUP(VLOOKUP(E53,'材料价格数据库'!$C$2:$D$215,2,FALSE)*7,0)</f>
        <v>40</v>
      </c>
      <c r="G53" s="52">
        <v>55</v>
      </c>
      <c r="H53" t="s" s="49">
        <v>65</v>
      </c>
      <c r="I53" s="72">
        <f>F53*G53</f>
        <v>2200</v>
      </c>
      <c r="J53" t="s" s="54">
        <v>66</v>
      </c>
      <c r="K53" s="35"/>
      <c r="L53" s="2"/>
      <c r="M53" s="2"/>
      <c r="N53" s="2"/>
    </row>
    <row r="54" ht="30.75" customHeight="1">
      <c r="A54" s="30"/>
      <c r="B54" s="55">
        <v>2</v>
      </c>
      <c r="C54" t="s" s="70">
        <v>67</v>
      </c>
      <c r="D54" t="s" s="49">
        <v>68</v>
      </c>
      <c r="E54" t="s" s="49">
        <f>IF(D54="京牛（青春版）","XPS 33KG/m³","XPS 35KG/m³")</f>
        <v>69</v>
      </c>
      <c r="F54" s="85">
        <v>48</v>
      </c>
      <c r="G54" s="86">
        <f>SUM(G53:G53)</f>
        <v>55</v>
      </c>
      <c r="H54" t="s" s="49">
        <v>65</v>
      </c>
      <c r="I54" s="72">
        <f>F54*G54</f>
        <v>2640</v>
      </c>
      <c r="J54" t="s" s="54">
        <f>IF(D54="京牛（铂金版）","白色","蓝色")</f>
        <v>70</v>
      </c>
      <c r="K54" s="35"/>
      <c r="L54" s="2"/>
      <c r="M54" s="2"/>
      <c r="N54" s="2"/>
    </row>
    <row r="55" ht="30.75" customHeight="1">
      <c r="A55" s="30"/>
      <c r="B55" s="55">
        <v>3</v>
      </c>
      <c r="C55" t="s" s="70">
        <v>71</v>
      </c>
      <c r="D55" t="s" s="49">
        <v>72</v>
      </c>
      <c r="E55" t="s" s="49">
        <v>73</v>
      </c>
      <c r="F55" s="85"/>
      <c r="G55" s="86"/>
      <c r="H55" s="87"/>
      <c r="I55" s="72"/>
      <c r="J55" t="s" s="54">
        <v>74</v>
      </c>
      <c r="K55" s="35"/>
      <c r="L55" s="2"/>
      <c r="M55" s="2"/>
      <c r="N55" s="2"/>
    </row>
    <row r="56" ht="30.75" customHeight="1">
      <c r="A56" s="30"/>
      <c r="B56" s="55">
        <v>4</v>
      </c>
      <c r="C56" t="s" s="70">
        <v>75</v>
      </c>
      <c r="D56" t="s" s="49">
        <f>IF(D54="欧文斯","安平","京牛")</f>
        <v>72</v>
      </c>
      <c r="E56" t="s" s="49">
        <v>76</v>
      </c>
      <c r="F56" s="85"/>
      <c r="G56" s="86"/>
      <c r="H56" s="87"/>
      <c r="I56" s="72"/>
      <c r="J56" t="s" s="54">
        <v>77</v>
      </c>
      <c r="K56" s="35"/>
      <c r="L56" s="2"/>
      <c r="M56" s="2"/>
      <c r="N56" s="2"/>
    </row>
    <row r="57" ht="30.75" customHeight="1">
      <c r="A57" s="30"/>
      <c r="B57" s="55">
        <v>5</v>
      </c>
      <c r="C57" t="s" s="70">
        <v>78</v>
      </c>
      <c r="D57" t="s" s="49">
        <f>IF(D54="欧文斯","安平","京牛")</f>
        <v>72</v>
      </c>
      <c r="E57" t="s" s="49">
        <v>79</v>
      </c>
      <c r="F57" s="85"/>
      <c r="G57" s="86"/>
      <c r="H57" s="87"/>
      <c r="I57" s="72"/>
      <c r="J57" t="s" s="54">
        <v>80</v>
      </c>
      <c r="K57" s="35"/>
      <c r="L57" s="2"/>
      <c r="M57" s="2"/>
      <c r="N57" s="2"/>
    </row>
    <row r="58" ht="30.75" customHeight="1">
      <c r="A58" s="30"/>
      <c r="B58" s="55">
        <v>6</v>
      </c>
      <c r="C58" t="s" s="70">
        <v>81</v>
      </c>
      <c r="D58" t="s" s="49">
        <v>82</v>
      </c>
      <c r="E58" t="s" s="49">
        <v>83</v>
      </c>
      <c r="F58" s="85"/>
      <c r="G58" s="86"/>
      <c r="H58" s="87"/>
      <c r="I58" s="72"/>
      <c r="J58" t="s" s="54">
        <v>47</v>
      </c>
      <c r="K58" s="35"/>
      <c r="L58" s="2"/>
      <c r="M58" s="2"/>
      <c r="N58" s="2"/>
    </row>
    <row r="59" ht="30.75" customHeight="1">
      <c r="A59" s="30"/>
      <c r="B59" s="55">
        <v>7</v>
      </c>
      <c r="C59" t="s" s="70">
        <v>84</v>
      </c>
      <c r="D59" s="88"/>
      <c r="E59" s="88"/>
      <c r="F59" s="85"/>
      <c r="G59" s="86"/>
      <c r="H59" s="87"/>
      <c r="I59" s="72"/>
      <c r="J59" t="s" s="54">
        <v>47</v>
      </c>
      <c r="K59" s="35"/>
      <c r="L59" s="2"/>
      <c r="M59" s="2"/>
      <c r="N59" s="2"/>
    </row>
    <row r="60" ht="30.75" customHeight="1">
      <c r="A60" s="30"/>
      <c r="B60" t="s" s="56">
        <v>85</v>
      </c>
      <c r="C60" s="57"/>
      <c r="D60" s="57"/>
      <c r="E60" s="57"/>
      <c r="F60" s="57"/>
      <c r="G60" s="57"/>
      <c r="H60" s="58"/>
      <c r="I60" s="89">
        <f>SUM(I53:I59)</f>
        <v>4840</v>
      </c>
      <c r="J60" s="90"/>
      <c r="K60" s="35"/>
      <c r="L60" s="2"/>
      <c r="M60" s="2"/>
      <c r="N60" s="2"/>
    </row>
    <row r="61" ht="30.75" customHeight="1">
      <c r="A61" s="2"/>
      <c r="B61" s="91"/>
      <c r="C61" s="62"/>
      <c r="D61" s="62"/>
      <c r="E61" s="62"/>
      <c r="F61" s="62"/>
      <c r="G61" s="62"/>
      <c r="H61" s="62"/>
      <c r="I61" s="62"/>
      <c r="J61" s="62"/>
      <c r="K61" s="2"/>
      <c r="L61" s="2"/>
      <c r="M61" s="2"/>
      <c r="N61" s="2"/>
    </row>
    <row r="62" ht="30.75" customHeight="1">
      <c r="A62" s="30"/>
      <c r="B62" t="s" s="65">
        <v>86</v>
      </c>
      <c r="C62" s="43"/>
      <c r="D62" s="43"/>
      <c r="E62" s="43"/>
      <c r="F62" s="43"/>
      <c r="G62" s="43"/>
      <c r="H62" s="43"/>
      <c r="I62" s="43"/>
      <c r="J62" s="44"/>
      <c r="K62" s="35"/>
      <c r="L62" s="2"/>
      <c r="M62" s="2"/>
      <c r="N62" s="2"/>
    </row>
    <row r="63" ht="30.75" customHeight="1">
      <c r="A63" s="30"/>
      <c r="B63" t="s" s="81">
        <v>31</v>
      </c>
      <c r="C63" t="s" s="83">
        <v>32</v>
      </c>
      <c r="D63" t="s" s="82">
        <v>33</v>
      </c>
      <c r="E63" t="s" s="82">
        <v>61</v>
      </c>
      <c r="F63" t="s" s="82">
        <v>35</v>
      </c>
      <c r="G63" t="s" s="82">
        <v>36</v>
      </c>
      <c r="H63" t="s" s="82">
        <v>37</v>
      </c>
      <c r="I63" t="s" s="82">
        <v>38</v>
      </c>
      <c r="J63" t="s" s="92">
        <v>39</v>
      </c>
      <c r="K63" s="35"/>
      <c r="L63" s="2"/>
      <c r="M63" s="2"/>
      <c r="N63" s="2"/>
    </row>
    <row r="64" ht="30.75" customHeight="1">
      <c r="A64" s="30"/>
      <c r="B64" t="s" s="48">
        <v>40</v>
      </c>
      <c r="C64" t="s" s="70">
        <v>87</v>
      </c>
      <c r="D64" t="s" s="49">
        <v>88</v>
      </c>
      <c r="E64" t="s" s="49">
        <v>89</v>
      </c>
      <c r="F64" s="93">
        <f>VLOOKUP(E64,'材料价格数据库'!$C$1:$D$215,2,FALSE)</f>
        <v>880</v>
      </c>
      <c r="G64" s="94">
        <v>1</v>
      </c>
      <c r="H64" t="s" s="49">
        <v>44</v>
      </c>
      <c r="I64" s="95">
        <f>IF(F64="/","/",F64*G64)</f>
        <v>880</v>
      </c>
      <c r="J64" t="s" s="54">
        <f>IF(D64="丹佛斯","丹麦合资",IF(D64="曼瑞德","德国合资","中法合资"))</f>
        <v>90</v>
      </c>
      <c r="K64" s="35"/>
      <c r="L64" s="2"/>
      <c r="M64" s="2"/>
      <c r="N64" s="2"/>
    </row>
    <row r="65" ht="30.75" customHeight="1">
      <c r="A65" s="30"/>
      <c r="B65" s="55">
        <v>2</v>
      </c>
      <c r="C65" t="s" s="70">
        <v>91</v>
      </c>
      <c r="D65" t="s" s="50">
        <v>88</v>
      </c>
      <c r="E65" t="s" s="49">
        <v>92</v>
      </c>
      <c r="F65" t="s" s="49">
        <f>IF(D65="丹佛斯","188","240")</f>
        <v>93</v>
      </c>
      <c r="G65" s="86">
        <f>SUM(G64:G64)</f>
        <v>1</v>
      </c>
      <c r="H65" t="s" s="49">
        <v>44</v>
      </c>
      <c r="I65" s="95">
        <f>F65*G65</f>
        <v>240</v>
      </c>
      <c r="J65" t="s" s="96">
        <f>IF(D65="丹佛斯","丹麦合资",IF(D65="曼瑞德","德国合资","中法合资"))</f>
        <v>90</v>
      </c>
      <c r="K65" s="35"/>
      <c r="L65" s="2"/>
      <c r="M65" s="2"/>
      <c r="N65" s="2"/>
    </row>
    <row r="66" ht="30.75" customHeight="1">
      <c r="A66" s="30"/>
      <c r="B66" s="55">
        <v>3</v>
      </c>
      <c r="C66" t="s" s="70">
        <v>94</v>
      </c>
      <c r="D66" s="97"/>
      <c r="E66" t="s" s="49">
        <f>IF(D64="Fixanit","F3110铜本色尾件","DN25×15×15")</f>
        <v>95</v>
      </c>
      <c r="F66" s="93"/>
      <c r="G66" s="86"/>
      <c r="H66" s="87"/>
      <c r="I66" s="95"/>
      <c r="J66" s="98"/>
      <c r="K66" s="35"/>
      <c r="L66" s="2"/>
      <c r="M66" s="2"/>
      <c r="N66" s="2"/>
    </row>
    <row r="67" ht="30.75" customHeight="1">
      <c r="A67" s="30"/>
      <c r="B67" s="55">
        <v>4</v>
      </c>
      <c r="C67" t="s" s="70">
        <v>96</v>
      </c>
      <c r="D67" s="97"/>
      <c r="E67" t="s" s="49">
        <f>IF(D65="Fixanit","F9200支架","210mm")</f>
        <v>97</v>
      </c>
      <c r="F67" s="93"/>
      <c r="G67" s="86"/>
      <c r="H67" s="87"/>
      <c r="I67" s="95"/>
      <c r="J67" s="99"/>
      <c r="K67" s="35"/>
      <c r="L67" s="2"/>
      <c r="M67" s="2"/>
      <c r="N67" s="2"/>
    </row>
    <row r="68" ht="30.75" customHeight="1">
      <c r="A68" s="30"/>
      <c r="B68" s="55">
        <v>5</v>
      </c>
      <c r="C68" t="s" s="70">
        <v>98</v>
      </c>
      <c r="D68" t="s" s="50">
        <f>IF(D64="Fixanit","Fixanit","曼瑞德")</f>
        <v>88</v>
      </c>
      <c r="E68" t="s" s="49">
        <f>IF(D68="丹佛斯","DFS  AVDO15（压差阀0-6mH2O)",IF(D68="曼瑞德","MRD H113-25(压差旁通组件)","F3107(压差旁通组件)"))</f>
        <v>99</v>
      </c>
      <c r="F68" s="93">
        <f>VLOOKUP(E68,'材料价格数据库'!C1:D243,2,FALSE)</f>
        <v>180</v>
      </c>
      <c r="G68" s="86">
        <f>G65</f>
        <v>1</v>
      </c>
      <c r="H68" t="s" s="49">
        <v>44</v>
      </c>
      <c r="I68" s="95">
        <f>F68*G68</f>
        <v>180</v>
      </c>
      <c r="J68" t="s" s="54">
        <f>IF(D68="丹佛斯","丹麦合资",IF(D68="曼瑞德","德国合资","中法合资"))</f>
        <v>90</v>
      </c>
      <c r="K68" s="35"/>
      <c r="L68" s="2"/>
      <c r="M68" s="2"/>
      <c r="N68" s="2"/>
    </row>
    <row r="69" ht="30.75" customHeight="1">
      <c r="A69" s="30"/>
      <c r="B69" t="s" s="48">
        <f>B68+1&amp;"*"</f>
        <v>100</v>
      </c>
      <c r="C69" t="s" s="70">
        <v>101</v>
      </c>
      <c r="D69" t="s" s="49">
        <f>IF(D64="Fixanit","Fixanit温控器","丹佛斯温控器")</f>
        <v>102</v>
      </c>
      <c r="E69" t="s" s="49">
        <f>IF(D69="Fixanit温控器","F1100(温控器）","WT-D")</f>
        <v>103</v>
      </c>
      <c r="F69" s="93">
        <f>VLOOKUP(E69,'材料价格数据库'!C4:D214,2,FALSE)</f>
        <v>199</v>
      </c>
      <c r="G69" s="86">
        <v>3</v>
      </c>
      <c r="H69" t="s" s="49">
        <v>104</v>
      </c>
      <c r="I69" s="95">
        <f>F69*G69</f>
        <v>597</v>
      </c>
      <c r="J69" t="s" s="54">
        <v>105</v>
      </c>
      <c r="K69" s="35"/>
      <c r="L69" s="2"/>
      <c r="M69" s="2"/>
      <c r="N69" s="2"/>
    </row>
    <row r="70" ht="30.75" customHeight="1">
      <c r="A70" s="30"/>
      <c r="B70" t="s" s="48">
        <v>106</v>
      </c>
      <c r="C70" t="s" s="70">
        <v>107</v>
      </c>
      <c r="D70" t="s" s="49">
        <f>IF(D64="Fixanit","Fixanit驱动器","丹佛斯驱动器")</f>
        <v>108</v>
      </c>
      <c r="E70" t="s" s="49">
        <f>IF(D70="Fixanit驱动器","F1602（电热驱动器）","DFS TWA-A NC 230V")</f>
        <v>109</v>
      </c>
      <c r="F70" s="93">
        <f>VLOOKUP(E70,'材料价格数据库'!C5:D214,2,FALSE)</f>
        <v>176</v>
      </c>
      <c r="G70" s="86">
        <v>4</v>
      </c>
      <c r="H70" t="s" s="49">
        <v>104</v>
      </c>
      <c r="I70" s="95">
        <f>F70*G70</f>
        <v>704</v>
      </c>
      <c r="J70" t="s" s="54">
        <f>IF(D70="丹佛斯驱动器","进口石蜡","中法合资")</f>
        <v>90</v>
      </c>
      <c r="K70" s="35"/>
      <c r="L70" s="2"/>
      <c r="M70" s="2"/>
      <c r="N70" s="2"/>
    </row>
    <row r="71" ht="30.75" customHeight="1">
      <c r="A71" s="30"/>
      <c r="B71" s="100">
        <v>8</v>
      </c>
      <c r="C71" t="s" s="101">
        <v>110</v>
      </c>
      <c r="D71" t="s" s="102">
        <v>111</v>
      </c>
      <c r="E71" t="s" s="102">
        <v>112</v>
      </c>
      <c r="F71" s="103">
        <v>160</v>
      </c>
      <c r="G71" s="104">
        <v>1</v>
      </c>
      <c r="H71" t="s" s="102">
        <v>44</v>
      </c>
      <c r="I71" s="95">
        <f>F71*G71</f>
        <v>160</v>
      </c>
      <c r="J71" t="s" s="54">
        <v>47</v>
      </c>
      <c r="K71" s="35"/>
      <c r="L71" s="2"/>
      <c r="M71" s="2"/>
      <c r="N71" s="2"/>
    </row>
    <row r="72" ht="30.75" customHeight="1">
      <c r="A72" s="30"/>
      <c r="B72" t="s" s="105">
        <v>113</v>
      </c>
      <c r="C72" s="106"/>
      <c r="D72" s="106"/>
      <c r="E72" s="106"/>
      <c r="F72" s="106"/>
      <c r="G72" s="106"/>
      <c r="H72" s="107"/>
      <c r="I72" s="108">
        <f>SUM(I64:I71)</f>
        <v>2761</v>
      </c>
      <c r="J72" s="109"/>
      <c r="K72" s="35"/>
      <c r="L72" s="2"/>
      <c r="M72" s="2"/>
      <c r="N72" s="2"/>
    </row>
    <row r="73" ht="30.75" customHeight="1">
      <c r="A73" s="30"/>
      <c r="B73" s="110"/>
      <c r="C73" s="62"/>
      <c r="D73" s="62"/>
      <c r="E73" s="62"/>
      <c r="F73" s="62"/>
      <c r="G73" s="62"/>
      <c r="H73" s="62"/>
      <c r="I73" s="62"/>
      <c r="J73" s="111"/>
      <c r="K73" s="35"/>
      <c r="L73" s="2"/>
      <c r="M73" s="2"/>
      <c r="N73" s="2"/>
    </row>
    <row r="74" ht="30.75" customHeight="1">
      <c r="A74" s="30"/>
      <c r="B74" t="s" s="65">
        <v>114</v>
      </c>
      <c r="C74" s="43"/>
      <c r="D74" s="43"/>
      <c r="E74" s="43"/>
      <c r="F74" s="43"/>
      <c r="G74" s="43"/>
      <c r="H74" s="43"/>
      <c r="I74" s="43"/>
      <c r="J74" s="44"/>
      <c r="K74" s="35"/>
      <c r="L74" s="2"/>
      <c r="M74" s="2"/>
      <c r="N74" s="2"/>
    </row>
    <row r="75" ht="30.75" customHeight="1">
      <c r="A75" s="30"/>
      <c r="B75" s="55">
        <v>1</v>
      </c>
      <c r="C75" t="s" s="70">
        <v>115</v>
      </c>
      <c r="D75" s="88"/>
      <c r="E75" s="88"/>
      <c r="F75" s="93">
        <v>35</v>
      </c>
      <c r="G75" s="112">
        <f>G54</f>
        <v>55</v>
      </c>
      <c r="H75" t="s" s="49">
        <v>116</v>
      </c>
      <c r="I75" s="93">
        <f>F75*G75</f>
        <v>1925</v>
      </c>
      <c r="J75" t="s" s="54">
        <v>117</v>
      </c>
      <c r="K75" s="35"/>
      <c r="L75" s="2"/>
      <c r="M75" s="2"/>
      <c r="N75" s="2"/>
    </row>
    <row r="76" ht="30.75" customHeight="1">
      <c r="A76" s="30"/>
      <c r="B76" s="55">
        <v>2</v>
      </c>
      <c r="C76" t="s" s="70">
        <v>118</v>
      </c>
      <c r="D76" s="88"/>
      <c r="E76" s="88"/>
      <c r="F76" s="93">
        <v>600</v>
      </c>
      <c r="G76" s="112">
        <v>1</v>
      </c>
      <c r="H76" t="s" s="49">
        <v>119</v>
      </c>
      <c r="I76" s="93">
        <f>F76*G76</f>
        <v>600</v>
      </c>
      <c r="J76" t="s" s="54">
        <v>117</v>
      </c>
      <c r="K76" s="35"/>
      <c r="L76" s="2"/>
      <c r="M76" s="2"/>
      <c r="N76" s="2"/>
    </row>
    <row r="77" ht="30.75" customHeight="1">
      <c r="A77" s="30"/>
      <c r="B77" s="55">
        <v>3</v>
      </c>
      <c r="C77" t="s" s="70">
        <v>120</v>
      </c>
      <c r="D77" s="88"/>
      <c r="E77" s="88"/>
      <c r="F77" s="113"/>
      <c r="G77" s="112">
        <v>1</v>
      </c>
      <c r="H77" t="s" s="49">
        <v>119</v>
      </c>
      <c r="I77" s="51">
        <f>F77*G77</f>
        <v>0</v>
      </c>
      <c r="J77" s="114"/>
      <c r="K77" s="35"/>
      <c r="L77" s="2"/>
      <c r="M77" s="2"/>
      <c r="N77" s="2"/>
    </row>
    <row r="78" ht="30.75" customHeight="1">
      <c r="A78" s="30"/>
      <c r="B78" t="s" s="56">
        <v>121</v>
      </c>
      <c r="C78" s="57"/>
      <c r="D78" s="57"/>
      <c r="E78" s="57"/>
      <c r="F78" s="57"/>
      <c r="G78" s="57"/>
      <c r="H78" s="58"/>
      <c r="I78" s="115">
        <f>SUM(I75:I77)</f>
        <v>2525</v>
      </c>
      <c r="J78" s="116"/>
      <c r="K78" s="35"/>
      <c r="L78" s="2"/>
      <c r="M78" s="2"/>
      <c r="N78" s="2"/>
    </row>
    <row r="79" ht="30.75" customHeight="1">
      <c r="A79" s="30"/>
      <c r="B79" s="117"/>
      <c r="C79" s="118"/>
      <c r="D79" s="118"/>
      <c r="E79" s="118"/>
      <c r="F79" s="118"/>
      <c r="G79" s="118"/>
      <c r="H79" s="118"/>
      <c r="I79" s="118"/>
      <c r="J79" s="119"/>
      <c r="K79" s="35"/>
      <c r="L79" s="2"/>
      <c r="M79" s="2"/>
      <c r="N79" s="2"/>
    </row>
    <row r="80" ht="30.75" customHeight="1">
      <c r="A80" s="30"/>
      <c r="B80" t="s" s="120">
        <v>122</v>
      </c>
      <c r="C80" s="121"/>
      <c r="D80" s="121"/>
      <c r="E80" s="121"/>
      <c r="F80" s="121"/>
      <c r="G80" s="121"/>
      <c r="H80" s="121"/>
      <c r="I80" s="121"/>
      <c r="J80" s="122"/>
      <c r="K80" s="35"/>
      <c r="L80" s="2"/>
      <c r="M80" s="2"/>
      <c r="N80" s="2"/>
    </row>
    <row r="81" ht="30.75" customHeight="1">
      <c r="A81" s="30"/>
      <c r="B81" s="123">
        <v>1</v>
      </c>
      <c r="C81" t="s" s="124">
        <v>123</v>
      </c>
      <c r="D81" s="125"/>
      <c r="E81" s="125"/>
      <c r="F81" s="125"/>
      <c r="G81" s="125"/>
      <c r="H81" s="125"/>
      <c r="I81" s="126">
        <f>I42+I48+I60+I72</f>
        <v>21001</v>
      </c>
      <c r="J81" s="127"/>
      <c r="K81" s="35"/>
      <c r="L81" s="2"/>
      <c r="M81" s="2"/>
      <c r="N81" s="2"/>
    </row>
    <row r="82" ht="30.75" customHeight="1">
      <c r="A82" s="30"/>
      <c r="B82" s="123">
        <v>2</v>
      </c>
      <c r="C82" t="s" s="128">
        <v>124</v>
      </c>
      <c r="D82" s="57"/>
      <c r="E82" s="57"/>
      <c r="F82" s="57"/>
      <c r="G82" s="57"/>
      <c r="H82" s="58"/>
      <c r="I82" s="126">
        <f>I78</f>
        <v>2525</v>
      </c>
      <c r="J82" s="127"/>
      <c r="K82" s="35"/>
      <c r="L82" s="2"/>
      <c r="M82" s="2"/>
      <c r="N82" s="2"/>
    </row>
    <row r="83" ht="30.75" customHeight="1">
      <c r="A83" s="30"/>
      <c r="B83" s="123">
        <v>3</v>
      </c>
      <c r="C83" t="s" s="128">
        <v>125</v>
      </c>
      <c r="D83" s="57"/>
      <c r="E83" s="57"/>
      <c r="F83" s="57"/>
      <c r="G83" s="57"/>
      <c r="H83" s="58"/>
      <c r="I83" s="126">
        <f>SUM(I81:J82)</f>
        <v>23526</v>
      </c>
      <c r="J83" s="127"/>
      <c r="K83" s="35"/>
      <c r="L83" s="2"/>
      <c r="M83" s="2"/>
      <c r="N83" s="2"/>
    </row>
    <row r="84" ht="30.75" customHeight="1">
      <c r="A84" s="30"/>
      <c r="B84" s="123">
        <v>4</v>
      </c>
      <c r="C84" t="s" s="128">
        <v>126</v>
      </c>
      <c r="D84" s="57"/>
      <c r="E84" s="57"/>
      <c r="F84" s="57"/>
      <c r="G84" s="57"/>
      <c r="H84" s="58"/>
      <c r="I84" s="129"/>
      <c r="J84" s="130"/>
      <c r="K84" s="35"/>
      <c r="L84" s="2"/>
      <c r="M84" s="2"/>
      <c r="N84" s="2"/>
    </row>
    <row r="85" ht="23.25" customHeight="1">
      <c r="A85" s="2"/>
      <c r="B85" t="s" s="131">
        <v>127</v>
      </c>
      <c r="C85" s="132"/>
      <c r="D85" s="132"/>
      <c r="E85" s="132"/>
      <c r="F85" s="133"/>
      <c r="G85" s="133"/>
      <c r="H85" s="133"/>
      <c r="I85" s="133"/>
      <c r="J85" s="133"/>
      <c r="K85" s="2"/>
      <c r="L85" s="2"/>
      <c r="M85" s="2"/>
      <c r="N85" s="2"/>
    </row>
    <row r="86" ht="23.25" customHeight="1">
      <c r="A86" s="2"/>
      <c r="B86" t="s" s="134">
        <v>128</v>
      </c>
      <c r="C86" s="25"/>
      <c r="D86" s="25"/>
      <c r="E86" s="25"/>
      <c r="F86" s="4"/>
      <c r="G86" s="4"/>
      <c r="H86" s="4"/>
      <c r="I86" s="4"/>
      <c r="J86" s="4"/>
      <c r="K86" s="2"/>
      <c r="L86" s="2"/>
      <c r="M86" s="2"/>
      <c r="N86" s="2"/>
    </row>
    <row r="87" ht="58.5" customHeight="1">
      <c r="A87" s="2"/>
      <c r="B87" t="s" s="26">
        <v>0</v>
      </c>
      <c r="C87" s="27"/>
      <c r="D87" s="27"/>
      <c r="E87" s="27"/>
      <c r="F87" s="27"/>
      <c r="G87" s="27"/>
      <c r="H87" s="27"/>
      <c r="I87" s="27"/>
      <c r="J87" s="27"/>
      <c r="K87" s="2"/>
      <c r="L87" s="2"/>
      <c r="M87" s="2"/>
      <c r="N87" s="2"/>
    </row>
    <row r="88" ht="29.4" customHeight="1">
      <c r="A88" s="2"/>
      <c r="B88" t="s" s="135">
        <v>129</v>
      </c>
      <c r="C88" s="136"/>
      <c r="D88" s="136"/>
      <c r="E88" s="136"/>
      <c r="F88" s="136"/>
      <c r="G88" s="136"/>
      <c r="H88" s="136"/>
      <c r="I88" s="136"/>
      <c r="J88" s="136"/>
      <c r="K88" s="2"/>
      <c r="L88" s="2"/>
      <c r="M88" s="2"/>
      <c r="N88" s="2"/>
    </row>
    <row r="89" ht="26.25" customHeight="1">
      <c r="A89" s="2"/>
      <c r="B89" t="s" s="137">
        <v>130</v>
      </c>
      <c r="C89" s="138"/>
      <c r="D89" s="138"/>
      <c r="E89" s="138"/>
      <c r="F89" s="138"/>
      <c r="G89" s="138"/>
      <c r="H89" s="138"/>
      <c r="I89" s="138"/>
      <c r="J89" s="138"/>
      <c r="K89" s="2"/>
      <c r="L89" s="2"/>
      <c r="M89" s="2"/>
      <c r="N89" s="2"/>
    </row>
    <row r="90" ht="63.6" customHeight="1">
      <c r="A90" s="2"/>
      <c r="B90" t="s" s="139">
        <v>131</v>
      </c>
      <c r="C90" s="140"/>
      <c r="D90" s="140"/>
      <c r="E90" s="140"/>
      <c r="F90" s="140"/>
      <c r="G90" s="140"/>
      <c r="H90" s="140"/>
      <c r="I90" s="140"/>
      <c r="J90" s="140"/>
      <c r="K90" s="140"/>
      <c r="L90" s="2"/>
      <c r="M90" s="2"/>
      <c r="N90" s="2"/>
    </row>
    <row r="91" ht="53.4" customHeight="1">
      <c r="A91" s="2"/>
      <c r="B91" t="s" s="139">
        <v>132</v>
      </c>
      <c r="C91" s="140"/>
      <c r="D91" s="140"/>
      <c r="E91" s="140"/>
      <c r="F91" s="140"/>
      <c r="G91" s="140"/>
      <c r="H91" s="140"/>
      <c r="I91" s="140"/>
      <c r="J91" s="140"/>
      <c r="K91" s="2"/>
      <c r="L91" s="2"/>
      <c r="M91" s="2"/>
      <c r="N91" s="2"/>
    </row>
    <row r="92" ht="26.25" customHeight="1">
      <c r="A92" s="2"/>
      <c r="B92" t="s" s="135">
        <v>133</v>
      </c>
      <c r="C92" s="136"/>
      <c r="D92" s="136"/>
      <c r="E92" s="136"/>
      <c r="F92" s="136"/>
      <c r="G92" s="136"/>
      <c r="H92" s="136"/>
      <c r="I92" s="136"/>
      <c r="J92" s="136"/>
      <c r="K92" s="2"/>
      <c r="L92" s="2"/>
      <c r="M92" s="2"/>
      <c r="N92" s="2"/>
    </row>
    <row r="93" ht="77.4" customHeight="1">
      <c r="A93" s="2"/>
      <c r="B93" t="s" s="139">
        <v>134</v>
      </c>
      <c r="C93" s="140"/>
      <c r="D93" s="140"/>
      <c r="E93" s="140"/>
      <c r="F93" s="140"/>
      <c r="G93" s="140"/>
      <c r="H93" s="140"/>
      <c r="I93" s="140"/>
      <c r="J93" s="140"/>
      <c r="K93" s="2"/>
      <c r="L93" s="2"/>
      <c r="M93" s="2"/>
      <c r="N93" s="2"/>
    </row>
    <row r="94" ht="26.25" customHeight="1">
      <c r="A94" s="2"/>
      <c r="B94" t="s" s="135">
        <v>135</v>
      </c>
      <c r="C94" s="136"/>
      <c r="D94" s="136"/>
      <c r="E94" s="136"/>
      <c r="F94" s="136"/>
      <c r="G94" s="136"/>
      <c r="H94" s="136"/>
      <c r="I94" s="136"/>
      <c r="J94" s="136"/>
      <c r="K94" s="2"/>
      <c r="L94" s="2"/>
      <c r="M94" s="2"/>
      <c r="N94" s="2"/>
    </row>
    <row r="95" ht="26.25" customHeight="1">
      <c r="A95" s="2"/>
      <c r="B95" t="s" s="135">
        <v>136</v>
      </c>
      <c r="C95" s="136"/>
      <c r="D95" s="136"/>
      <c r="E95" s="136"/>
      <c r="F95" s="136"/>
      <c r="G95" s="136"/>
      <c r="H95" s="136"/>
      <c r="I95" s="136"/>
      <c r="J95" s="136"/>
      <c r="K95" s="2"/>
      <c r="L95" s="2"/>
      <c r="M95" s="2"/>
      <c r="N95" s="2"/>
    </row>
    <row r="96" ht="54" customHeight="1">
      <c r="A96" s="2"/>
      <c r="B96" t="s" s="141">
        <v>137</v>
      </c>
      <c r="C96" s="142"/>
      <c r="D96" s="142"/>
      <c r="E96" s="142"/>
      <c r="F96" s="142"/>
      <c r="G96" s="142"/>
      <c r="H96" s="142"/>
      <c r="I96" s="142"/>
      <c r="J96" s="142"/>
      <c r="K96" s="143"/>
      <c r="L96" s="143"/>
      <c r="M96" s="2"/>
      <c r="N96" s="2"/>
    </row>
    <row r="97" ht="26.25" customHeight="1">
      <c r="A97" s="2"/>
      <c r="B97" t="s" s="135">
        <v>138</v>
      </c>
      <c r="C97" s="136"/>
      <c r="D97" s="136"/>
      <c r="E97" s="136"/>
      <c r="F97" s="136"/>
      <c r="G97" s="136"/>
      <c r="H97" s="136"/>
      <c r="I97" s="136"/>
      <c r="J97" s="136"/>
      <c r="K97" s="2"/>
      <c r="L97" s="2"/>
      <c r="M97" s="2"/>
      <c r="N97" s="2"/>
    </row>
    <row r="98" ht="26.25" customHeight="1">
      <c r="A98" s="2"/>
      <c r="B98" t="s" s="135">
        <v>139</v>
      </c>
      <c r="C98" s="136"/>
      <c r="D98" s="136"/>
      <c r="E98" s="136"/>
      <c r="F98" s="136"/>
      <c r="G98" s="136"/>
      <c r="H98" s="136"/>
      <c r="I98" s="136"/>
      <c r="J98" s="136"/>
      <c r="K98" s="2"/>
      <c r="L98" s="2"/>
      <c r="M98" s="2"/>
      <c r="N98" s="2"/>
    </row>
    <row r="99" ht="26.25" customHeight="1">
      <c r="A99" s="2"/>
      <c r="B99" t="s" s="135">
        <v>140</v>
      </c>
      <c r="C99" s="136"/>
      <c r="D99" s="136"/>
      <c r="E99" s="136"/>
      <c r="F99" s="136"/>
      <c r="G99" s="136"/>
      <c r="H99" s="136"/>
      <c r="I99" s="136"/>
      <c r="J99" s="136"/>
      <c r="K99" s="2"/>
      <c r="L99" s="2"/>
      <c r="M99" s="2"/>
      <c r="N99" s="2"/>
    </row>
    <row r="100" ht="26.25" customHeight="1">
      <c r="A100" s="2"/>
      <c r="B100" t="s" s="135">
        <v>141</v>
      </c>
      <c r="C100" s="136"/>
      <c r="D100" s="136"/>
      <c r="E100" s="136"/>
      <c r="F100" s="136"/>
      <c r="G100" s="136"/>
      <c r="H100" s="136"/>
      <c r="I100" s="136"/>
      <c r="J100" s="136"/>
      <c r="K100" s="2"/>
      <c r="L100" s="2"/>
      <c r="M100" s="2"/>
      <c r="N100" s="2"/>
    </row>
    <row r="101" ht="26.25" customHeight="1">
      <c r="A101" s="2"/>
      <c r="B101" t="s" s="135">
        <v>142</v>
      </c>
      <c r="C101" s="136"/>
      <c r="D101" s="136"/>
      <c r="E101" s="136"/>
      <c r="F101" s="136"/>
      <c r="G101" s="136"/>
      <c r="H101" s="136"/>
      <c r="I101" s="136"/>
      <c r="J101" s="136"/>
      <c r="K101" s="2"/>
      <c r="L101" s="2"/>
      <c r="M101" s="2"/>
      <c r="N101" s="2"/>
    </row>
    <row r="102" ht="26.25" customHeight="1">
      <c r="A102" s="2"/>
      <c r="B102" t="s" s="135">
        <v>143</v>
      </c>
      <c r="C102" s="136"/>
      <c r="D102" s="136"/>
      <c r="E102" s="136"/>
      <c r="F102" s="136"/>
      <c r="G102" s="136"/>
      <c r="H102" s="136"/>
      <c r="I102" s="136"/>
      <c r="J102" s="136"/>
      <c r="K102" s="2"/>
      <c r="L102" s="2"/>
      <c r="M102" s="2"/>
      <c r="N102" s="2"/>
    </row>
    <row r="103" ht="26.25" customHeight="1">
      <c r="A103" s="2"/>
      <c r="B103" t="s" s="135">
        <v>144</v>
      </c>
      <c r="C103" s="136"/>
      <c r="D103" s="136"/>
      <c r="E103" s="136"/>
      <c r="F103" s="136"/>
      <c r="G103" s="136"/>
      <c r="H103" s="136"/>
      <c r="I103" s="136"/>
      <c r="J103" s="136"/>
      <c r="K103" s="2"/>
      <c r="L103" s="2"/>
      <c r="M103" s="2"/>
      <c r="N103" s="2"/>
    </row>
    <row r="104" ht="26.25" customHeight="1">
      <c r="A104" s="2"/>
      <c r="B104" t="s" s="135">
        <v>145</v>
      </c>
      <c r="C104" s="136"/>
      <c r="D104" s="136"/>
      <c r="E104" s="136"/>
      <c r="F104" s="136"/>
      <c r="G104" s="136"/>
      <c r="H104" s="136"/>
      <c r="I104" s="136"/>
      <c r="J104" s="136"/>
      <c r="K104" s="2"/>
      <c r="L104" s="2"/>
      <c r="M104" s="2"/>
      <c r="N104" s="2"/>
    </row>
    <row r="105" ht="26.25" customHeight="1">
      <c r="A105" s="2"/>
      <c r="B105" t="s" s="135">
        <v>146</v>
      </c>
      <c r="C105" s="136"/>
      <c r="D105" s="136"/>
      <c r="E105" s="136"/>
      <c r="F105" s="136"/>
      <c r="G105" s="136"/>
      <c r="H105" s="136"/>
      <c r="I105" s="136"/>
      <c r="J105" s="136"/>
      <c r="K105" s="2"/>
      <c r="L105" s="2"/>
      <c r="M105" s="2"/>
      <c r="N105" s="2"/>
    </row>
    <row r="106" ht="26.25" customHeight="1">
      <c r="A106" s="2"/>
      <c r="B106" t="s" s="135">
        <v>147</v>
      </c>
      <c r="C106" s="136"/>
      <c r="D106" s="136"/>
      <c r="E106" s="136"/>
      <c r="F106" s="136"/>
      <c r="G106" s="136"/>
      <c r="H106" s="136"/>
      <c r="I106" s="136"/>
      <c r="J106" s="136"/>
      <c r="K106" s="2"/>
      <c r="L106" s="2"/>
      <c r="M106" s="2"/>
      <c r="N106" s="2"/>
    </row>
    <row r="107" ht="26.25" customHeight="1">
      <c r="A107" s="2"/>
      <c r="B107" t="s" s="135">
        <v>148</v>
      </c>
      <c r="C107" s="136"/>
      <c r="D107" s="136"/>
      <c r="E107" s="136"/>
      <c r="F107" s="136"/>
      <c r="G107" s="136"/>
      <c r="H107" s="136"/>
      <c r="I107" s="136"/>
      <c r="J107" s="136"/>
      <c r="K107" s="2"/>
      <c r="L107" s="2"/>
      <c r="M107" s="2"/>
      <c r="N107" s="2"/>
    </row>
    <row r="108" ht="26.25" customHeight="1">
      <c r="A108" s="2"/>
      <c r="B108" t="s" s="135">
        <v>149</v>
      </c>
      <c r="C108" s="136"/>
      <c r="D108" s="136"/>
      <c r="E108" s="136"/>
      <c r="F108" s="136"/>
      <c r="G108" s="136"/>
      <c r="H108" s="136"/>
      <c r="I108" s="136"/>
      <c r="J108" s="136"/>
      <c r="K108" s="2"/>
      <c r="L108" s="2"/>
      <c r="M108" s="2"/>
      <c r="N108" s="2"/>
    </row>
    <row r="109" ht="26.25" customHeight="1">
      <c r="A109" s="2"/>
      <c r="B109" t="s" s="135">
        <v>150</v>
      </c>
      <c r="C109" s="136"/>
      <c r="D109" s="136"/>
      <c r="E109" s="136"/>
      <c r="F109" s="136"/>
      <c r="G109" s="136"/>
      <c r="H109" s="136"/>
      <c r="I109" s="136"/>
      <c r="J109" s="136"/>
      <c r="K109" s="2"/>
      <c r="L109" s="2"/>
      <c r="M109" s="2"/>
      <c r="N109" s="2"/>
    </row>
    <row r="110" ht="26.25" customHeight="1">
      <c r="A110" s="2"/>
      <c r="B110" t="s" s="135">
        <v>151</v>
      </c>
      <c r="C110" s="136"/>
      <c r="D110" s="136"/>
      <c r="E110" s="136"/>
      <c r="F110" s="136"/>
      <c r="G110" s="136"/>
      <c r="H110" s="136"/>
      <c r="I110" s="136"/>
      <c r="J110" s="136"/>
      <c r="K110" s="2"/>
      <c r="L110" s="2"/>
      <c r="M110" s="2"/>
      <c r="N110" s="2"/>
    </row>
    <row r="111" ht="26.25" customHeight="1">
      <c r="A111" s="2"/>
      <c r="B111" t="s" s="135">
        <v>152</v>
      </c>
      <c r="C111" s="136"/>
      <c r="D111" s="136"/>
      <c r="E111" s="136"/>
      <c r="F111" s="136"/>
      <c r="G111" s="136"/>
      <c r="H111" s="136"/>
      <c r="I111" s="136"/>
      <c r="J111" s="136"/>
      <c r="K111" s="2"/>
      <c r="L111" s="2"/>
      <c r="M111" s="2"/>
      <c r="N111" s="2"/>
    </row>
    <row r="112" ht="26.25" customHeight="1">
      <c r="A112" s="2"/>
      <c r="B112" t="s" s="135">
        <v>153</v>
      </c>
      <c r="C112" s="136"/>
      <c r="D112" s="136"/>
      <c r="E112" s="136"/>
      <c r="F112" s="136"/>
      <c r="G112" s="136"/>
      <c r="H112" s="136"/>
      <c r="I112" s="136"/>
      <c r="J112" s="136"/>
      <c r="K112" s="2"/>
      <c r="L112" s="2"/>
      <c r="M112" s="2"/>
      <c r="N112" s="2"/>
    </row>
    <row r="113" ht="26.25" customHeight="1">
      <c r="A113" s="2"/>
      <c r="B113" t="s" s="135">
        <v>154</v>
      </c>
      <c r="C113" s="136"/>
      <c r="D113" s="136"/>
      <c r="E113" s="136"/>
      <c r="F113" s="136"/>
      <c r="G113" s="136"/>
      <c r="H113" s="136"/>
      <c r="I113" s="136"/>
      <c r="J113" s="136"/>
      <c r="K113" s="2"/>
      <c r="L113" s="2"/>
      <c r="M113" s="2"/>
      <c r="N113" s="2"/>
    </row>
    <row r="114" ht="26.25" customHeight="1">
      <c r="A114" s="2"/>
      <c r="B114" t="s" s="135">
        <v>155</v>
      </c>
      <c r="C114" s="136"/>
      <c r="D114" s="136"/>
      <c r="E114" s="136"/>
      <c r="F114" s="136"/>
      <c r="G114" s="136"/>
      <c r="H114" s="136"/>
      <c r="I114" s="136"/>
      <c r="J114" s="136"/>
      <c r="K114" s="2"/>
      <c r="L114" s="2"/>
      <c r="M114" s="2"/>
      <c r="N114" s="2"/>
    </row>
    <row r="115" ht="26.25" customHeight="1">
      <c r="A115" s="2"/>
      <c r="B115" t="s" s="135">
        <v>156</v>
      </c>
      <c r="C115" s="136"/>
      <c r="D115" s="136"/>
      <c r="E115" s="136"/>
      <c r="F115" s="136"/>
      <c r="G115" s="136"/>
      <c r="H115" s="136"/>
      <c r="I115" s="136"/>
      <c r="J115" s="136"/>
      <c r="K115" s="2"/>
      <c r="L115" s="2"/>
      <c r="M115" s="2"/>
      <c r="N115" s="2"/>
    </row>
    <row r="116" ht="26.25" customHeight="1">
      <c r="A116" s="2"/>
      <c r="B116" t="s" s="135">
        <v>157</v>
      </c>
      <c r="C116" s="136"/>
      <c r="D116" s="136"/>
      <c r="E116" s="136"/>
      <c r="F116" s="136"/>
      <c r="G116" s="136"/>
      <c r="H116" s="136"/>
      <c r="I116" s="136"/>
      <c r="J116" s="136"/>
      <c r="K116" s="2"/>
      <c r="L116" s="2"/>
      <c r="M116" s="2"/>
      <c r="N116" s="2"/>
    </row>
    <row r="117" ht="26.25" customHeight="1">
      <c r="A117" s="2"/>
      <c r="B117" t="s" s="135">
        <v>158</v>
      </c>
      <c r="C117" s="136"/>
      <c r="D117" s="136"/>
      <c r="E117" s="136"/>
      <c r="F117" s="136"/>
      <c r="G117" s="136"/>
      <c r="H117" s="136"/>
      <c r="I117" s="136"/>
      <c r="J117" s="136"/>
      <c r="K117" s="2"/>
      <c r="L117" s="2"/>
      <c r="M117" s="2"/>
      <c r="N117" s="2"/>
    </row>
    <row r="118" ht="26.25" customHeight="1">
      <c r="A118" s="2"/>
      <c r="B118" t="s" s="135">
        <v>159</v>
      </c>
      <c r="C118" s="136"/>
      <c r="D118" s="136"/>
      <c r="E118" s="136"/>
      <c r="F118" s="136"/>
      <c r="G118" s="136"/>
      <c r="H118" s="136"/>
      <c r="I118" s="136"/>
      <c r="J118" s="136"/>
      <c r="K118" s="2"/>
      <c r="L118" s="2"/>
      <c r="M118" s="2"/>
      <c r="N118" s="2"/>
    </row>
    <row r="119" ht="26.25" customHeight="1">
      <c r="A119" s="2"/>
      <c r="B119" t="s" s="135">
        <v>160</v>
      </c>
      <c r="C119" s="136"/>
      <c r="D119" s="136"/>
      <c r="E119" s="136"/>
      <c r="F119" s="136"/>
      <c r="G119" s="136"/>
      <c r="H119" s="136"/>
      <c r="I119" s="136"/>
      <c r="J119" s="136"/>
      <c r="K119" s="2"/>
      <c r="L119" s="2"/>
      <c r="M119" s="2"/>
      <c r="N119" s="2"/>
    </row>
    <row r="120" ht="26.25" customHeight="1">
      <c r="A120" s="2"/>
      <c r="B120" t="s" s="135">
        <v>161</v>
      </c>
      <c r="C120" s="136"/>
      <c r="D120" s="136"/>
      <c r="E120" s="136"/>
      <c r="F120" s="136"/>
      <c r="G120" s="136"/>
      <c r="H120" s="136"/>
      <c r="I120" s="136"/>
      <c r="J120" s="136"/>
      <c r="K120" s="2"/>
      <c r="L120" s="2"/>
      <c r="M120" s="2"/>
      <c r="N120" s="2"/>
    </row>
    <row r="121" ht="26.25" customHeight="1">
      <c r="A121" s="2"/>
      <c r="B121" t="s" s="135">
        <v>162</v>
      </c>
      <c r="C121" s="136"/>
      <c r="D121" s="136"/>
      <c r="E121" s="136"/>
      <c r="F121" s="136"/>
      <c r="G121" s="136"/>
      <c r="H121" s="136"/>
      <c r="I121" s="136"/>
      <c r="J121" s="136"/>
      <c r="K121" s="2"/>
      <c r="L121" s="2"/>
      <c r="M121" s="2"/>
      <c r="N121" s="2"/>
    </row>
    <row r="122" ht="26.25" customHeight="1">
      <c r="A122" s="2"/>
      <c r="B122" t="s" s="135">
        <v>163</v>
      </c>
      <c r="C122" s="136"/>
      <c r="D122" s="136"/>
      <c r="E122" s="136"/>
      <c r="F122" s="136"/>
      <c r="G122" s="136"/>
      <c r="H122" s="136"/>
      <c r="I122" s="136"/>
      <c r="J122" s="136"/>
      <c r="K122" s="2"/>
      <c r="L122" s="2"/>
      <c r="M122" s="2"/>
      <c r="N122" s="2"/>
    </row>
    <row r="123" ht="26.25" customHeight="1">
      <c r="A123" s="2"/>
      <c r="B123" t="s" s="135">
        <v>164</v>
      </c>
      <c r="C123" s="136"/>
      <c r="D123" s="136"/>
      <c r="E123" s="136"/>
      <c r="F123" s="136"/>
      <c r="G123" s="136"/>
      <c r="H123" s="136"/>
      <c r="I123" s="136"/>
      <c r="J123" s="136"/>
      <c r="K123" s="2"/>
      <c r="L123" s="2"/>
      <c r="M123" s="2"/>
      <c r="N123" s="2"/>
    </row>
    <row r="124" ht="26.25" customHeight="1">
      <c r="A124" s="2"/>
      <c r="B124" t="s" s="135">
        <v>165</v>
      </c>
      <c r="C124" s="136"/>
      <c r="D124" s="136"/>
      <c r="E124" s="136"/>
      <c r="F124" s="136"/>
      <c r="G124" s="136"/>
      <c r="H124" s="136"/>
      <c r="I124" s="136"/>
      <c r="J124" s="136"/>
      <c r="K124" s="2"/>
      <c r="L124" s="2"/>
      <c r="M124" s="2"/>
      <c r="N124" s="2"/>
    </row>
    <row r="125" ht="26.25" customHeight="1">
      <c r="A125" s="2"/>
      <c r="B125" t="s" s="135">
        <v>166</v>
      </c>
      <c r="C125" s="136"/>
      <c r="D125" s="136"/>
      <c r="E125" s="136"/>
      <c r="F125" s="136"/>
      <c r="G125" s="136"/>
      <c r="H125" s="136"/>
      <c r="I125" s="136"/>
      <c r="J125" s="136"/>
      <c r="K125" s="2"/>
      <c r="L125" s="2"/>
      <c r="M125" s="2"/>
      <c r="N125" s="2"/>
    </row>
    <row r="126" ht="26.25" customHeight="1">
      <c r="A126" s="2"/>
      <c r="B126" t="s" s="135">
        <v>167</v>
      </c>
      <c r="C126" s="136"/>
      <c r="D126" s="136"/>
      <c r="E126" s="136"/>
      <c r="F126" s="136"/>
      <c r="G126" s="136"/>
      <c r="H126" s="136"/>
      <c r="I126" s="136"/>
      <c r="J126" s="136"/>
      <c r="K126" s="2"/>
      <c r="L126" s="2"/>
      <c r="M126" s="2"/>
      <c r="N126" s="2"/>
    </row>
    <row r="127" ht="26.25" customHeight="1">
      <c r="A127" s="2"/>
      <c r="B127" t="s" s="135">
        <v>168</v>
      </c>
      <c r="C127" s="136"/>
      <c r="D127" s="136"/>
      <c r="E127" s="136"/>
      <c r="F127" s="136"/>
      <c r="G127" s="136"/>
      <c r="H127" s="136"/>
      <c r="I127" s="136"/>
      <c r="J127" s="136"/>
      <c r="K127" s="2"/>
      <c r="L127" s="2"/>
      <c r="M127" s="2"/>
      <c r="N127" s="2"/>
    </row>
    <row r="128" ht="26.25" customHeight="1">
      <c r="A128" s="2"/>
      <c r="B128" t="s" s="135">
        <v>169</v>
      </c>
      <c r="C128" s="136"/>
      <c r="D128" s="136"/>
      <c r="E128" s="136"/>
      <c r="F128" s="136"/>
      <c r="G128" s="136"/>
      <c r="H128" s="136"/>
      <c r="I128" s="136"/>
      <c r="J128" s="136"/>
      <c r="K128" s="2"/>
      <c r="L128" s="2"/>
      <c r="M128" s="2"/>
      <c r="N128" s="2"/>
    </row>
    <row r="129" ht="26.25" customHeight="1">
      <c r="A129" s="2"/>
      <c r="B129" t="s" s="135">
        <v>170</v>
      </c>
      <c r="C129" s="136"/>
      <c r="D129" s="136"/>
      <c r="E129" s="136"/>
      <c r="F129" s="136"/>
      <c r="G129" s="136"/>
      <c r="H129" s="136"/>
      <c r="I129" s="136"/>
      <c r="J129" s="136"/>
      <c r="K129" s="2"/>
      <c r="L129" s="2"/>
      <c r="M129" s="2"/>
      <c r="N129" s="2"/>
    </row>
    <row r="130" ht="26.25" customHeight="1">
      <c r="A130" s="2"/>
      <c r="B130" t="s" s="135">
        <v>171</v>
      </c>
      <c r="C130" s="136"/>
      <c r="D130" s="136"/>
      <c r="E130" s="136"/>
      <c r="F130" s="136"/>
      <c r="G130" s="136"/>
      <c r="H130" s="136"/>
      <c r="I130" s="136"/>
      <c r="J130" s="136"/>
      <c r="K130" s="2"/>
      <c r="L130" s="2"/>
      <c r="M130" s="2"/>
      <c r="N130" s="2"/>
    </row>
    <row r="131" ht="26.25" customHeight="1">
      <c r="A131" s="2"/>
      <c r="B131" t="s" s="135">
        <v>172</v>
      </c>
      <c r="C131" s="136"/>
      <c r="D131" s="136"/>
      <c r="E131" s="136"/>
      <c r="F131" s="136"/>
      <c r="G131" s="136"/>
      <c r="H131" s="136"/>
      <c r="I131" s="136"/>
      <c r="J131" s="136"/>
      <c r="K131" s="2"/>
      <c r="L131" s="2"/>
      <c r="M131" s="2"/>
      <c r="N131" s="2"/>
    </row>
    <row r="132" ht="26.25" customHeight="1">
      <c r="A132" s="2"/>
      <c r="B132" t="s" s="135">
        <v>173</v>
      </c>
      <c r="C132" s="136"/>
      <c r="D132" s="136"/>
      <c r="E132" t="s" s="144">
        <v>174</v>
      </c>
      <c r="F132" s="145"/>
      <c r="G132" s="145"/>
      <c r="H132" s="145"/>
      <c r="I132" s="145"/>
      <c r="J132" s="145"/>
      <c r="K132" s="146"/>
      <c r="L132" s="2"/>
      <c r="M132" s="2"/>
      <c r="N132" s="2"/>
    </row>
    <row r="133" ht="26.25" customHeight="1">
      <c r="A133" s="2"/>
      <c r="B133" t="s" s="135">
        <v>175</v>
      </c>
      <c r="C133" s="136"/>
      <c r="D133" s="136"/>
      <c r="E133" t="s" s="144">
        <v>176</v>
      </c>
      <c r="F133" s="145"/>
      <c r="G133" s="145"/>
      <c r="H133" s="145"/>
      <c r="I133" s="145"/>
      <c r="J133" s="145"/>
      <c r="K133" s="146"/>
      <c r="L133" s="2"/>
      <c r="M133" s="2"/>
      <c r="N133" s="2"/>
    </row>
    <row r="134" ht="26.25" customHeight="1">
      <c r="A134" s="2"/>
      <c r="B134" t="s" s="135">
        <v>177</v>
      </c>
      <c r="C134" s="136"/>
      <c r="D134" s="136"/>
      <c r="E134" t="s" s="147">
        <v>178</v>
      </c>
      <c r="F134" s="136"/>
      <c r="G134" s="136"/>
      <c r="H134" s="136"/>
      <c r="I134" s="136"/>
      <c r="J134" s="136"/>
      <c r="K134" s="148"/>
      <c r="L134" s="2"/>
      <c r="M134" s="2"/>
      <c r="N134" s="2"/>
    </row>
    <row r="135" ht="26.25" customHeight="1">
      <c r="A135" s="2"/>
      <c r="B135" t="s" s="135">
        <v>179</v>
      </c>
      <c r="C135" s="136"/>
      <c r="D135" s="136"/>
      <c r="E135" t="s" s="147">
        <v>180</v>
      </c>
      <c r="F135" s="136"/>
      <c r="G135" s="136"/>
      <c r="H135" s="136"/>
      <c r="I135" s="136"/>
      <c r="J135" s="136"/>
      <c r="K135" s="148"/>
      <c r="L135" s="2"/>
      <c r="M135" s="2"/>
      <c r="N135" s="2"/>
    </row>
    <row r="136" ht="26.25" customHeight="1">
      <c r="A136" s="2"/>
      <c r="B136" t="s" s="135">
        <v>181</v>
      </c>
      <c r="C136" s="136"/>
      <c r="D136" s="136"/>
      <c r="E136" t="s" s="147">
        <v>182</v>
      </c>
      <c r="F136" s="136"/>
      <c r="G136" s="136"/>
      <c r="H136" s="136"/>
      <c r="I136" s="136"/>
      <c r="J136" s="136"/>
      <c r="K136" s="148"/>
      <c r="L136" s="2"/>
      <c r="M136" s="2"/>
      <c r="N136" s="2"/>
    </row>
    <row r="137" ht="16.95" customHeight="1">
      <c r="A137" s="2"/>
      <c r="B137" s="2"/>
      <c r="C137" s="149"/>
      <c r="D137" s="149"/>
      <c r="E137" s="149"/>
      <c r="F137" s="149"/>
      <c r="G137" s="149"/>
      <c r="H137" s="149"/>
      <c r="I137" s="149"/>
      <c r="J137" s="149"/>
      <c r="K137" s="2"/>
      <c r="L137" s="2"/>
      <c r="M137" s="2"/>
      <c r="N137" s="2"/>
    </row>
    <row r="138" ht="16.95" customHeight="1">
      <c r="A138" s="2"/>
      <c r="B138" s="2"/>
      <c r="C138" s="149"/>
      <c r="D138" s="149"/>
      <c r="E138" s="149"/>
      <c r="F138" s="149"/>
      <c r="G138" s="149"/>
      <c r="H138" s="149"/>
      <c r="I138" s="149"/>
      <c r="J138" s="149"/>
      <c r="K138" s="2"/>
      <c r="L138" s="2"/>
      <c r="M138" s="2"/>
      <c r="N138" s="2"/>
    </row>
    <row r="139" ht="16.95" customHeight="1">
      <c r="A139" s="2"/>
      <c r="B139" s="2"/>
      <c r="C139" s="149"/>
      <c r="D139" s="149"/>
      <c r="E139" s="149"/>
      <c r="F139" s="149"/>
      <c r="G139" s="149"/>
      <c r="H139" s="149"/>
      <c r="I139" s="149"/>
      <c r="J139" s="149"/>
      <c r="K139" s="2"/>
      <c r="L139" s="2"/>
      <c r="M139" s="2"/>
      <c r="N139" s="2"/>
    </row>
    <row r="140" ht="16.95" customHeight="1">
      <c r="A140" s="2"/>
      <c r="B140" s="2"/>
      <c r="C140" s="149"/>
      <c r="D140" s="149"/>
      <c r="E140" s="149"/>
      <c r="F140" s="149"/>
      <c r="G140" s="149"/>
      <c r="H140" s="149"/>
      <c r="I140" s="149"/>
      <c r="J140" s="149"/>
      <c r="K140" s="2"/>
      <c r="L140" s="2"/>
      <c r="M140" s="2"/>
      <c r="N140" s="2"/>
    </row>
    <row r="141" ht="16.95" customHeight="1">
      <c r="A141" s="2"/>
      <c r="B141" s="2"/>
      <c r="C141" s="149"/>
      <c r="D141" s="149"/>
      <c r="E141" s="149"/>
      <c r="F141" s="149"/>
      <c r="G141" s="149"/>
      <c r="H141" s="149"/>
      <c r="I141" s="149"/>
      <c r="J141" s="149"/>
      <c r="K141" s="2"/>
      <c r="L141" s="2"/>
      <c r="M141" s="2"/>
      <c r="N141" s="2"/>
    </row>
    <row r="142" ht="16.95" customHeight="1">
      <c r="A142" s="2"/>
      <c r="B142" s="2"/>
      <c r="C142" s="149"/>
      <c r="D142" s="149"/>
      <c r="E142" s="149"/>
      <c r="F142" s="149"/>
      <c r="G142" s="149"/>
      <c r="H142" s="149"/>
      <c r="I142" s="149"/>
      <c r="J142" s="149"/>
      <c r="K142" s="2"/>
      <c r="L142" s="2"/>
      <c r="M142" s="2"/>
      <c r="N142" s="2"/>
    </row>
    <row r="143" ht="16.95" customHeight="1">
      <c r="A143" s="2"/>
      <c r="B143" s="2"/>
      <c r="C143" s="149"/>
      <c r="D143" s="149"/>
      <c r="E143" s="149"/>
      <c r="F143" s="149"/>
      <c r="G143" s="149"/>
      <c r="H143" s="149"/>
      <c r="I143" s="149"/>
      <c r="J143" s="149"/>
      <c r="K143" s="2"/>
      <c r="L143" s="2"/>
      <c r="M143" s="2"/>
      <c r="N143" s="2"/>
    </row>
    <row r="144" ht="16.95" customHeight="1">
      <c r="A144" s="2"/>
      <c r="B144" s="2"/>
      <c r="C144" s="149"/>
      <c r="D144" s="149"/>
      <c r="E144" s="149"/>
      <c r="F144" s="149"/>
      <c r="G144" s="149"/>
      <c r="H144" s="149"/>
      <c r="I144" s="149"/>
      <c r="J144" s="149"/>
      <c r="K144" s="2"/>
      <c r="L144" s="2"/>
      <c r="M144" s="2"/>
      <c r="N144" s="2"/>
    </row>
    <row r="145" ht="17.25" customHeight="1">
      <c r="A145" s="2"/>
      <c r="B145" s="150"/>
      <c r="C145" s="151"/>
      <c r="D145" s="151"/>
      <c r="E145" s="151"/>
      <c r="F145" s="151"/>
      <c r="G145" s="151"/>
      <c r="H145" s="151"/>
      <c r="I145" s="151"/>
      <c r="J145" s="151"/>
      <c r="K145" s="2"/>
      <c r="L145" s="2"/>
      <c r="M145" s="2"/>
      <c r="N145" s="2"/>
    </row>
  </sheetData>
  <mergeCells count="101">
    <mergeCell ref="B5:J5"/>
    <mergeCell ref="D6:L6"/>
    <mergeCell ref="B7:J7"/>
    <mergeCell ref="B8:J8"/>
    <mergeCell ref="D14:F14"/>
    <mergeCell ref="B15:J15"/>
    <mergeCell ref="B16:J16"/>
    <mergeCell ref="B17:J17"/>
    <mergeCell ref="B18:J18"/>
    <mergeCell ref="B19:J19"/>
    <mergeCell ref="B20:J20"/>
    <mergeCell ref="C21:J21"/>
    <mergeCell ref="C22:J22"/>
    <mergeCell ref="C23:J23"/>
    <mergeCell ref="B24:J24"/>
    <mergeCell ref="B25:J25"/>
    <mergeCell ref="B26:J26"/>
    <mergeCell ref="B27:J27"/>
    <mergeCell ref="B28:J28"/>
    <mergeCell ref="B29:J29"/>
    <mergeCell ref="B30:J30"/>
    <mergeCell ref="B31:J31"/>
    <mergeCell ref="B32:J32"/>
    <mergeCell ref="B34:J34"/>
    <mergeCell ref="B35:J35"/>
    <mergeCell ref="B36:C36"/>
    <mergeCell ref="D36:E36"/>
    <mergeCell ref="G36:H36"/>
    <mergeCell ref="B37:C37"/>
    <mergeCell ref="D37:E37"/>
    <mergeCell ref="G37:H37"/>
    <mergeCell ref="B38:J38"/>
    <mergeCell ref="B42:H42"/>
    <mergeCell ref="I42:J42"/>
    <mergeCell ref="B44:J44"/>
    <mergeCell ref="C47:E47"/>
    <mergeCell ref="B48:H48"/>
    <mergeCell ref="I48:J48"/>
    <mergeCell ref="B49:J49"/>
    <mergeCell ref="B50:J50"/>
    <mergeCell ref="B51:J51"/>
    <mergeCell ref="C59:E59"/>
    <mergeCell ref="B60:H60"/>
    <mergeCell ref="I60:J60"/>
    <mergeCell ref="B61:J61"/>
    <mergeCell ref="B62:J62"/>
    <mergeCell ref="B72:H72"/>
    <mergeCell ref="I72:J72"/>
    <mergeCell ref="B73:J73"/>
    <mergeCell ref="B74:J74"/>
    <mergeCell ref="C75:E75"/>
    <mergeCell ref="C76:E76"/>
    <mergeCell ref="C77:E77"/>
    <mergeCell ref="B78:H78"/>
    <mergeCell ref="I78:J78"/>
    <mergeCell ref="B80:J80"/>
    <mergeCell ref="C81:H81"/>
    <mergeCell ref="I81:J81"/>
    <mergeCell ref="C82:H82"/>
    <mergeCell ref="I82:J82"/>
    <mergeCell ref="C83:H83"/>
    <mergeCell ref="I83:J83"/>
    <mergeCell ref="C84:H84"/>
    <mergeCell ref="I84:J84"/>
    <mergeCell ref="B87:J87"/>
    <mergeCell ref="B89:J89"/>
    <mergeCell ref="B90:K90"/>
    <mergeCell ref="B91:J91"/>
    <mergeCell ref="B93:J93"/>
    <mergeCell ref="B96:J96"/>
    <mergeCell ref="B113:J113"/>
    <mergeCell ref="B114:J114"/>
    <mergeCell ref="B115:J115"/>
    <mergeCell ref="B116:J116"/>
    <mergeCell ref="B118:J118"/>
    <mergeCell ref="B119:J119"/>
    <mergeCell ref="B120:J120"/>
    <mergeCell ref="B122:J122"/>
    <mergeCell ref="B123:J123"/>
    <mergeCell ref="B124:J124"/>
    <mergeCell ref="B125:J125"/>
    <mergeCell ref="B126:J126"/>
    <mergeCell ref="B127:J127"/>
    <mergeCell ref="B129:J129"/>
    <mergeCell ref="B130:J130"/>
    <mergeCell ref="B131:J131"/>
    <mergeCell ref="E132:K132"/>
    <mergeCell ref="E133:K133"/>
    <mergeCell ref="E134:K134"/>
    <mergeCell ref="E135:K135"/>
    <mergeCell ref="E136:K136"/>
    <mergeCell ref="D65:D67"/>
    <mergeCell ref="F54:F59"/>
    <mergeCell ref="F65:F67"/>
    <mergeCell ref="G54:G59"/>
    <mergeCell ref="G65:G67"/>
    <mergeCell ref="H54:H59"/>
    <mergeCell ref="H65:H67"/>
    <mergeCell ref="I54:I59"/>
    <mergeCell ref="I65:I67"/>
    <mergeCell ref="J65:J67"/>
  </mergeCells>
  <conditionalFormatting sqref="I40:I43 J42:J43 F46:F47 I46:I48 J48 F53:F59 I53:I59 F64:F71 F75:G76 I75:J76 G77 I78:J78">
    <cfRule type="cellIs" dxfId="0" priority="1" operator="lessThan" stopIfTrue="1">
      <formula>0</formula>
    </cfRule>
  </conditionalFormatting>
  <pageMargins left="0.24" right="0.24" top="0.75" bottom="0.75" header="0.31" footer="0.31"/>
  <pageSetup firstPageNumber="1" fitToHeight="1" fitToWidth="1" scale="45" useFirstPageNumber="0" orientation="portrait" pageOrder="downThenOver"/>
  <headerFooter>
    <oddFooter>&amp;L&amp;"宋体,Regular"&amp;12&amp;K000000美誉舒适家&amp;C&amp;"宋体,Regular"&amp;12&amp;K000000第 &amp;P 页，共 &amp;N 页&amp;R&amp;"宋体,Regular"&amp;12&amp;K000000让家更舒适</oddFooter>
  </headerFooter>
  <drawing r:id="rId1"/>
</worksheet>
</file>

<file path=xl/worksheets/sheet2.xml><?xml version="1.0" encoding="utf-8"?>
<worksheet xmlns:r="http://schemas.openxmlformats.org/officeDocument/2006/relationships" xmlns="http://schemas.openxmlformats.org/spreadsheetml/2006/main">
  <dimension ref="A1:N145"/>
  <sheetViews>
    <sheetView workbookViewId="0" showGridLines="0" defaultGridColor="1"/>
  </sheetViews>
  <sheetFormatPr defaultColWidth="9" defaultRowHeight="17.25" customHeight="1" outlineLevelRow="0" outlineLevelCol="0"/>
  <cols>
    <col min="1" max="1" width="5" style="152" customWidth="1"/>
    <col min="2" max="2" width="5.5" style="152" customWidth="1"/>
    <col min="3" max="3" width="20.75" style="152" customWidth="1"/>
    <col min="4" max="4" width="13.75" style="152" customWidth="1"/>
    <col min="5" max="5" width="19" style="152" customWidth="1"/>
    <col min="6" max="6" width="48.25" style="152" customWidth="1"/>
    <col min="7" max="7" width="15" style="152" customWidth="1"/>
    <col min="8" max="8" width="7.75" style="152" customWidth="1"/>
    <col min="9" max="9" width="11.25" style="152" customWidth="1"/>
    <col min="10" max="10" width="12" style="152" customWidth="1"/>
    <col min="11" max="11" width="17.75" style="152" customWidth="1"/>
    <col min="12" max="12" width="6" style="152" customWidth="1"/>
    <col min="13" max="13" width="21.75" style="152" customWidth="1"/>
    <col min="14" max="14" width="9" style="152" customWidth="1"/>
    <col min="15" max="256" width="9" style="152" customWidth="1"/>
  </cols>
  <sheetData>
    <row r="1" ht="39.75" customHeight="1">
      <c r="A1" s="2"/>
      <c r="B1" s="2"/>
      <c r="C1" s="5"/>
      <c r="D1" s="5"/>
      <c r="E1" s="5"/>
      <c r="F1" s="5"/>
      <c r="G1" s="5"/>
      <c r="H1" s="5"/>
      <c r="I1" s="5"/>
      <c r="J1" s="5"/>
      <c r="K1" s="5"/>
      <c r="L1" s="2"/>
      <c r="M1" s="2"/>
      <c r="N1" s="2"/>
    </row>
    <row r="2" ht="39.75" customHeight="1">
      <c r="A2" s="2"/>
      <c r="B2" s="2"/>
      <c r="C2" s="5"/>
      <c r="D2" s="5"/>
      <c r="E2" s="5"/>
      <c r="F2" s="5"/>
      <c r="G2" s="5"/>
      <c r="H2" s="5"/>
      <c r="I2" s="5"/>
      <c r="J2" s="5"/>
      <c r="K2" s="5"/>
      <c r="L2" s="2"/>
      <c r="M2" s="2"/>
      <c r="N2" s="2"/>
    </row>
    <row r="3" ht="39.75" customHeight="1">
      <c r="A3" s="2"/>
      <c r="B3" s="2"/>
      <c r="C3" s="5"/>
      <c r="D3" s="5"/>
      <c r="E3" s="5"/>
      <c r="F3" s="5"/>
      <c r="G3" s="5"/>
      <c r="H3" s="5"/>
      <c r="I3" s="5"/>
      <c r="J3" s="5"/>
      <c r="K3" s="5"/>
      <c r="L3" s="2"/>
      <c r="M3" s="2"/>
      <c r="N3" s="2"/>
    </row>
    <row r="4" ht="39.75" customHeight="1">
      <c r="A4" s="2"/>
      <c r="B4" s="2"/>
      <c r="C4" s="5"/>
      <c r="D4" s="5"/>
      <c r="E4" s="5"/>
      <c r="F4" s="5"/>
      <c r="G4" s="5"/>
      <c r="H4" s="5"/>
      <c r="I4" s="5"/>
      <c r="J4" s="5"/>
      <c r="K4" s="5"/>
      <c r="L4" s="2"/>
      <c r="M4" s="2"/>
      <c r="N4" s="2"/>
    </row>
    <row r="5" ht="74.4" customHeight="1">
      <c r="A5" s="2"/>
      <c r="B5" s="2"/>
      <c r="C5" t="s" s="7">
        <v>183</v>
      </c>
      <c r="D5" s="8"/>
      <c r="E5" s="8"/>
      <c r="F5" s="8"/>
      <c r="G5" s="8"/>
      <c r="H5" s="8"/>
      <c r="I5" s="8"/>
      <c r="J5" s="8"/>
      <c r="K5" s="8"/>
      <c r="L5" s="8"/>
      <c r="M5" s="2"/>
      <c r="N5" s="2"/>
    </row>
    <row r="6" ht="39.75" customHeight="1">
      <c r="A6" s="2"/>
      <c r="B6" s="2"/>
      <c r="C6" s="8"/>
      <c r="D6" s="8"/>
      <c r="E6" s="8"/>
      <c r="F6" s="8"/>
      <c r="G6" s="8"/>
      <c r="H6" s="8"/>
      <c r="I6" s="8"/>
      <c r="J6" s="8"/>
      <c r="K6" s="8"/>
      <c r="L6" s="8"/>
      <c r="M6" s="2"/>
      <c r="N6" s="2"/>
    </row>
    <row r="7" ht="74.4" customHeight="1">
      <c r="A7" s="2"/>
      <c r="B7" s="2"/>
      <c r="C7" t="s" s="7">
        <v>184</v>
      </c>
      <c r="D7" s="8"/>
      <c r="E7" s="8"/>
      <c r="F7" s="8"/>
      <c r="G7" s="8"/>
      <c r="H7" s="8"/>
      <c r="I7" s="8"/>
      <c r="J7" s="8"/>
      <c r="K7" s="8"/>
      <c r="L7" s="8"/>
      <c r="M7" s="2"/>
      <c r="N7" s="2"/>
    </row>
    <row r="8" ht="39.75" customHeight="1">
      <c r="A8" s="2"/>
      <c r="B8" s="2"/>
      <c r="C8" t="s" s="11">
        <v>185</v>
      </c>
      <c r="D8" s="12"/>
      <c r="E8" s="12"/>
      <c r="F8" s="12"/>
      <c r="G8" s="12"/>
      <c r="H8" s="12"/>
      <c r="I8" s="12"/>
      <c r="J8" s="12"/>
      <c r="K8" s="12"/>
      <c r="L8" s="12"/>
      <c r="M8" s="2"/>
      <c r="N8" s="2"/>
    </row>
    <row r="9" ht="39.75" customHeight="1">
      <c r="A9" s="2"/>
      <c r="B9" s="2"/>
      <c r="C9" s="6"/>
      <c r="D9" s="6"/>
      <c r="E9" s="5"/>
      <c r="F9" s="5"/>
      <c r="G9" s="5"/>
      <c r="H9" s="6"/>
      <c r="I9" s="5"/>
      <c r="J9" s="5"/>
      <c r="K9" s="5"/>
      <c r="L9" s="6"/>
      <c r="M9" s="2"/>
      <c r="N9" s="2"/>
    </row>
    <row r="10" ht="39.75" customHeight="1">
      <c r="A10" s="2"/>
      <c r="B10" s="2"/>
      <c r="C10" s="6"/>
      <c r="D10" s="6"/>
      <c r="E10" s="5"/>
      <c r="F10" s="5"/>
      <c r="G10" s="5"/>
      <c r="H10" s="6"/>
      <c r="I10" s="5"/>
      <c r="J10" s="5"/>
      <c r="K10" s="5"/>
      <c r="L10" s="6"/>
      <c r="M10" s="2"/>
      <c r="N10" s="2"/>
    </row>
    <row r="11" ht="39.75" customHeight="1">
      <c r="A11" s="2"/>
      <c r="B11" s="2"/>
      <c r="C11" s="6"/>
      <c r="D11" s="6"/>
      <c r="E11" s="5"/>
      <c r="F11" s="5"/>
      <c r="G11" s="5"/>
      <c r="H11" s="6"/>
      <c r="I11" s="5"/>
      <c r="J11" s="5"/>
      <c r="K11" s="5"/>
      <c r="L11" s="6"/>
      <c r="M11" s="2"/>
      <c r="N11" s="2"/>
    </row>
    <row r="12" ht="39.75" customHeight="1">
      <c r="A12" s="2"/>
      <c r="B12" s="2"/>
      <c r="C12" s="6"/>
      <c r="D12" s="6"/>
      <c r="E12" s="5"/>
      <c r="F12" s="5"/>
      <c r="G12" s="5"/>
      <c r="H12" s="6"/>
      <c r="I12" s="5"/>
      <c r="J12" s="5"/>
      <c r="K12" s="5"/>
      <c r="L12" s="6"/>
      <c r="M12" s="2"/>
      <c r="N12" s="2"/>
    </row>
    <row r="13" ht="39.75" customHeight="1">
      <c r="A13" s="2"/>
      <c r="B13" s="2"/>
      <c r="C13" s="6"/>
      <c r="D13" s="6"/>
      <c r="E13" s="5"/>
      <c r="F13" s="5"/>
      <c r="G13" s="5"/>
      <c r="H13" s="6"/>
      <c r="I13" s="5"/>
      <c r="J13" s="5"/>
      <c r="K13" s="5"/>
      <c r="L13" s="6"/>
      <c r="M13" s="2"/>
      <c r="N13" s="2"/>
    </row>
    <row r="14" ht="39.75" customHeight="1">
      <c r="A14" s="2"/>
      <c r="B14" s="2"/>
      <c r="C14" s="6"/>
      <c r="D14" s="6"/>
      <c r="E14" s="5"/>
      <c r="F14" s="5"/>
      <c r="G14" s="5"/>
      <c r="H14" s="6"/>
      <c r="I14" s="5"/>
      <c r="J14" s="5"/>
      <c r="K14" s="5"/>
      <c r="L14" s="6"/>
      <c r="M14" s="2"/>
      <c r="N14" s="2"/>
    </row>
    <row r="15" ht="73.5" customHeight="1">
      <c r="A15" s="2"/>
      <c r="B15" t="s" s="15">
        <v>3</v>
      </c>
      <c r="C15" s="16"/>
      <c r="D15" s="16"/>
      <c r="E15" s="16"/>
      <c r="F15" s="16"/>
      <c r="G15" s="16"/>
      <c r="H15" s="16"/>
      <c r="I15" s="16"/>
      <c r="J15" s="16"/>
      <c r="K15" s="16"/>
      <c r="L15" s="16"/>
      <c r="M15" s="2"/>
      <c r="N15" s="2"/>
    </row>
    <row r="16" ht="73.5" customHeight="1">
      <c r="A16" s="2"/>
      <c r="B16" t="s" s="15">
        <v>4</v>
      </c>
      <c r="C16" s="16"/>
      <c r="D16" s="16"/>
      <c r="E16" s="16"/>
      <c r="F16" s="16"/>
      <c r="G16" s="16"/>
      <c r="H16" s="16"/>
      <c r="I16" s="16"/>
      <c r="J16" s="16"/>
      <c r="K16" s="16"/>
      <c r="L16" s="16"/>
      <c r="M16" s="2"/>
      <c r="N16" s="2"/>
    </row>
    <row r="17" ht="73.5" customHeight="1">
      <c r="A17" s="2"/>
      <c r="B17" t="s" s="15">
        <v>186</v>
      </c>
      <c r="C17" s="16"/>
      <c r="D17" s="16"/>
      <c r="E17" s="16"/>
      <c r="F17" s="16"/>
      <c r="G17" s="16"/>
      <c r="H17" s="16"/>
      <c r="I17" s="16"/>
      <c r="J17" s="16"/>
      <c r="K17" s="16"/>
      <c r="L17" s="16"/>
      <c r="M17" s="2"/>
      <c r="N17" s="2"/>
    </row>
    <row r="18" ht="73.5" customHeight="1">
      <c r="A18" s="2"/>
      <c r="B18" t="s" s="15">
        <v>187</v>
      </c>
      <c r="C18" s="16"/>
      <c r="D18" s="16"/>
      <c r="E18" s="16"/>
      <c r="F18" s="16"/>
      <c r="G18" s="16"/>
      <c r="H18" s="16"/>
      <c r="I18" s="16"/>
      <c r="J18" s="16"/>
      <c r="K18" s="16"/>
      <c r="L18" s="16"/>
      <c r="M18" s="2"/>
      <c r="N18" s="2"/>
    </row>
    <row r="19" ht="73.5" customHeight="1">
      <c r="A19" s="2"/>
      <c r="B19" t="s" s="15">
        <v>188</v>
      </c>
      <c r="C19" s="16"/>
      <c r="D19" s="16"/>
      <c r="E19" s="16"/>
      <c r="F19" s="16"/>
      <c r="G19" s="16"/>
      <c r="H19" s="16"/>
      <c r="I19" s="16"/>
      <c r="J19" s="16"/>
      <c r="K19" s="16"/>
      <c r="L19" s="16"/>
      <c r="M19" s="2"/>
      <c r="N19" s="2"/>
    </row>
    <row r="20" ht="50.25" customHeight="1">
      <c r="A20" s="2"/>
      <c r="B20" t="s" s="21">
        <v>8</v>
      </c>
      <c r="C20" s="22"/>
      <c r="D20" s="22"/>
      <c r="E20" s="22"/>
      <c r="F20" s="22"/>
      <c r="G20" s="22"/>
      <c r="H20" s="22"/>
      <c r="I20" s="22"/>
      <c r="J20" s="22"/>
      <c r="K20" s="22"/>
      <c r="L20" s="22"/>
      <c r="M20" s="2"/>
      <c r="N20" s="2"/>
    </row>
    <row r="21" ht="18.75" customHeight="1">
      <c r="A21" s="2"/>
      <c r="B21" s="2"/>
      <c r="C21" s="136"/>
      <c r="D21" s="136"/>
      <c r="E21" s="136"/>
      <c r="F21" s="136"/>
      <c r="G21" s="136"/>
      <c r="H21" s="153"/>
      <c r="I21" s="153"/>
      <c r="J21" s="153"/>
      <c r="K21" s="153"/>
      <c r="L21" s="6"/>
      <c r="M21" s="2"/>
      <c r="N21" s="2"/>
    </row>
    <row r="22" ht="18.75" customHeight="1">
      <c r="A22" s="2"/>
      <c r="B22" t="s" s="154">
        <v>12</v>
      </c>
      <c r="C22" s="5"/>
      <c r="D22" s="5"/>
      <c r="E22" s="4"/>
      <c r="F22" s="4"/>
      <c r="G22" s="4"/>
      <c r="H22" s="5"/>
      <c r="I22" s="4"/>
      <c r="J22" s="4"/>
      <c r="K22" s="4"/>
      <c r="L22" s="4"/>
      <c r="M22" s="2"/>
      <c r="N22" s="2"/>
    </row>
    <row r="23" ht="37.5" customHeight="1">
      <c r="A23" s="2"/>
      <c r="B23" s="2"/>
      <c r="C23" s="5"/>
      <c r="D23" s="5"/>
      <c r="E23" s="4"/>
      <c r="F23" s="4"/>
      <c r="G23" s="4"/>
      <c r="H23" s="5"/>
      <c r="I23" s="4"/>
      <c r="J23" s="4"/>
      <c r="K23" s="4"/>
      <c r="L23" s="4"/>
      <c r="M23" s="2"/>
      <c r="N23" s="2"/>
    </row>
    <row r="24" ht="37.5" customHeight="1">
      <c r="A24" s="2"/>
      <c r="B24" t="s" s="155">
        <v>12</v>
      </c>
      <c r="C24" s="156"/>
      <c r="D24" s="156"/>
      <c r="E24" t="s" s="155">
        <v>189</v>
      </c>
      <c r="F24" s="156"/>
      <c r="G24" s="156"/>
      <c r="H24" s="156"/>
      <c r="I24" s="156"/>
      <c r="J24" s="156"/>
      <c r="K24" s="156"/>
      <c r="L24" s="2"/>
      <c r="M24" s="2"/>
      <c r="N24" s="2"/>
    </row>
    <row r="25" ht="37.5" customHeight="1">
      <c r="A25" s="2"/>
      <c r="B25" s="2"/>
      <c r="C25" s="136"/>
      <c r="D25" s="136"/>
      <c r="E25" s="136"/>
      <c r="F25" s="136"/>
      <c r="G25" s="153"/>
      <c r="H25" s="153"/>
      <c r="I25" s="153"/>
      <c r="J25" s="153"/>
      <c r="K25" s="153"/>
      <c r="L25" s="2"/>
      <c r="M25" s="2"/>
      <c r="N25" t="s" s="23">
        <v>12</v>
      </c>
    </row>
    <row r="26" ht="37.5" customHeight="1">
      <c r="A26" s="2"/>
      <c r="B26" t="s" s="147">
        <v>13</v>
      </c>
      <c r="C26" s="136"/>
      <c r="D26" s="136"/>
      <c r="E26" s="136"/>
      <c r="F26" s="136"/>
      <c r="G26" s="136"/>
      <c r="H26" s="136"/>
      <c r="I26" s="136"/>
      <c r="J26" s="136"/>
      <c r="K26" s="136"/>
      <c r="L26" s="2"/>
      <c r="M26" s="2"/>
      <c r="N26" s="2"/>
    </row>
    <row r="27" ht="37.5" customHeight="1">
      <c r="A27" s="2"/>
      <c r="B27" t="s" s="147">
        <v>14</v>
      </c>
      <c r="C27" s="136"/>
      <c r="D27" s="136"/>
      <c r="E27" s="136"/>
      <c r="F27" s="136"/>
      <c r="G27" s="136"/>
      <c r="H27" s="136"/>
      <c r="I27" s="136"/>
      <c r="J27" s="136"/>
      <c r="K27" s="136"/>
      <c r="L27" s="2"/>
      <c r="M27" s="2"/>
      <c r="N27" s="2"/>
    </row>
    <row r="28" ht="37.5" customHeight="1">
      <c r="A28" s="2"/>
      <c r="B28" t="s" s="147">
        <v>190</v>
      </c>
      <c r="C28" s="136"/>
      <c r="D28" s="136"/>
      <c r="E28" s="136"/>
      <c r="F28" s="136"/>
      <c r="G28" s="136"/>
      <c r="H28" s="136"/>
      <c r="I28" s="136"/>
      <c r="J28" s="136"/>
      <c r="K28" s="136"/>
      <c r="L28" s="2"/>
      <c r="M28" s="2"/>
      <c r="N28" s="2"/>
    </row>
    <row r="29" ht="37.5" customHeight="1">
      <c r="A29" s="2"/>
      <c r="B29" t="s" s="147">
        <v>191</v>
      </c>
      <c r="C29" s="136"/>
      <c r="D29" s="136"/>
      <c r="E29" s="136"/>
      <c r="F29" s="136"/>
      <c r="G29" s="136"/>
      <c r="H29" s="136"/>
      <c r="I29" s="136"/>
      <c r="J29" s="136"/>
      <c r="K29" s="136"/>
      <c r="L29" s="2"/>
      <c r="M29" s="2"/>
      <c r="N29" s="2"/>
    </row>
    <row r="30" ht="37.5" customHeight="1">
      <c r="A30" s="2"/>
      <c r="B30" t="s" s="147">
        <v>192</v>
      </c>
      <c r="C30" s="136"/>
      <c r="D30" s="136"/>
      <c r="E30" s="136"/>
      <c r="F30" s="136"/>
      <c r="G30" s="136"/>
      <c r="H30" s="136"/>
      <c r="I30" s="136"/>
      <c r="J30" s="136"/>
      <c r="K30" s="136"/>
      <c r="L30" s="2"/>
      <c r="M30" s="2"/>
      <c r="N30" s="2"/>
    </row>
    <row r="31" ht="37.5" customHeight="1">
      <c r="A31" s="2"/>
      <c r="B31" s="2"/>
      <c r="C31" s="5"/>
      <c r="D31" s="5"/>
      <c r="E31" s="4"/>
      <c r="F31" s="4"/>
      <c r="G31" s="4"/>
      <c r="H31" s="5"/>
      <c r="I31" s="4"/>
      <c r="J31" s="4"/>
      <c r="K31" s="4"/>
      <c r="L31" s="2"/>
      <c r="M31" s="2"/>
      <c r="N31" s="2"/>
    </row>
    <row r="32" ht="37.5" customHeight="1">
      <c r="A32" s="2"/>
      <c r="B32" s="2"/>
      <c r="C32" s="5"/>
      <c r="D32" s="5"/>
      <c r="E32" s="4"/>
      <c r="F32" s="4"/>
      <c r="G32" s="4"/>
      <c r="H32" s="5"/>
      <c r="I32" s="4"/>
      <c r="J32" s="4"/>
      <c r="K32" s="4"/>
      <c r="L32" s="2"/>
      <c r="M32" s="2"/>
      <c r="N32" s="2"/>
    </row>
    <row r="33" ht="38.25" customHeight="1">
      <c r="A33" s="2"/>
      <c r="B33" t="s" s="157">
        <v>183</v>
      </c>
      <c r="C33" s="158"/>
      <c r="D33" s="158"/>
      <c r="E33" s="158"/>
      <c r="F33" s="158"/>
      <c r="G33" s="158"/>
      <c r="H33" s="158"/>
      <c r="I33" s="158"/>
      <c r="J33" s="158"/>
      <c r="K33" s="158"/>
      <c r="L33" s="2"/>
      <c r="M33" s="2"/>
      <c r="N33" s="2"/>
    </row>
    <row r="34" ht="38.25" customHeight="1">
      <c r="A34" s="2"/>
      <c r="B34" t="s" s="28">
        <v>193</v>
      </c>
      <c r="C34" s="29"/>
      <c r="D34" s="29"/>
      <c r="E34" s="29"/>
      <c r="F34" s="29"/>
      <c r="G34" s="29"/>
      <c r="H34" s="29"/>
      <c r="I34" s="29"/>
      <c r="J34" s="29"/>
      <c r="K34" s="29"/>
      <c r="L34" s="2"/>
      <c r="M34" s="2"/>
      <c r="N34" s="2"/>
    </row>
    <row r="35" ht="38.25" customHeight="1">
      <c r="A35" s="30"/>
      <c r="B35" t="s" s="159">
        <v>20</v>
      </c>
      <c r="C35" s="160"/>
      <c r="D35" t="s" s="159">
        <v>21</v>
      </c>
      <c r="E35" s="161"/>
      <c r="F35" s="160"/>
      <c r="G35" t="s" s="162">
        <v>22</v>
      </c>
      <c r="H35" t="s" s="159">
        <v>12</v>
      </c>
      <c r="I35" s="160"/>
      <c r="J35" t="s" s="163">
        <v>23</v>
      </c>
      <c r="K35" t="s" s="164">
        <v>12</v>
      </c>
      <c r="L35" s="35"/>
      <c r="M35" s="2"/>
      <c r="N35" s="2"/>
    </row>
    <row r="36" ht="38.25" customHeight="1">
      <c r="A36" s="30"/>
      <c r="B36" t="s" s="165">
        <v>25</v>
      </c>
      <c r="C36" s="166"/>
      <c r="D36" t="s" s="165">
        <f>SUM(D64:D71)&amp;"平方米"</f>
        <v>194</v>
      </c>
      <c r="E36" s="167"/>
      <c r="F36" s="168"/>
      <c r="G36" t="s" s="169">
        <v>27</v>
      </c>
      <c r="H36" t="s" s="165">
        <v>195</v>
      </c>
      <c r="I36" s="170"/>
      <c r="J36" t="s" s="38">
        <v>29</v>
      </c>
      <c r="K36" t="s" s="41">
        <v>12</v>
      </c>
      <c r="L36" s="35"/>
      <c r="M36" s="2"/>
      <c r="N36" s="2"/>
    </row>
    <row r="37" ht="38.25" customHeight="1">
      <c r="A37" s="30"/>
      <c r="B37" t="s" s="171">
        <v>31</v>
      </c>
      <c r="C37" t="s" s="172">
        <v>32</v>
      </c>
      <c r="D37" s="173"/>
      <c r="E37" t="s" s="174">
        <v>33</v>
      </c>
      <c r="F37" t="s" s="174">
        <v>61</v>
      </c>
      <c r="G37" t="s" s="174">
        <v>35</v>
      </c>
      <c r="H37" t="s" s="174">
        <v>36</v>
      </c>
      <c r="I37" t="s" s="174">
        <v>37</v>
      </c>
      <c r="J37" t="s" s="174">
        <v>38</v>
      </c>
      <c r="K37" t="s" s="175">
        <v>39</v>
      </c>
      <c r="L37" s="35"/>
      <c r="M37" s="2"/>
      <c r="N37" s="2"/>
    </row>
    <row r="38" ht="30.75" customHeight="1">
      <c r="A38" s="30"/>
      <c r="B38" t="s" s="42">
        <v>30</v>
      </c>
      <c r="C38" s="43"/>
      <c r="D38" s="43"/>
      <c r="E38" s="43"/>
      <c r="F38" s="43"/>
      <c r="G38" s="43"/>
      <c r="H38" s="43"/>
      <c r="I38" s="43"/>
      <c r="J38" s="43"/>
      <c r="K38" s="43"/>
      <c r="L38" s="2"/>
      <c r="M38" s="2"/>
      <c r="N38" s="2"/>
    </row>
    <row r="39" ht="31.2" customHeight="1">
      <c r="A39" s="30"/>
      <c r="B39" t="s" s="176">
        <v>40</v>
      </c>
      <c r="C39" t="s" s="177">
        <v>41</v>
      </c>
      <c r="D39" s="178"/>
      <c r="E39" t="s" s="179">
        <v>196</v>
      </c>
      <c r="F39" t="s" s="180">
        <v>24</v>
      </c>
      <c r="G39" t="s" s="179">
        <f>IF(F39="/","/",VLOOKUP(F39,'材料价格数据库'!$C$1:$D$214,2,FALSE))</f>
        <v>24</v>
      </c>
      <c r="H39" s="181">
        <v>1</v>
      </c>
      <c r="I39" t="s" s="179">
        <v>44</v>
      </c>
      <c r="J39" t="s" s="182">
        <f>IF(F39="/","/",G39*H39)</f>
        <v>24</v>
      </c>
      <c r="K39" t="s" s="183">
        <v>197</v>
      </c>
      <c r="L39" s="35"/>
      <c r="M39" s="2"/>
      <c r="N39" s="2"/>
    </row>
    <row r="40" ht="31.2" customHeight="1">
      <c r="A40" s="30"/>
      <c r="B40" s="184"/>
      <c r="C40" s="185"/>
      <c r="D40" s="186"/>
      <c r="E40" s="187"/>
      <c r="F40" s="187"/>
      <c r="G40" s="188"/>
      <c r="H40" s="187"/>
      <c r="I40" s="187"/>
      <c r="J40" t="s" s="182">
        <f>IF(G39="/","/",J39*0.7)</f>
        <v>24</v>
      </c>
      <c r="K40" t="s" s="183">
        <v>198</v>
      </c>
      <c r="L40" s="35"/>
      <c r="M40" s="2"/>
      <c r="N40" t="s" s="23">
        <v>12</v>
      </c>
    </row>
    <row r="41" ht="30.75" customHeight="1">
      <c r="A41" s="30"/>
      <c r="B41" s="189">
        <v>2</v>
      </c>
      <c r="C41" t="s" s="190">
        <v>199</v>
      </c>
      <c r="D41" s="191"/>
      <c r="E41" t="s" s="38">
        <f>IF(LEFT(E39,2)="菲斯","菲斯曼",LEFT(E39,2))</f>
        <v>196</v>
      </c>
      <c r="F41" t="s" s="38">
        <f>IF(E41="无","/","定制")</f>
        <v>24</v>
      </c>
      <c r="G41" s="192">
        <v>215</v>
      </c>
      <c r="H41" s="193">
        <f>H39</f>
        <v>1</v>
      </c>
      <c r="I41" t="s" s="38">
        <v>44</v>
      </c>
      <c r="J41" t="s" s="182">
        <f>IF(F41="/","/",G41*H41)</f>
        <v>24</v>
      </c>
      <c r="K41" t="s" s="183">
        <v>24</v>
      </c>
      <c r="L41" s="35"/>
      <c r="M41" s="2"/>
      <c r="N41" s="2"/>
    </row>
    <row r="42" ht="30.75" customHeight="1">
      <c r="A42" s="30"/>
      <c r="B42" s="189">
        <v>3</v>
      </c>
      <c r="C42" t="s" s="38">
        <v>46</v>
      </c>
      <c r="D42" s="37"/>
      <c r="E42" t="s" s="38">
        <v>47</v>
      </c>
      <c r="F42" t="s" s="38">
        <v>48</v>
      </c>
      <c r="G42" s="192">
        <v>400</v>
      </c>
      <c r="H42" s="193">
        <v>1</v>
      </c>
      <c r="I42" t="s" s="38">
        <v>44</v>
      </c>
      <c r="J42" s="194">
        <f>IF(F42="/","/",G42*H42)</f>
        <v>400</v>
      </c>
      <c r="K42" t="s" s="183">
        <v>47</v>
      </c>
      <c r="L42" s="35"/>
      <c r="M42" s="2"/>
      <c r="N42" s="2"/>
    </row>
    <row r="43" ht="30.75" customHeight="1">
      <c r="A43" s="30"/>
      <c r="B43" s="189">
        <v>4</v>
      </c>
      <c r="C43" t="s" s="38">
        <v>200</v>
      </c>
      <c r="D43" s="37"/>
      <c r="E43" t="s" s="38">
        <v>196</v>
      </c>
      <c r="F43" t="s" s="38">
        <v>24</v>
      </c>
      <c r="G43" t="s" s="182">
        <f>IF(F43="/","/",VLOOKUP(F43,'材料价格数据库'!$C$1:$D$214,2,FALSE))</f>
        <v>24</v>
      </c>
      <c r="H43" s="193">
        <v>0</v>
      </c>
      <c r="I43" t="s" s="38">
        <v>44</v>
      </c>
      <c r="J43" t="s" s="182">
        <f>IF(F43="/","/",G43*H43)</f>
        <v>24</v>
      </c>
      <c r="K43" t="s" s="183">
        <v>201</v>
      </c>
      <c r="L43" s="35"/>
      <c r="M43" s="2"/>
      <c r="N43" s="2"/>
    </row>
    <row r="44" ht="30.75" customHeight="1">
      <c r="A44" s="30"/>
      <c r="B44" t="s" s="195">
        <v>202</v>
      </c>
      <c r="C44" t="s" s="38">
        <v>203</v>
      </c>
      <c r="D44" s="37"/>
      <c r="E44" t="s" s="38">
        <v>196</v>
      </c>
      <c r="F44" t="s" s="38">
        <v>24</v>
      </c>
      <c r="G44" t="s" s="182">
        <f>IF(F44="/","/",VLOOKUP(F44,'材料价格数据库'!$C$1:$D$214,2,FALSE))</f>
        <v>24</v>
      </c>
      <c r="H44" t="s" s="38">
        <f>IF(E44="无","/","1")</f>
        <v>24</v>
      </c>
      <c r="I44" t="s" s="38">
        <v>44</v>
      </c>
      <c r="J44" t="s" s="182">
        <f>IF(F44="/","/",G44*H44)</f>
        <v>24</v>
      </c>
      <c r="K44" t="s" s="183">
        <v>47</v>
      </c>
      <c r="L44" s="35"/>
      <c r="M44" s="2"/>
      <c r="N44" s="2"/>
    </row>
    <row r="45" ht="30.75" customHeight="1">
      <c r="A45" s="30"/>
      <c r="B45" s="189">
        <v>6</v>
      </c>
      <c r="C45" t="s" s="38">
        <v>204</v>
      </c>
      <c r="D45" s="37"/>
      <c r="E45" t="s" s="38">
        <v>196</v>
      </c>
      <c r="F45" t="s" s="38">
        <v>24</v>
      </c>
      <c r="G45" t="s" s="182">
        <f>IF(F45="/","/",IF(E45="霍菲","1560.00","1900.00"))</f>
        <v>24</v>
      </c>
      <c r="H45" t="s" s="38">
        <f>IF(E45="无","/","1")</f>
        <v>24</v>
      </c>
      <c r="I45" t="s" s="38">
        <v>44</v>
      </c>
      <c r="J45" t="s" s="182">
        <f>IF(F45="/","/",G45*H45)</f>
        <v>24</v>
      </c>
      <c r="K45" t="s" s="183">
        <v>47</v>
      </c>
      <c r="L45" s="196"/>
      <c r="M45" s="2"/>
      <c r="N45" s="2"/>
    </row>
    <row r="46" ht="30.75" customHeight="1">
      <c r="A46" s="30"/>
      <c r="B46" s="189">
        <v>7</v>
      </c>
      <c r="C46" t="s" s="182">
        <v>205</v>
      </c>
      <c r="D46" s="197"/>
      <c r="E46" s="197"/>
      <c r="F46" s="197"/>
      <c r="G46" t="s" s="182">
        <f>IF(E44="无","/","1050")</f>
        <v>24</v>
      </c>
      <c r="H46" t="s" s="38">
        <f>IF(E44="无","/","1")</f>
        <v>24</v>
      </c>
      <c r="I46" t="s" s="38">
        <v>44</v>
      </c>
      <c r="J46" t="s" s="182">
        <f>IF(G46="/","/",G46*H46)</f>
        <v>24</v>
      </c>
      <c r="K46" t="s" s="183">
        <v>47</v>
      </c>
      <c r="L46" s="35"/>
      <c r="M46" s="2"/>
      <c r="N46" s="2"/>
    </row>
    <row r="47" ht="30.75" customHeight="1">
      <c r="A47" s="30"/>
      <c r="B47" t="s" s="198">
        <v>49</v>
      </c>
      <c r="C47" s="199"/>
      <c r="D47" s="199"/>
      <c r="E47" s="199"/>
      <c r="F47" s="199"/>
      <c r="G47" s="199"/>
      <c r="H47" s="199"/>
      <c r="I47" s="200"/>
      <c r="J47" s="201">
        <f>SUM(J39,J41:J46)</f>
        <v>400</v>
      </c>
      <c r="K47" s="202"/>
      <c r="L47" s="35"/>
      <c r="M47" s="2"/>
      <c r="N47" s="2"/>
    </row>
    <row r="48" ht="30.75" customHeight="1">
      <c r="A48" s="30"/>
      <c r="B48" s="61"/>
      <c r="C48" s="62"/>
      <c r="D48" s="62"/>
      <c r="E48" s="62"/>
      <c r="F48" s="62"/>
      <c r="G48" s="62"/>
      <c r="H48" s="62"/>
      <c r="I48" s="62"/>
      <c r="J48" s="63"/>
      <c r="K48" s="63"/>
      <c r="L48" s="2"/>
      <c r="M48" s="2"/>
      <c r="N48" s="2"/>
    </row>
    <row r="49" ht="30.75" customHeight="1">
      <c r="A49" s="30"/>
      <c r="B49" t="s" s="65">
        <v>206</v>
      </c>
      <c r="C49" s="43"/>
      <c r="D49" s="43"/>
      <c r="E49" s="43"/>
      <c r="F49" s="43"/>
      <c r="G49" s="43"/>
      <c r="H49" s="43"/>
      <c r="I49" s="43"/>
      <c r="J49" s="43"/>
      <c r="K49" s="44"/>
      <c r="L49" s="35"/>
      <c r="M49" s="2"/>
      <c r="N49" s="2"/>
    </row>
    <row r="50" ht="30.75" customHeight="1">
      <c r="A50" s="30"/>
      <c r="B50" t="s" s="203">
        <v>31</v>
      </c>
      <c r="C50" t="s" s="128">
        <v>32</v>
      </c>
      <c r="D50" s="58"/>
      <c r="E50" t="s" s="124">
        <v>33</v>
      </c>
      <c r="F50" t="s" s="124">
        <v>34</v>
      </c>
      <c r="G50" t="s" s="124">
        <v>35</v>
      </c>
      <c r="H50" t="s" s="124">
        <v>36</v>
      </c>
      <c r="I50" t="s" s="124">
        <v>37</v>
      </c>
      <c r="J50" t="s" s="124">
        <v>38</v>
      </c>
      <c r="K50" t="s" s="204">
        <v>39</v>
      </c>
      <c r="L50" s="35"/>
      <c r="M50" s="2"/>
      <c r="N50" s="2"/>
    </row>
    <row r="51" ht="30.75" customHeight="1">
      <c r="A51" s="30"/>
      <c r="B51" s="123">
        <v>1</v>
      </c>
      <c r="C51" t="s" s="182">
        <v>207</v>
      </c>
      <c r="D51" s="197"/>
      <c r="E51" t="s" s="38">
        <v>88</v>
      </c>
      <c r="F51" t="s" s="182">
        <v>208</v>
      </c>
      <c r="G51" s="205">
        <v>750</v>
      </c>
      <c r="H51" s="39">
        <f>SUM(H64:H71)</f>
        <v>0</v>
      </c>
      <c r="I51" t="s" s="38">
        <v>209</v>
      </c>
      <c r="J51" s="206">
        <f>G51*H51</f>
        <v>0</v>
      </c>
      <c r="K51" t="s" s="183">
        <v>210</v>
      </c>
      <c r="L51" s="35"/>
      <c r="M51" s="2"/>
      <c r="N51" s="2"/>
    </row>
    <row r="52" ht="30.75" customHeight="1">
      <c r="A52" s="30"/>
      <c r="B52" s="123">
        <v>2</v>
      </c>
      <c r="C52" t="s" s="190">
        <v>211</v>
      </c>
      <c r="D52" s="191"/>
      <c r="E52" t="s" s="190">
        <v>212</v>
      </c>
      <c r="F52" s="191"/>
      <c r="G52" s="207">
        <v>50</v>
      </c>
      <c r="H52" s="193">
        <f>10*SUM(H64:H71)</f>
        <v>0</v>
      </c>
      <c r="I52" t="s" s="38">
        <v>54</v>
      </c>
      <c r="J52" s="194">
        <f>G52*H52</f>
        <v>0</v>
      </c>
      <c r="K52" t="s" s="183">
        <v>213</v>
      </c>
      <c r="L52" s="35"/>
      <c r="M52" s="2"/>
      <c r="N52" s="2"/>
    </row>
    <row r="53" ht="30.75" customHeight="1">
      <c r="A53" s="30"/>
      <c r="B53" s="123">
        <v>3</v>
      </c>
      <c r="C53" t="s" s="208">
        <v>214</v>
      </c>
      <c r="D53" s="43"/>
      <c r="E53" s="43"/>
      <c r="F53" s="209"/>
      <c r="G53" s="210">
        <v>300</v>
      </c>
      <c r="H53" s="193">
        <v>1</v>
      </c>
      <c r="I53" t="s" s="38">
        <v>44</v>
      </c>
      <c r="J53" s="194">
        <f>G53*H53</f>
        <v>300</v>
      </c>
      <c r="K53" t="s" s="183">
        <v>47</v>
      </c>
      <c r="L53" s="35"/>
      <c r="M53" s="2"/>
      <c r="N53" s="2"/>
    </row>
    <row r="54" ht="30.75" customHeight="1">
      <c r="A54" s="30"/>
      <c r="B54" t="s" s="56">
        <v>57</v>
      </c>
      <c r="C54" s="57"/>
      <c r="D54" s="57"/>
      <c r="E54" s="57"/>
      <c r="F54" s="57"/>
      <c r="G54" s="57"/>
      <c r="H54" s="57"/>
      <c r="I54" s="58"/>
      <c r="J54" s="59">
        <f>SUM(J51:J53)</f>
        <v>300</v>
      </c>
      <c r="K54" s="60"/>
      <c r="L54" s="35"/>
      <c r="M54" s="2"/>
      <c r="N54" s="2"/>
    </row>
    <row r="55" ht="30.75" customHeight="1">
      <c r="A55" s="2"/>
      <c r="B55" s="78"/>
      <c r="C55" s="78"/>
      <c r="D55" s="78"/>
      <c r="E55" s="78"/>
      <c r="F55" s="78"/>
      <c r="G55" s="78"/>
      <c r="H55" s="78"/>
      <c r="I55" s="78"/>
      <c r="J55" s="211"/>
      <c r="K55" s="211"/>
      <c r="L55" s="2"/>
      <c r="M55" s="2"/>
      <c r="N55" s="2"/>
    </row>
    <row r="56" ht="30.75" customHeight="1">
      <c r="A56" s="2"/>
      <c r="B56" s="212"/>
      <c r="C56" s="213"/>
      <c r="D56" s="213"/>
      <c r="E56" s="213"/>
      <c r="F56" s="213"/>
      <c r="G56" s="213"/>
      <c r="H56" s="213"/>
      <c r="I56" s="213"/>
      <c r="J56" s="213"/>
      <c r="K56" s="213"/>
      <c r="L56" s="2"/>
      <c r="M56" s="2"/>
      <c r="N56" s="2"/>
    </row>
    <row r="57" ht="30.75" customHeight="1">
      <c r="A57" s="30"/>
      <c r="B57" t="s" s="65">
        <v>215</v>
      </c>
      <c r="C57" s="43"/>
      <c r="D57" s="43"/>
      <c r="E57" s="43"/>
      <c r="F57" s="43"/>
      <c r="G57" s="43"/>
      <c r="H57" s="43"/>
      <c r="I57" s="43"/>
      <c r="J57" s="43"/>
      <c r="K57" s="44"/>
      <c r="L57" s="35"/>
      <c r="M57" s="2"/>
      <c r="N57" s="2"/>
    </row>
    <row r="58" ht="30.75" customHeight="1">
      <c r="A58" s="30"/>
      <c r="B58" t="s" s="214">
        <v>31</v>
      </c>
      <c r="C58" t="s" s="215">
        <v>32</v>
      </c>
      <c r="D58" s="216"/>
      <c r="E58" t="s" s="217">
        <v>33</v>
      </c>
      <c r="F58" t="s" s="217">
        <v>34</v>
      </c>
      <c r="G58" t="s" s="217">
        <v>35</v>
      </c>
      <c r="H58" t="s" s="217">
        <v>36</v>
      </c>
      <c r="I58" t="s" s="217">
        <v>37</v>
      </c>
      <c r="J58" t="s" s="217">
        <v>38</v>
      </c>
      <c r="K58" t="s" s="218">
        <v>39</v>
      </c>
      <c r="L58" s="35"/>
      <c r="M58" s="2"/>
      <c r="N58" s="2"/>
    </row>
    <row r="59" ht="30.75" customHeight="1">
      <c r="A59" s="30"/>
      <c r="B59" t="s" s="219">
        <v>40</v>
      </c>
      <c r="C59" t="s" s="220">
        <v>216</v>
      </c>
      <c r="D59" s="221"/>
      <c r="E59" t="s" s="222">
        <v>88</v>
      </c>
      <c r="F59" t="s" s="223">
        <v>217</v>
      </c>
      <c r="G59" s="224">
        <f>IF(E59="丹佛斯",240,200)</f>
        <v>200</v>
      </c>
      <c r="H59" s="225">
        <f>SUM(H64:H71)</f>
        <v>0</v>
      </c>
      <c r="I59" t="s" s="222">
        <v>104</v>
      </c>
      <c r="J59" s="226">
        <f>G59*H59</f>
        <v>0</v>
      </c>
      <c r="K59" t="s" s="227">
        <v>201</v>
      </c>
      <c r="L59" s="35"/>
      <c r="M59" s="2"/>
      <c r="N59" s="2"/>
    </row>
    <row r="60" ht="30.75" customHeight="1">
      <c r="A60" s="30"/>
      <c r="B60" t="s" s="198">
        <v>218</v>
      </c>
      <c r="C60" s="199"/>
      <c r="D60" s="199"/>
      <c r="E60" s="199"/>
      <c r="F60" s="199"/>
      <c r="G60" s="199"/>
      <c r="H60" s="199"/>
      <c r="I60" s="200"/>
      <c r="J60" s="228">
        <f>SUM(J59:J59)</f>
        <v>0</v>
      </c>
      <c r="K60" s="229"/>
      <c r="L60" s="35"/>
      <c r="M60" s="2"/>
      <c r="N60" s="2"/>
    </row>
    <row r="61" ht="30.75" customHeight="1">
      <c r="A61" s="2"/>
      <c r="B61" s="91"/>
      <c r="C61" s="62"/>
      <c r="D61" s="62"/>
      <c r="E61" s="62"/>
      <c r="F61" s="62"/>
      <c r="G61" s="62"/>
      <c r="H61" s="62"/>
      <c r="I61" s="62"/>
      <c r="J61" s="62"/>
      <c r="K61" s="62"/>
      <c r="L61" s="2"/>
      <c r="M61" s="2"/>
      <c r="N61" s="2"/>
    </row>
    <row r="62" ht="30.75" customHeight="1">
      <c r="A62" s="30"/>
      <c r="B62" t="s" s="65">
        <v>219</v>
      </c>
      <c r="C62" s="43"/>
      <c r="D62" s="43"/>
      <c r="E62" s="43"/>
      <c r="F62" s="43"/>
      <c r="G62" s="43"/>
      <c r="H62" s="43"/>
      <c r="I62" s="43"/>
      <c r="J62" s="43"/>
      <c r="K62" s="44"/>
      <c r="L62" s="35"/>
      <c r="M62" s="2"/>
      <c r="N62" s="2"/>
    </row>
    <row r="63" ht="30.75" customHeight="1">
      <c r="A63" s="30"/>
      <c r="B63" t="s" s="230">
        <v>31</v>
      </c>
      <c r="C63" t="s" s="231">
        <v>59</v>
      </c>
      <c r="D63" t="s" s="231">
        <v>220</v>
      </c>
      <c r="E63" t="s" s="231">
        <v>60</v>
      </c>
      <c r="F63" t="s" s="231">
        <v>34</v>
      </c>
      <c r="G63" t="s" s="231">
        <v>35</v>
      </c>
      <c r="H63" t="s" s="231">
        <v>36</v>
      </c>
      <c r="I63" t="s" s="231">
        <v>37</v>
      </c>
      <c r="J63" t="s" s="232">
        <v>38</v>
      </c>
      <c r="K63" t="s" s="233">
        <v>221</v>
      </c>
      <c r="L63" s="35"/>
      <c r="M63" s="2"/>
      <c r="N63" s="2"/>
    </row>
    <row r="64" ht="30.75" customHeight="1">
      <c r="A64" s="30"/>
      <c r="B64" t="s" s="36">
        <v>40</v>
      </c>
      <c r="C64" t="s" s="182">
        <v>24</v>
      </c>
      <c r="D64" s="37"/>
      <c r="E64" t="s" s="38">
        <v>222</v>
      </c>
      <c r="F64" t="s" s="38">
        <v>24</v>
      </c>
      <c r="G64" t="s" s="38">
        <f>VLOOKUP(F64,'材料价格数据库'!$C$2:$D$242,2,FALSE)</f>
        <v>24</v>
      </c>
      <c r="H64" s="37"/>
      <c r="I64" t="s" s="38">
        <v>209</v>
      </c>
      <c r="J64" t="s" s="38">
        <f>IF(F64="/","/",G64*H64)</f>
        <v>24</v>
      </c>
      <c r="K64" t="s" s="183">
        <f>IFERROR(VLOOKUP(F64,'材料价格数据库'!$C$216:$E$242,3,FALSE),"")</f>
      </c>
      <c r="L64" s="35"/>
      <c r="M64" s="234">
        <f>D64*130</f>
        <v>0</v>
      </c>
      <c r="N64" s="2"/>
    </row>
    <row r="65" ht="30.75" customHeight="1">
      <c r="A65" s="30"/>
      <c r="B65" t="s" s="36">
        <v>223</v>
      </c>
      <c r="C65" t="s" s="182">
        <v>24</v>
      </c>
      <c r="D65" s="37"/>
      <c r="E65" t="s" s="38">
        <v>222</v>
      </c>
      <c r="F65" t="s" s="38">
        <v>24</v>
      </c>
      <c r="G65" t="s" s="38">
        <f>VLOOKUP(F65,'材料价格数据库'!$C$2:$D$242,2,FALSE)</f>
        <v>24</v>
      </c>
      <c r="H65" s="37"/>
      <c r="I65" t="s" s="38">
        <v>209</v>
      </c>
      <c r="J65" t="s" s="38">
        <f>IF(F65="/","/",G65*H65)</f>
        <v>24</v>
      </c>
      <c r="K65" t="s" s="183">
        <f>IFERROR(VLOOKUP(F65,'材料价格数据库'!$C$216:$E$242,3,FALSE),"")</f>
      </c>
      <c r="L65" s="35"/>
      <c r="M65" s="2"/>
      <c r="N65" s="2"/>
    </row>
    <row r="66" ht="30.75" customHeight="1">
      <c r="A66" s="30"/>
      <c r="B66" t="s" s="36">
        <v>224</v>
      </c>
      <c r="C66" t="s" s="182">
        <v>24</v>
      </c>
      <c r="D66" s="37"/>
      <c r="E66" t="s" s="38">
        <f>E65</f>
        <v>222</v>
      </c>
      <c r="F66" t="s" s="38">
        <v>24</v>
      </c>
      <c r="G66" t="s" s="38">
        <f>VLOOKUP(F66,'材料价格数据库'!$C$2:$D$242,2,FALSE)</f>
        <v>24</v>
      </c>
      <c r="H66" s="37"/>
      <c r="I66" t="s" s="38">
        <v>209</v>
      </c>
      <c r="J66" t="s" s="38">
        <f>IF(F66="/","/",G66*H66)</f>
        <v>24</v>
      </c>
      <c r="K66" t="s" s="183">
        <f>IFERROR(VLOOKUP(F66,'材料价格数据库'!$C$216:$E$242,3,FALSE),"")</f>
      </c>
      <c r="L66" s="35"/>
      <c r="M66" s="2"/>
      <c r="N66" s="2"/>
    </row>
    <row r="67" ht="30.75" customHeight="1">
      <c r="A67" s="30"/>
      <c r="B67" t="s" s="36">
        <v>225</v>
      </c>
      <c r="C67" t="s" s="182">
        <v>24</v>
      </c>
      <c r="D67" s="37"/>
      <c r="E67" t="s" s="38">
        <f>E66</f>
        <v>222</v>
      </c>
      <c r="F67" t="s" s="38">
        <v>24</v>
      </c>
      <c r="G67" t="s" s="38">
        <f>VLOOKUP(F67,'材料价格数据库'!$C$2:$D$242,2,FALSE)</f>
        <v>24</v>
      </c>
      <c r="H67" s="37"/>
      <c r="I67" t="s" s="38">
        <v>209</v>
      </c>
      <c r="J67" t="s" s="38">
        <f>IF(F67="/","/",G67*H67)</f>
        <v>24</v>
      </c>
      <c r="K67" t="s" s="183">
        <f>IFERROR(VLOOKUP(F67,'材料价格数据库'!$C$216:$E$242,3,FALSE),"")</f>
      </c>
      <c r="L67" s="35"/>
      <c r="M67" s="2"/>
      <c r="N67" s="2"/>
    </row>
    <row r="68" ht="30.75" customHeight="1">
      <c r="A68" s="30"/>
      <c r="B68" t="s" s="36">
        <v>202</v>
      </c>
      <c r="C68" t="s" s="182">
        <v>24</v>
      </c>
      <c r="D68" s="37"/>
      <c r="E68" t="s" s="38">
        <f>E67</f>
        <v>222</v>
      </c>
      <c r="F68" t="s" s="38">
        <v>24</v>
      </c>
      <c r="G68" t="s" s="38">
        <f>VLOOKUP(F68,'材料价格数据库'!$C$2:$D$242,2,FALSE)</f>
        <v>24</v>
      </c>
      <c r="H68" s="37"/>
      <c r="I68" t="s" s="38">
        <v>209</v>
      </c>
      <c r="J68" t="s" s="38">
        <f>IF(F68="/","/",G68*H68)</f>
        <v>24</v>
      </c>
      <c r="K68" t="s" s="183">
        <f>IFERROR(VLOOKUP(F68,'材料价格数据库'!$C$216:$E$242,3,FALSE),"")</f>
      </c>
      <c r="L68" s="35"/>
      <c r="M68" s="2"/>
      <c r="N68" s="2"/>
    </row>
    <row r="69" ht="30.75" customHeight="1">
      <c r="A69" s="30"/>
      <c r="B69" t="s" s="36">
        <v>100</v>
      </c>
      <c r="C69" t="s" s="182">
        <v>24</v>
      </c>
      <c r="D69" s="37"/>
      <c r="E69" t="s" s="38">
        <f>E68</f>
        <v>222</v>
      </c>
      <c r="F69" t="s" s="38">
        <v>24</v>
      </c>
      <c r="G69" t="s" s="38">
        <f>VLOOKUP(F69,'材料价格数据库'!$C$2:$D$242,2,FALSE)</f>
        <v>24</v>
      </c>
      <c r="H69" s="37"/>
      <c r="I69" t="s" s="38">
        <v>209</v>
      </c>
      <c r="J69" t="s" s="38">
        <f>IF(F69="/","/",G69*H69)</f>
        <v>24</v>
      </c>
      <c r="K69" t="s" s="183">
        <f>IFERROR(VLOOKUP(F69,'材料价格数据库'!$C$216:$E$242,3,FALSE),"")</f>
      </c>
      <c r="L69" s="35"/>
      <c r="M69" s="2"/>
      <c r="N69" s="2"/>
    </row>
    <row r="70" ht="30.75" customHeight="1">
      <c r="A70" s="30"/>
      <c r="B70" t="s" s="36">
        <v>106</v>
      </c>
      <c r="C70" t="s" s="182">
        <v>24</v>
      </c>
      <c r="D70" s="37"/>
      <c r="E70" t="s" s="38">
        <f>E69</f>
        <v>222</v>
      </c>
      <c r="F70" t="s" s="38">
        <v>24</v>
      </c>
      <c r="G70" t="s" s="38">
        <f>VLOOKUP(F70,'材料价格数据库'!$C$2:$D$242,2,FALSE)</f>
        <v>24</v>
      </c>
      <c r="H70" s="37"/>
      <c r="I70" t="s" s="38">
        <v>209</v>
      </c>
      <c r="J70" t="s" s="38">
        <f>IF(F70="/","/",G70*H70)</f>
        <v>24</v>
      </c>
      <c r="K70" t="s" s="183">
        <f>IFERROR(VLOOKUP(F70,'材料价格数据库'!$C$216:$E$242,3,FALSE),"")</f>
      </c>
      <c r="L70" s="35"/>
      <c r="M70" s="2"/>
      <c r="N70" s="2"/>
    </row>
    <row r="71" ht="30.75" customHeight="1">
      <c r="A71" s="30"/>
      <c r="B71" t="s" s="36">
        <v>226</v>
      </c>
      <c r="C71" t="s" s="182">
        <v>24</v>
      </c>
      <c r="D71" s="37"/>
      <c r="E71" t="s" s="38">
        <f>E70</f>
        <v>222</v>
      </c>
      <c r="F71" t="s" s="38">
        <v>24</v>
      </c>
      <c r="G71" t="s" s="38">
        <f>VLOOKUP(F71,'材料价格数据库'!$C$2:$D$242,2,FALSE)</f>
        <v>24</v>
      </c>
      <c r="H71" s="37"/>
      <c r="I71" t="s" s="38">
        <v>209</v>
      </c>
      <c r="J71" t="s" s="38">
        <f>IF(F71="/","/",G71*H71)</f>
        <v>24</v>
      </c>
      <c r="K71" t="s" s="183">
        <f>IFERROR(VLOOKUP(F71,'材料价格数据库'!$C$216:$E$242,3,FALSE),"")</f>
      </c>
      <c r="L71" s="35"/>
      <c r="M71" s="2"/>
      <c r="N71" s="2"/>
    </row>
    <row r="72" ht="30.75" customHeight="1">
      <c r="A72" s="30"/>
      <c r="B72" t="s" s="56">
        <v>227</v>
      </c>
      <c r="C72" s="57"/>
      <c r="D72" s="57"/>
      <c r="E72" s="57"/>
      <c r="F72" s="57"/>
      <c r="G72" s="57"/>
      <c r="H72" s="57"/>
      <c r="I72" s="58"/>
      <c r="J72" s="89">
        <f>SUM(J64:J71)</f>
        <v>0</v>
      </c>
      <c r="K72" s="90"/>
      <c r="L72" s="35"/>
      <c r="M72" s="2"/>
      <c r="N72" s="2"/>
    </row>
    <row r="73" ht="30.75" customHeight="1">
      <c r="A73" s="30"/>
      <c r="B73" t="s" s="235">
        <v>12</v>
      </c>
      <c r="C73" s="236"/>
      <c r="D73" s="236"/>
      <c r="E73" s="236"/>
      <c r="F73" s="236"/>
      <c r="G73" s="236"/>
      <c r="H73" s="236"/>
      <c r="I73" s="236"/>
      <c r="J73" s="236"/>
      <c r="K73" s="237"/>
      <c r="L73" s="35"/>
      <c r="M73" s="2"/>
      <c r="N73" s="2"/>
    </row>
    <row r="74" ht="30.75" customHeight="1">
      <c r="A74" s="30"/>
      <c r="B74" t="s" s="65">
        <v>228</v>
      </c>
      <c r="C74" s="43"/>
      <c r="D74" s="43"/>
      <c r="E74" s="43"/>
      <c r="F74" s="43"/>
      <c r="G74" s="43"/>
      <c r="H74" s="43"/>
      <c r="I74" s="43"/>
      <c r="J74" s="43"/>
      <c r="K74" s="44"/>
      <c r="L74" s="35"/>
      <c r="M74" s="2"/>
      <c r="N74" s="2"/>
    </row>
    <row r="75" ht="30.75" customHeight="1">
      <c r="A75" s="30"/>
      <c r="B75" s="189">
        <v>1</v>
      </c>
      <c r="C75" t="s" s="182">
        <v>229</v>
      </c>
      <c r="D75" s="197"/>
      <c r="E75" s="197"/>
      <c r="F75" s="197"/>
      <c r="G75" s="238">
        <v>600</v>
      </c>
      <c r="H75" s="239">
        <f>SUM(H64:H71)</f>
        <v>0</v>
      </c>
      <c r="I75" t="s" s="38">
        <v>230</v>
      </c>
      <c r="J75" s="240">
        <f>G75*H75</f>
        <v>0</v>
      </c>
      <c r="K75" t="s" s="183">
        <v>117</v>
      </c>
      <c r="L75" s="35"/>
      <c r="M75" s="2"/>
      <c r="N75" s="2"/>
    </row>
    <row r="76" ht="30.75" customHeight="1">
      <c r="A76" s="30"/>
      <c r="B76" s="189">
        <v>2</v>
      </c>
      <c r="C76" t="s" s="182">
        <v>231</v>
      </c>
      <c r="D76" s="197"/>
      <c r="E76" s="197"/>
      <c r="F76" s="197"/>
      <c r="G76" s="238">
        <v>600</v>
      </c>
      <c r="H76" s="239">
        <v>1</v>
      </c>
      <c r="I76" t="s" s="38">
        <v>119</v>
      </c>
      <c r="J76" s="240">
        <f>G76*H76</f>
        <v>600</v>
      </c>
      <c r="K76" t="s" s="183">
        <v>117</v>
      </c>
      <c r="L76" s="35"/>
      <c r="M76" s="2"/>
      <c r="N76" s="2"/>
    </row>
    <row r="77" ht="30.75" customHeight="1">
      <c r="A77" s="30"/>
      <c r="B77" s="189">
        <v>3</v>
      </c>
      <c r="C77" t="s" s="208">
        <v>232</v>
      </c>
      <c r="D77" s="43"/>
      <c r="E77" s="43"/>
      <c r="F77" s="209"/>
      <c r="G77" s="241">
        <v>150</v>
      </c>
      <c r="H77" s="239">
        <v>0</v>
      </c>
      <c r="I77" t="s" s="38">
        <v>209</v>
      </c>
      <c r="J77" s="241">
        <f>G77*H77</f>
        <v>0</v>
      </c>
      <c r="K77" t="s" s="183">
        <v>233</v>
      </c>
      <c r="L77" s="35"/>
      <c r="M77" s="2"/>
      <c r="N77" s="2"/>
    </row>
    <row r="78" ht="30.75" customHeight="1">
      <c r="A78" s="30"/>
      <c r="B78" s="189">
        <v>4</v>
      </c>
      <c r="C78" t="s" s="182">
        <v>120</v>
      </c>
      <c r="D78" s="197"/>
      <c r="E78" s="197"/>
      <c r="F78" s="197"/>
      <c r="G78" s="242"/>
      <c r="H78" s="239">
        <v>1</v>
      </c>
      <c r="I78" t="s" s="38">
        <v>119</v>
      </c>
      <c r="J78" s="240">
        <f>G78*H78</f>
        <v>0</v>
      </c>
      <c r="K78" t="s" s="183">
        <v>234</v>
      </c>
      <c r="L78" s="35"/>
      <c r="M78" s="2"/>
      <c r="N78" s="2"/>
    </row>
    <row r="79" ht="30.75" customHeight="1">
      <c r="A79" s="30"/>
      <c r="B79" t="s" s="56">
        <v>121</v>
      </c>
      <c r="C79" s="57"/>
      <c r="D79" s="57"/>
      <c r="E79" s="57"/>
      <c r="F79" s="57"/>
      <c r="G79" s="57"/>
      <c r="H79" s="57"/>
      <c r="I79" s="58"/>
      <c r="J79" s="89">
        <f>SUM(J75:J78)</f>
        <v>600</v>
      </c>
      <c r="K79" s="90"/>
      <c r="L79" s="35"/>
      <c r="M79" s="2"/>
      <c r="N79" s="2"/>
    </row>
    <row r="80" ht="30.75" customHeight="1">
      <c r="A80" s="30"/>
      <c r="B80" s="117"/>
      <c r="C80" s="118"/>
      <c r="D80" s="118"/>
      <c r="E80" s="118"/>
      <c r="F80" s="118"/>
      <c r="G80" s="118"/>
      <c r="H80" s="118"/>
      <c r="I80" s="118"/>
      <c r="J80" s="118"/>
      <c r="K80" s="118"/>
      <c r="L80" s="243"/>
      <c r="M80" s="2"/>
      <c r="N80" s="2"/>
    </row>
    <row r="81" ht="30.75" customHeight="1">
      <c r="A81" s="30"/>
      <c r="B81" t="s" s="120">
        <v>122</v>
      </c>
      <c r="C81" s="121"/>
      <c r="D81" s="121"/>
      <c r="E81" s="121"/>
      <c r="F81" s="121"/>
      <c r="G81" s="121"/>
      <c r="H81" s="121"/>
      <c r="I81" s="121"/>
      <c r="J81" s="121"/>
      <c r="K81" s="122"/>
      <c r="L81" s="35"/>
      <c r="M81" s="2"/>
      <c r="N81" s="2"/>
    </row>
    <row r="82" ht="30.75" customHeight="1">
      <c r="A82" s="30"/>
      <c r="B82" s="244">
        <v>1</v>
      </c>
      <c r="C82" t="s" s="46">
        <v>123</v>
      </c>
      <c r="D82" s="245"/>
      <c r="E82" s="245"/>
      <c r="F82" s="245"/>
      <c r="G82" s="245"/>
      <c r="H82" s="245"/>
      <c r="I82" s="245"/>
      <c r="J82" s="246">
        <f>J47+J54+J60+J72</f>
        <v>700</v>
      </c>
      <c r="K82" s="247"/>
      <c r="L82" s="35"/>
      <c r="M82" s="2"/>
      <c r="N82" s="2"/>
    </row>
    <row r="83" ht="30.75" customHeight="1">
      <c r="A83" s="30"/>
      <c r="B83" s="244">
        <v>2</v>
      </c>
      <c r="C83" t="s" s="248">
        <v>124</v>
      </c>
      <c r="D83" s="199"/>
      <c r="E83" s="199"/>
      <c r="F83" s="199"/>
      <c r="G83" s="199"/>
      <c r="H83" s="199"/>
      <c r="I83" s="200"/>
      <c r="J83" s="246">
        <f>J79</f>
        <v>600</v>
      </c>
      <c r="K83" s="247"/>
      <c r="L83" s="35"/>
      <c r="M83" s="2"/>
      <c r="N83" s="2"/>
    </row>
    <row r="84" ht="30.75" customHeight="1">
      <c r="A84" s="30"/>
      <c r="B84" s="244">
        <v>3</v>
      </c>
      <c r="C84" t="s" s="248">
        <v>125</v>
      </c>
      <c r="D84" s="199"/>
      <c r="E84" s="199"/>
      <c r="F84" s="199"/>
      <c r="G84" s="199"/>
      <c r="H84" s="199"/>
      <c r="I84" s="200"/>
      <c r="J84" s="246">
        <f>SUM(J82:K83)</f>
        <v>1300</v>
      </c>
      <c r="K84" s="247"/>
      <c r="L84" s="35"/>
      <c r="M84" s="2"/>
      <c r="N84" s="2"/>
    </row>
    <row r="85" ht="30.75" customHeight="1">
      <c r="A85" s="30"/>
      <c r="B85" s="244">
        <v>4</v>
      </c>
      <c r="C85" t="s" s="46">
        <v>126</v>
      </c>
      <c r="D85" s="245"/>
      <c r="E85" s="245"/>
      <c r="F85" s="245"/>
      <c r="G85" s="245"/>
      <c r="H85" s="245"/>
      <c r="I85" s="245"/>
      <c r="J85" s="249"/>
      <c r="K85" s="250"/>
      <c r="L85" s="35"/>
      <c r="M85" s="251"/>
      <c r="N85" s="2"/>
    </row>
    <row r="86" ht="21" customHeight="1">
      <c r="A86" s="2"/>
      <c r="B86" t="s" s="252">
        <v>235</v>
      </c>
      <c r="C86" s="253"/>
      <c r="D86" s="253"/>
      <c r="E86" s="253"/>
      <c r="F86" s="253"/>
      <c r="G86" s="253"/>
      <c r="H86" s="253"/>
      <c r="I86" s="253"/>
      <c r="J86" s="253"/>
      <c r="K86" s="253"/>
      <c r="L86" s="2"/>
      <c r="M86" s="2"/>
      <c r="N86" s="2"/>
    </row>
    <row r="87" ht="21" customHeight="1">
      <c r="A87" s="2"/>
      <c r="B87" t="s" s="254">
        <v>128</v>
      </c>
      <c r="C87" s="255"/>
      <c r="D87" s="255"/>
      <c r="E87" s="255"/>
      <c r="F87" s="255"/>
      <c r="G87" s="255"/>
      <c r="H87" s="255"/>
      <c r="I87" s="255"/>
      <c r="J87" s="255"/>
      <c r="K87" s="255"/>
      <c r="L87" s="2"/>
      <c r="M87" s="2"/>
      <c r="N87" s="2"/>
    </row>
    <row r="88" ht="70.5" customHeight="1">
      <c r="A88" s="2"/>
      <c r="B88" t="s" s="26">
        <v>183</v>
      </c>
      <c r="C88" s="27"/>
      <c r="D88" s="27"/>
      <c r="E88" s="27"/>
      <c r="F88" s="27"/>
      <c r="G88" s="27"/>
      <c r="H88" s="27"/>
      <c r="I88" s="27"/>
      <c r="J88" s="27"/>
      <c r="K88" s="27"/>
      <c r="L88" s="2"/>
      <c r="M88" s="2"/>
      <c r="N88" s="2"/>
    </row>
    <row r="89" ht="30" customHeight="1">
      <c r="A89" s="2"/>
      <c r="B89" t="s" s="135">
        <v>236</v>
      </c>
      <c r="C89" s="136"/>
      <c r="D89" s="136"/>
      <c r="E89" s="136"/>
      <c r="F89" s="136"/>
      <c r="G89" s="136"/>
      <c r="H89" s="136"/>
      <c r="I89" s="136"/>
      <c r="J89" s="136"/>
      <c r="K89" s="136"/>
      <c r="L89" s="256"/>
      <c r="M89" s="2"/>
      <c r="N89" s="2"/>
    </row>
    <row r="90" ht="25.5" customHeight="1">
      <c r="A90" s="257"/>
      <c r="B90" t="s" s="137">
        <v>130</v>
      </c>
      <c r="C90" s="138"/>
      <c r="D90" s="138"/>
      <c r="E90" s="138"/>
      <c r="F90" s="138"/>
      <c r="G90" s="138"/>
      <c r="H90" s="138"/>
      <c r="I90" s="138"/>
      <c r="J90" s="138"/>
      <c r="K90" s="138"/>
      <c r="L90" s="138"/>
      <c r="M90" s="2"/>
      <c r="N90" s="2"/>
    </row>
    <row r="91" ht="46.2" customHeight="1">
      <c r="A91" s="2"/>
      <c r="B91" t="s" s="258">
        <v>237</v>
      </c>
      <c r="C91" s="259"/>
      <c r="D91" s="259"/>
      <c r="E91" s="259"/>
      <c r="F91" s="259"/>
      <c r="G91" s="259"/>
      <c r="H91" s="259"/>
      <c r="I91" s="259"/>
      <c r="J91" s="259"/>
      <c r="K91" s="259"/>
      <c r="L91" s="259"/>
      <c r="M91" s="2"/>
      <c r="N91" s="2"/>
    </row>
    <row r="92" ht="48.6" customHeight="1">
      <c r="A92" s="2"/>
      <c r="B92" t="s" s="139">
        <v>238</v>
      </c>
      <c r="C92" s="136"/>
      <c r="D92" s="136"/>
      <c r="E92" s="136"/>
      <c r="F92" s="136"/>
      <c r="G92" s="136"/>
      <c r="H92" s="136"/>
      <c r="I92" s="136"/>
      <c r="J92" s="136"/>
      <c r="K92" s="136"/>
      <c r="L92" s="148"/>
      <c r="M92" s="2"/>
      <c r="N92" s="2"/>
    </row>
    <row r="93" ht="25.5" customHeight="1">
      <c r="A93" s="2"/>
      <c r="B93" t="s" s="135">
        <v>239</v>
      </c>
      <c r="C93" s="136"/>
      <c r="D93" s="136"/>
      <c r="E93" s="136"/>
      <c r="F93" s="136"/>
      <c r="G93" s="136"/>
      <c r="H93" s="136"/>
      <c r="I93" s="136"/>
      <c r="J93" s="136"/>
      <c r="K93" s="136"/>
      <c r="L93" s="256"/>
      <c r="M93" s="2"/>
      <c r="N93" s="2"/>
    </row>
    <row r="94" ht="25.5" customHeight="1">
      <c r="A94" s="2"/>
      <c r="B94" t="s" s="135">
        <v>240</v>
      </c>
      <c r="C94" s="136"/>
      <c r="D94" s="136"/>
      <c r="E94" s="136"/>
      <c r="F94" s="136"/>
      <c r="G94" s="136"/>
      <c r="H94" s="136"/>
      <c r="I94" s="136"/>
      <c r="J94" s="136"/>
      <c r="K94" s="136"/>
      <c r="L94" s="256"/>
      <c r="M94" s="2"/>
      <c r="N94" s="2"/>
    </row>
    <row r="95" ht="25.5" customHeight="1">
      <c r="A95" s="2"/>
      <c r="B95" t="s" s="135">
        <v>136</v>
      </c>
      <c r="C95" s="136"/>
      <c r="D95" s="136"/>
      <c r="E95" s="136"/>
      <c r="F95" s="136"/>
      <c r="G95" s="136"/>
      <c r="H95" s="136"/>
      <c r="I95" s="136"/>
      <c r="J95" s="136"/>
      <c r="K95" s="136"/>
      <c r="L95" s="256"/>
      <c r="M95" s="2"/>
      <c r="N95" s="2"/>
    </row>
    <row r="96" ht="55.8" customHeight="1">
      <c r="A96" s="2"/>
      <c r="B96" t="s" s="141">
        <v>241</v>
      </c>
      <c r="C96" s="260"/>
      <c r="D96" s="260"/>
      <c r="E96" s="260"/>
      <c r="F96" s="260"/>
      <c r="G96" s="260"/>
      <c r="H96" s="260"/>
      <c r="I96" s="260"/>
      <c r="J96" s="260"/>
      <c r="K96" s="260"/>
      <c r="L96" s="260"/>
      <c r="M96" s="2"/>
      <c r="N96" s="2"/>
    </row>
    <row r="97" ht="25.5" customHeight="1">
      <c r="A97" s="2"/>
      <c r="B97" t="s" s="135">
        <v>138</v>
      </c>
      <c r="C97" s="136"/>
      <c r="D97" s="136"/>
      <c r="E97" s="136"/>
      <c r="F97" s="136"/>
      <c r="G97" s="136"/>
      <c r="H97" s="136"/>
      <c r="I97" s="136"/>
      <c r="J97" s="136"/>
      <c r="K97" s="136"/>
      <c r="L97" s="256"/>
      <c r="M97" s="2"/>
      <c r="N97" s="2"/>
    </row>
    <row r="98" ht="25.5" customHeight="1">
      <c r="A98" s="2"/>
      <c r="B98" t="s" s="135">
        <v>139</v>
      </c>
      <c r="C98" s="136"/>
      <c r="D98" s="136"/>
      <c r="E98" s="136"/>
      <c r="F98" s="136"/>
      <c r="G98" s="136"/>
      <c r="H98" s="136"/>
      <c r="I98" s="136"/>
      <c r="J98" s="136"/>
      <c r="K98" s="136"/>
      <c r="L98" s="256"/>
      <c r="M98" s="2"/>
      <c r="N98" s="2"/>
    </row>
    <row r="99" ht="25.5" customHeight="1">
      <c r="A99" s="2"/>
      <c r="B99" t="s" s="135">
        <v>140</v>
      </c>
      <c r="C99" s="136"/>
      <c r="D99" s="136"/>
      <c r="E99" s="136"/>
      <c r="F99" s="136"/>
      <c r="G99" s="136"/>
      <c r="H99" s="136"/>
      <c r="I99" s="136"/>
      <c r="J99" s="136"/>
      <c r="K99" s="136"/>
      <c r="L99" s="256"/>
      <c r="M99" s="2"/>
      <c r="N99" s="2"/>
    </row>
    <row r="100" ht="25.5" customHeight="1">
      <c r="A100" s="2"/>
      <c r="B100" t="s" s="135">
        <v>141</v>
      </c>
      <c r="C100" s="136"/>
      <c r="D100" s="136"/>
      <c r="E100" s="136"/>
      <c r="F100" s="136"/>
      <c r="G100" s="136"/>
      <c r="H100" s="136"/>
      <c r="I100" s="136"/>
      <c r="J100" s="136"/>
      <c r="K100" s="136"/>
      <c r="L100" s="256"/>
      <c r="M100" s="2"/>
      <c r="N100" s="2"/>
    </row>
    <row r="101" ht="25.5" customHeight="1">
      <c r="A101" s="2"/>
      <c r="B101" t="s" s="135">
        <v>142</v>
      </c>
      <c r="C101" s="136"/>
      <c r="D101" s="136"/>
      <c r="E101" s="136"/>
      <c r="F101" s="136"/>
      <c r="G101" s="136"/>
      <c r="H101" s="136"/>
      <c r="I101" s="136"/>
      <c r="J101" s="136"/>
      <c r="K101" s="136"/>
      <c r="L101" s="256"/>
      <c r="M101" s="2"/>
      <c r="N101" s="2"/>
    </row>
    <row r="102" ht="25.5" customHeight="1">
      <c r="A102" s="2"/>
      <c r="B102" t="s" s="135">
        <v>143</v>
      </c>
      <c r="C102" s="136"/>
      <c r="D102" s="136"/>
      <c r="E102" s="136"/>
      <c r="F102" s="136"/>
      <c r="G102" s="136"/>
      <c r="H102" s="136"/>
      <c r="I102" s="136"/>
      <c r="J102" s="136"/>
      <c r="K102" s="136"/>
      <c r="L102" s="256"/>
      <c r="M102" s="2"/>
      <c r="N102" s="2"/>
    </row>
    <row r="103" ht="25.5" customHeight="1">
      <c r="A103" s="2"/>
      <c r="B103" t="s" s="135">
        <v>144</v>
      </c>
      <c r="C103" s="136"/>
      <c r="D103" s="136"/>
      <c r="E103" s="136"/>
      <c r="F103" s="136"/>
      <c r="G103" s="136"/>
      <c r="H103" s="136"/>
      <c r="I103" s="136"/>
      <c r="J103" s="136"/>
      <c r="K103" s="136"/>
      <c r="L103" s="256"/>
      <c r="M103" s="2"/>
      <c r="N103" s="2"/>
    </row>
    <row r="104" ht="25.5" customHeight="1">
      <c r="A104" s="2"/>
      <c r="B104" t="s" s="135">
        <v>145</v>
      </c>
      <c r="C104" s="136"/>
      <c r="D104" s="136"/>
      <c r="E104" s="136"/>
      <c r="F104" s="136"/>
      <c r="G104" s="136"/>
      <c r="H104" s="136"/>
      <c r="I104" s="136"/>
      <c r="J104" s="136"/>
      <c r="K104" s="136"/>
      <c r="L104" s="256"/>
      <c r="M104" s="2"/>
      <c r="N104" s="2"/>
    </row>
    <row r="105" ht="25.5" customHeight="1">
      <c r="A105" s="2"/>
      <c r="B105" t="s" s="135">
        <v>146</v>
      </c>
      <c r="C105" s="136"/>
      <c r="D105" s="136"/>
      <c r="E105" s="136"/>
      <c r="F105" s="136"/>
      <c r="G105" s="136"/>
      <c r="H105" s="136"/>
      <c r="I105" s="136"/>
      <c r="J105" s="136"/>
      <c r="K105" s="136"/>
      <c r="L105" s="256"/>
      <c r="M105" s="2"/>
      <c r="N105" s="2"/>
    </row>
    <row r="106" ht="25.5" customHeight="1">
      <c r="A106" s="2"/>
      <c r="B106" t="s" s="135">
        <v>147</v>
      </c>
      <c r="C106" s="136"/>
      <c r="D106" s="136"/>
      <c r="E106" s="136"/>
      <c r="F106" s="136"/>
      <c r="G106" s="136"/>
      <c r="H106" s="136"/>
      <c r="I106" s="136"/>
      <c r="J106" s="136"/>
      <c r="K106" s="136"/>
      <c r="L106" s="256"/>
      <c r="M106" s="2"/>
      <c r="N106" s="2"/>
    </row>
    <row r="107" ht="25.5" customHeight="1">
      <c r="A107" s="2"/>
      <c r="B107" t="s" s="135">
        <v>242</v>
      </c>
      <c r="C107" s="136"/>
      <c r="D107" s="136"/>
      <c r="E107" s="136"/>
      <c r="F107" s="136"/>
      <c r="G107" s="136"/>
      <c r="H107" s="136"/>
      <c r="I107" s="136"/>
      <c r="J107" s="136"/>
      <c r="K107" s="136"/>
      <c r="L107" s="256"/>
      <c r="M107" s="2"/>
      <c r="N107" s="2"/>
    </row>
    <row r="108" ht="25.5" customHeight="1">
      <c r="A108" s="2"/>
      <c r="B108" t="s" s="135">
        <v>149</v>
      </c>
      <c r="C108" s="136"/>
      <c r="D108" s="136"/>
      <c r="E108" s="136"/>
      <c r="F108" s="136"/>
      <c r="G108" s="136"/>
      <c r="H108" s="136"/>
      <c r="I108" s="136"/>
      <c r="J108" s="136"/>
      <c r="K108" s="136"/>
      <c r="L108" s="256"/>
      <c r="M108" s="2"/>
      <c r="N108" s="2"/>
    </row>
    <row r="109" ht="25.5" customHeight="1">
      <c r="A109" s="2"/>
      <c r="B109" t="s" s="135">
        <v>150</v>
      </c>
      <c r="C109" s="136"/>
      <c r="D109" s="136"/>
      <c r="E109" s="136"/>
      <c r="F109" s="136"/>
      <c r="G109" s="136"/>
      <c r="H109" s="136"/>
      <c r="I109" s="136"/>
      <c r="J109" s="136"/>
      <c r="K109" s="136"/>
      <c r="L109" s="256"/>
      <c r="M109" s="2"/>
      <c r="N109" s="2"/>
    </row>
    <row r="110" ht="25.5" customHeight="1">
      <c r="A110" s="2"/>
      <c r="B110" t="s" s="135">
        <v>151</v>
      </c>
      <c r="C110" s="136"/>
      <c r="D110" s="136"/>
      <c r="E110" s="136"/>
      <c r="F110" s="136"/>
      <c r="G110" s="136"/>
      <c r="H110" s="136"/>
      <c r="I110" s="136"/>
      <c r="J110" s="136"/>
      <c r="K110" s="136"/>
      <c r="L110" s="256"/>
      <c r="M110" s="2"/>
      <c r="N110" s="2"/>
    </row>
    <row r="111" ht="25.5" customHeight="1">
      <c r="A111" s="2"/>
      <c r="B111" t="s" s="135">
        <v>243</v>
      </c>
      <c r="C111" s="136"/>
      <c r="D111" s="136"/>
      <c r="E111" s="136"/>
      <c r="F111" s="136"/>
      <c r="G111" s="136"/>
      <c r="H111" s="136"/>
      <c r="I111" s="136"/>
      <c r="J111" s="136"/>
      <c r="K111" s="136"/>
      <c r="L111" s="256"/>
      <c r="M111" s="2"/>
      <c r="N111" s="2"/>
    </row>
    <row r="112" ht="25.5" customHeight="1">
      <c r="A112" s="2"/>
      <c r="B112" t="s" s="135">
        <v>153</v>
      </c>
      <c r="C112" s="136"/>
      <c r="D112" s="136"/>
      <c r="E112" s="136"/>
      <c r="F112" s="136"/>
      <c r="G112" s="136"/>
      <c r="H112" s="136"/>
      <c r="I112" s="136"/>
      <c r="J112" s="136"/>
      <c r="K112" s="136"/>
      <c r="L112" s="256"/>
      <c r="M112" s="2"/>
      <c r="N112" s="2"/>
    </row>
    <row r="113" ht="25.5" customHeight="1">
      <c r="A113" s="2"/>
      <c r="B113" t="s" s="135">
        <v>244</v>
      </c>
      <c r="C113" s="136"/>
      <c r="D113" s="136"/>
      <c r="E113" s="136"/>
      <c r="F113" s="136"/>
      <c r="G113" s="136"/>
      <c r="H113" s="136"/>
      <c r="I113" s="136"/>
      <c r="J113" s="136"/>
      <c r="K113" s="136"/>
      <c r="L113" s="256"/>
      <c r="M113" s="2"/>
      <c r="N113" s="2"/>
    </row>
    <row r="114" ht="25.5" customHeight="1">
      <c r="A114" s="2"/>
      <c r="B114" t="s" s="261">
        <v>245</v>
      </c>
      <c r="C114" s="136"/>
      <c r="D114" s="136"/>
      <c r="E114" s="136"/>
      <c r="F114" s="136"/>
      <c r="G114" s="136"/>
      <c r="H114" s="136"/>
      <c r="I114" s="136"/>
      <c r="J114" s="136"/>
      <c r="K114" s="136"/>
      <c r="L114" s="256"/>
      <c r="M114" s="2"/>
      <c r="N114" s="2"/>
    </row>
    <row r="115" ht="49.2" customHeight="1">
      <c r="A115" s="2"/>
      <c r="B115" t="s" s="139">
        <v>246</v>
      </c>
      <c r="C115" s="140"/>
      <c r="D115" s="140"/>
      <c r="E115" s="140"/>
      <c r="F115" s="140"/>
      <c r="G115" s="140"/>
      <c r="H115" s="140"/>
      <c r="I115" s="140"/>
      <c r="J115" s="140"/>
      <c r="K115" s="140"/>
      <c r="L115" s="256"/>
      <c r="M115" s="2"/>
      <c r="N115" s="2"/>
    </row>
    <row r="116" ht="25.5" customHeight="1">
      <c r="A116" s="2"/>
      <c r="B116" t="s" s="135">
        <v>157</v>
      </c>
      <c r="C116" s="136"/>
      <c r="D116" s="136"/>
      <c r="E116" s="136"/>
      <c r="F116" s="136"/>
      <c r="G116" s="136"/>
      <c r="H116" s="136"/>
      <c r="I116" s="136"/>
      <c r="J116" s="136"/>
      <c r="K116" s="136"/>
      <c r="L116" s="256"/>
      <c r="M116" s="2"/>
      <c r="N116" s="2"/>
    </row>
    <row r="117" ht="25.5" customHeight="1">
      <c r="A117" s="2"/>
      <c r="B117" t="s" s="135">
        <v>158</v>
      </c>
      <c r="C117" s="136"/>
      <c r="D117" s="136"/>
      <c r="E117" s="136"/>
      <c r="F117" s="136"/>
      <c r="G117" s="136"/>
      <c r="H117" s="136"/>
      <c r="I117" s="136"/>
      <c r="J117" s="136"/>
      <c r="K117" s="136"/>
      <c r="L117" s="256"/>
      <c r="M117" s="2"/>
      <c r="N117" s="2"/>
    </row>
    <row r="118" ht="25.5" customHeight="1">
      <c r="A118" s="2"/>
      <c r="B118" t="s" s="135">
        <v>159</v>
      </c>
      <c r="C118" s="136"/>
      <c r="D118" s="136"/>
      <c r="E118" s="136"/>
      <c r="F118" s="136"/>
      <c r="G118" s="136"/>
      <c r="H118" s="136"/>
      <c r="I118" s="136"/>
      <c r="J118" s="136"/>
      <c r="K118" s="136"/>
      <c r="L118" s="256"/>
      <c r="M118" s="2"/>
      <c r="N118" s="2"/>
    </row>
    <row r="119" ht="25.5" customHeight="1">
      <c r="A119" s="2"/>
      <c r="B119" t="s" s="135">
        <v>247</v>
      </c>
      <c r="C119" s="136"/>
      <c r="D119" s="136"/>
      <c r="E119" s="136"/>
      <c r="F119" s="136"/>
      <c r="G119" s="136"/>
      <c r="H119" s="136"/>
      <c r="I119" s="136"/>
      <c r="J119" s="136"/>
      <c r="K119" s="136"/>
      <c r="L119" s="256"/>
      <c r="M119" s="2"/>
      <c r="N119" s="2"/>
    </row>
    <row r="120" ht="25.5" customHeight="1">
      <c r="A120" s="2"/>
      <c r="B120" t="s" s="135">
        <v>161</v>
      </c>
      <c r="C120" s="136"/>
      <c r="D120" s="136"/>
      <c r="E120" s="136"/>
      <c r="F120" s="136"/>
      <c r="G120" s="136"/>
      <c r="H120" s="136"/>
      <c r="I120" s="136"/>
      <c r="J120" s="136"/>
      <c r="K120" s="136"/>
      <c r="L120" s="256"/>
      <c r="M120" s="2"/>
      <c r="N120" s="2"/>
    </row>
    <row r="121" ht="25.5" customHeight="1">
      <c r="A121" s="2"/>
      <c r="B121" t="s" s="135">
        <v>162</v>
      </c>
      <c r="C121" s="136"/>
      <c r="D121" s="136"/>
      <c r="E121" s="136"/>
      <c r="F121" s="136"/>
      <c r="G121" s="136"/>
      <c r="H121" s="136"/>
      <c r="I121" s="136"/>
      <c r="J121" s="136"/>
      <c r="K121" s="136"/>
      <c r="L121" s="256"/>
      <c r="M121" s="2"/>
      <c r="N121" s="2"/>
    </row>
    <row r="122" ht="25.5" customHeight="1">
      <c r="A122" s="2"/>
      <c r="B122" t="s" s="135">
        <v>163</v>
      </c>
      <c r="C122" s="136"/>
      <c r="D122" s="136"/>
      <c r="E122" s="136"/>
      <c r="F122" s="136"/>
      <c r="G122" s="136"/>
      <c r="H122" s="136"/>
      <c r="I122" s="136"/>
      <c r="J122" s="136"/>
      <c r="K122" s="136"/>
      <c r="L122" s="256"/>
      <c r="M122" s="2"/>
      <c r="N122" s="2"/>
    </row>
    <row r="123" ht="25.5" customHeight="1">
      <c r="A123" s="2"/>
      <c r="B123" t="s" s="135">
        <v>164</v>
      </c>
      <c r="C123" s="136"/>
      <c r="D123" s="136"/>
      <c r="E123" s="136"/>
      <c r="F123" s="136"/>
      <c r="G123" s="136"/>
      <c r="H123" s="136"/>
      <c r="I123" s="136"/>
      <c r="J123" s="136"/>
      <c r="K123" s="136"/>
      <c r="L123" s="256"/>
      <c r="M123" s="2"/>
      <c r="N123" s="2"/>
    </row>
    <row r="124" ht="25.5" customHeight="1">
      <c r="A124" s="2"/>
      <c r="B124" t="s" s="135">
        <v>165</v>
      </c>
      <c r="C124" s="136"/>
      <c r="D124" s="136"/>
      <c r="E124" s="136"/>
      <c r="F124" s="136"/>
      <c r="G124" s="136"/>
      <c r="H124" s="136"/>
      <c r="I124" s="136"/>
      <c r="J124" s="136"/>
      <c r="K124" s="136"/>
      <c r="L124" s="256"/>
      <c r="M124" s="2"/>
      <c r="N124" s="2"/>
    </row>
    <row r="125" ht="25.5" customHeight="1">
      <c r="A125" s="2"/>
      <c r="B125" t="s" s="135">
        <v>166</v>
      </c>
      <c r="C125" s="136"/>
      <c r="D125" s="136"/>
      <c r="E125" s="136"/>
      <c r="F125" s="136"/>
      <c r="G125" s="136"/>
      <c r="H125" s="136"/>
      <c r="I125" s="136"/>
      <c r="J125" s="136"/>
      <c r="K125" s="136"/>
      <c r="L125" s="256"/>
      <c r="M125" s="2"/>
      <c r="N125" s="2"/>
    </row>
    <row r="126" ht="25.5" customHeight="1">
      <c r="A126" s="2"/>
      <c r="B126" t="s" s="135">
        <v>167</v>
      </c>
      <c r="C126" s="136"/>
      <c r="D126" s="136"/>
      <c r="E126" s="136"/>
      <c r="F126" s="136"/>
      <c r="G126" s="136"/>
      <c r="H126" s="136"/>
      <c r="I126" s="136"/>
      <c r="J126" s="136"/>
      <c r="K126" s="136"/>
      <c r="L126" s="256"/>
      <c r="M126" s="2"/>
      <c r="N126" s="2"/>
    </row>
    <row r="127" ht="25.5" customHeight="1">
      <c r="A127" s="2"/>
      <c r="B127" t="s" s="135">
        <v>168</v>
      </c>
      <c r="C127" s="136"/>
      <c r="D127" s="136"/>
      <c r="E127" s="136"/>
      <c r="F127" s="136"/>
      <c r="G127" s="136"/>
      <c r="H127" s="136"/>
      <c r="I127" s="136"/>
      <c r="J127" s="136"/>
      <c r="K127" s="136"/>
      <c r="L127" s="256"/>
      <c r="M127" s="2"/>
      <c r="N127" s="2"/>
    </row>
    <row r="128" ht="25.5" customHeight="1">
      <c r="A128" s="2"/>
      <c r="B128" t="s" s="135">
        <v>169</v>
      </c>
      <c r="C128" s="136"/>
      <c r="D128" s="136"/>
      <c r="E128" s="136"/>
      <c r="F128" s="136"/>
      <c r="G128" s="136"/>
      <c r="H128" s="136"/>
      <c r="I128" s="136"/>
      <c r="J128" s="136"/>
      <c r="K128" s="136"/>
      <c r="L128" s="256"/>
      <c r="M128" s="2"/>
      <c r="N128" s="2"/>
    </row>
    <row r="129" ht="25.5" customHeight="1">
      <c r="A129" s="2"/>
      <c r="B129" t="s" s="135">
        <v>170</v>
      </c>
      <c r="C129" s="136"/>
      <c r="D129" s="136"/>
      <c r="E129" s="136"/>
      <c r="F129" s="136"/>
      <c r="G129" s="136"/>
      <c r="H129" s="136"/>
      <c r="I129" s="136"/>
      <c r="J129" s="136"/>
      <c r="K129" s="136"/>
      <c r="L129" s="256"/>
      <c r="M129" s="2"/>
      <c r="N129" s="2"/>
    </row>
    <row r="130" ht="25.5" customHeight="1">
      <c r="A130" s="2"/>
      <c r="B130" t="s" s="135">
        <v>171</v>
      </c>
      <c r="C130" s="136"/>
      <c r="D130" s="136"/>
      <c r="E130" s="136"/>
      <c r="F130" s="136"/>
      <c r="G130" s="136"/>
      <c r="H130" s="136"/>
      <c r="I130" s="136"/>
      <c r="J130" s="136"/>
      <c r="K130" s="136"/>
      <c r="L130" s="256"/>
      <c r="M130" s="2"/>
      <c r="N130" s="2"/>
    </row>
    <row r="131" ht="25.5" customHeight="1">
      <c r="A131" s="2"/>
      <c r="B131" t="s" s="262">
        <v>172</v>
      </c>
      <c r="C131" s="156"/>
      <c r="D131" s="156"/>
      <c r="E131" s="156"/>
      <c r="F131" s="156"/>
      <c r="G131" s="156"/>
      <c r="H131" s="156"/>
      <c r="I131" s="156"/>
      <c r="J131" s="156"/>
      <c r="K131" s="156"/>
      <c r="L131" s="2"/>
      <c r="M131" s="2"/>
      <c r="N131" s="2"/>
    </row>
    <row r="132" ht="25.5" customHeight="1">
      <c r="A132" s="2"/>
      <c r="B132" t="s" s="262">
        <v>248</v>
      </c>
      <c r="C132" s="156"/>
      <c r="D132" s="156"/>
      <c r="E132" s="156"/>
      <c r="F132" s="156"/>
      <c r="G132" s="156"/>
      <c r="H132" s="156"/>
      <c r="I132" s="156"/>
      <c r="J132" s="156"/>
      <c r="K132" s="156"/>
      <c r="L132" s="2"/>
      <c r="M132" s="2"/>
      <c r="N132" s="2"/>
    </row>
    <row r="133" ht="25.5" customHeight="1">
      <c r="A133" s="2"/>
      <c r="B133" t="s" s="262">
        <v>249</v>
      </c>
      <c r="C133" s="156"/>
      <c r="D133" s="156"/>
      <c r="E133" s="156"/>
      <c r="F133" s="156"/>
      <c r="G133" s="156"/>
      <c r="H133" s="156"/>
      <c r="I133" s="156"/>
      <c r="J133" s="156"/>
      <c r="K133" s="156"/>
      <c r="L133" s="2"/>
      <c r="M133" s="2"/>
      <c r="N133" s="2"/>
    </row>
    <row r="134" ht="25.5" customHeight="1">
      <c r="A134" s="2"/>
      <c r="B134" t="s" s="262">
        <v>250</v>
      </c>
      <c r="C134" s="156"/>
      <c r="D134" s="156"/>
      <c r="E134" s="156"/>
      <c r="F134" s="156"/>
      <c r="G134" s="156"/>
      <c r="H134" s="156"/>
      <c r="I134" s="156"/>
      <c r="J134" s="156"/>
      <c r="K134" s="156"/>
      <c r="L134" s="2"/>
      <c r="M134" s="2"/>
      <c r="N134" s="2"/>
    </row>
    <row r="135" ht="25.5" customHeight="1">
      <c r="A135" s="2"/>
      <c r="B135" t="s" s="262">
        <v>251</v>
      </c>
      <c r="C135" s="156"/>
      <c r="D135" s="156"/>
      <c r="E135" s="156"/>
      <c r="F135" s="156"/>
      <c r="G135" s="156"/>
      <c r="H135" s="156"/>
      <c r="I135" s="156"/>
      <c r="J135" s="156"/>
      <c r="K135" s="156"/>
      <c r="L135" s="2"/>
      <c r="M135" s="2"/>
      <c r="N135" s="2"/>
    </row>
    <row r="136" ht="25.5" customHeight="1">
      <c r="A136" s="2"/>
      <c r="B136" t="s" s="262">
        <v>252</v>
      </c>
      <c r="C136" s="156"/>
      <c r="D136" s="156"/>
      <c r="E136" s="156"/>
      <c r="F136" s="156"/>
      <c r="G136" s="156"/>
      <c r="H136" s="156"/>
      <c r="I136" s="156"/>
      <c r="J136" s="149"/>
      <c r="K136" s="149"/>
      <c r="L136" s="2"/>
      <c r="M136" s="2"/>
      <c r="N136" s="2"/>
    </row>
    <row r="137" ht="25.5" customHeight="1">
      <c r="A137" s="2"/>
      <c r="B137" s="2"/>
      <c r="C137" s="149"/>
      <c r="D137" s="149"/>
      <c r="E137" s="149"/>
      <c r="F137" s="149"/>
      <c r="G137" s="149"/>
      <c r="H137" s="149"/>
      <c r="I137" s="149"/>
      <c r="J137" s="149"/>
      <c r="K137" s="149"/>
      <c r="L137" s="2"/>
      <c r="M137" s="2"/>
      <c r="N137" s="2"/>
    </row>
    <row r="138" ht="16.95" customHeight="1">
      <c r="A138" s="2"/>
      <c r="B138" s="2"/>
      <c r="C138" s="149"/>
      <c r="D138" s="149"/>
      <c r="E138" s="149"/>
      <c r="F138" s="149"/>
      <c r="G138" s="149"/>
      <c r="H138" s="149"/>
      <c r="I138" s="149"/>
      <c r="J138" s="149"/>
      <c r="K138" s="149"/>
      <c r="L138" s="2"/>
      <c r="M138" s="2"/>
      <c r="N138" s="2"/>
    </row>
    <row r="139" ht="16.95" customHeight="1">
      <c r="A139" s="2"/>
      <c r="B139" s="2"/>
      <c r="C139" s="149"/>
      <c r="D139" s="149"/>
      <c r="E139" s="149"/>
      <c r="F139" s="149"/>
      <c r="G139" s="149"/>
      <c r="H139" s="149"/>
      <c r="I139" s="149"/>
      <c r="J139" s="149"/>
      <c r="K139" s="149"/>
      <c r="L139" s="2"/>
      <c r="M139" s="2"/>
      <c r="N139" s="2"/>
    </row>
    <row r="140" ht="16.95" customHeight="1">
      <c r="A140" s="2"/>
      <c r="B140" s="2"/>
      <c r="C140" s="149"/>
      <c r="D140" s="149"/>
      <c r="E140" s="149"/>
      <c r="F140" s="149"/>
      <c r="G140" s="149"/>
      <c r="H140" s="149"/>
      <c r="I140" s="149"/>
      <c r="J140" s="149"/>
      <c r="K140" s="149"/>
      <c r="L140" s="2"/>
      <c r="M140" s="2"/>
      <c r="N140" s="2"/>
    </row>
    <row r="141" ht="16.95" customHeight="1">
      <c r="A141" s="2"/>
      <c r="B141" s="2"/>
      <c r="C141" s="149"/>
      <c r="D141" s="149"/>
      <c r="E141" s="149"/>
      <c r="F141" s="149"/>
      <c r="G141" s="149"/>
      <c r="H141" s="149"/>
      <c r="I141" s="149"/>
      <c r="J141" s="149"/>
      <c r="K141" s="149"/>
      <c r="L141" s="2"/>
      <c r="M141" s="2"/>
      <c r="N141" s="2"/>
    </row>
    <row r="142" ht="16.95" customHeight="1">
      <c r="A142" s="2"/>
      <c r="B142" s="2"/>
      <c r="C142" s="149"/>
      <c r="D142" s="149"/>
      <c r="E142" s="149"/>
      <c r="F142" s="149"/>
      <c r="G142" s="149"/>
      <c r="H142" s="149"/>
      <c r="I142" s="149"/>
      <c r="J142" s="149"/>
      <c r="K142" s="149"/>
      <c r="L142" s="2"/>
      <c r="M142" s="2"/>
      <c r="N142" s="2"/>
    </row>
    <row r="143" ht="16.95" customHeight="1">
      <c r="A143" s="2"/>
      <c r="B143" s="2"/>
      <c r="C143" s="149"/>
      <c r="D143" s="149"/>
      <c r="E143" s="149"/>
      <c r="F143" s="149"/>
      <c r="G143" s="149"/>
      <c r="H143" s="149"/>
      <c r="I143" s="149"/>
      <c r="J143" s="149"/>
      <c r="K143" s="149"/>
      <c r="L143" s="2"/>
      <c r="M143" s="2"/>
      <c r="N143" s="2"/>
    </row>
    <row r="144" ht="16.5" customHeight="1">
      <c r="A144" s="150"/>
      <c r="B144" s="150"/>
      <c r="C144" s="151"/>
      <c r="D144" s="151"/>
      <c r="E144" s="151"/>
      <c r="F144" s="151"/>
      <c r="G144" s="151"/>
      <c r="H144" s="151"/>
      <c r="I144" s="151"/>
      <c r="J144" s="151"/>
      <c r="K144" s="151"/>
      <c r="L144" s="2"/>
      <c r="M144" s="2"/>
      <c r="N144" s="2"/>
    </row>
    <row r="145" ht="17.25" customHeight="1">
      <c r="A145" s="2"/>
      <c r="B145" s="150"/>
      <c r="C145" s="151"/>
      <c r="D145" s="151"/>
      <c r="E145" s="151"/>
      <c r="F145" s="151"/>
      <c r="G145" s="151"/>
      <c r="H145" s="151"/>
      <c r="I145" s="151"/>
      <c r="J145" s="5"/>
      <c r="K145" s="5"/>
      <c r="L145" s="2"/>
      <c r="M145" s="2"/>
      <c r="N145" s="2"/>
    </row>
  </sheetData>
  <mergeCells count="86">
    <mergeCell ref="C5:L5"/>
    <mergeCell ref="C6:L6"/>
    <mergeCell ref="C7:L7"/>
    <mergeCell ref="C8:L8"/>
    <mergeCell ref="C14:E14"/>
    <mergeCell ref="B15:L15"/>
    <mergeCell ref="B16:L16"/>
    <mergeCell ref="B17:L17"/>
    <mergeCell ref="B18:L18"/>
    <mergeCell ref="B19:L19"/>
    <mergeCell ref="B20:L20"/>
    <mergeCell ref="B22:L22"/>
    <mergeCell ref="C23:L23"/>
    <mergeCell ref="B24:C24"/>
    <mergeCell ref="E24:K24"/>
    <mergeCell ref="B26:K26"/>
    <mergeCell ref="B27:K27"/>
    <mergeCell ref="B28:K28"/>
    <mergeCell ref="B29:K29"/>
    <mergeCell ref="B30:K30"/>
    <mergeCell ref="B33:K33"/>
    <mergeCell ref="B34:K34"/>
    <mergeCell ref="B35:C35"/>
    <mergeCell ref="D35:F35"/>
    <mergeCell ref="H35:I35"/>
    <mergeCell ref="B36:C36"/>
    <mergeCell ref="D36:F36"/>
    <mergeCell ref="H36:I36"/>
    <mergeCell ref="C37:D37"/>
    <mergeCell ref="B38:K38"/>
    <mergeCell ref="C41:D41"/>
    <mergeCell ref="C42:D42"/>
    <mergeCell ref="C43:D43"/>
    <mergeCell ref="C44:D44"/>
    <mergeCell ref="C45:D45"/>
    <mergeCell ref="C46:F46"/>
    <mergeCell ref="B47:I47"/>
    <mergeCell ref="J47:K47"/>
    <mergeCell ref="B49:K49"/>
    <mergeCell ref="C50:D50"/>
    <mergeCell ref="C51:D51"/>
    <mergeCell ref="C52:D52"/>
    <mergeCell ref="E52:F52"/>
    <mergeCell ref="C53:F53"/>
    <mergeCell ref="B54:I54"/>
    <mergeCell ref="J54:K54"/>
    <mergeCell ref="B57:K57"/>
    <mergeCell ref="C58:D58"/>
    <mergeCell ref="C59:D59"/>
    <mergeCell ref="B60:I60"/>
    <mergeCell ref="J60:K60"/>
    <mergeCell ref="B61:K61"/>
    <mergeCell ref="B62:K62"/>
    <mergeCell ref="B72:I72"/>
    <mergeCell ref="J72:K72"/>
    <mergeCell ref="B73:K73"/>
    <mergeCell ref="B74:K74"/>
    <mergeCell ref="C75:F75"/>
    <mergeCell ref="C76:F76"/>
    <mergeCell ref="C77:F77"/>
    <mergeCell ref="C78:F78"/>
    <mergeCell ref="B79:I79"/>
    <mergeCell ref="J79:K79"/>
    <mergeCell ref="B81:K81"/>
    <mergeCell ref="C82:I82"/>
    <mergeCell ref="J82:K82"/>
    <mergeCell ref="C83:I83"/>
    <mergeCell ref="J83:K83"/>
    <mergeCell ref="C84:I84"/>
    <mergeCell ref="J84:K84"/>
    <mergeCell ref="C85:I85"/>
    <mergeCell ref="J85:K85"/>
    <mergeCell ref="B88:K88"/>
    <mergeCell ref="B90:L90"/>
    <mergeCell ref="B91:L91"/>
    <mergeCell ref="B92:L92"/>
    <mergeCell ref="B94:K94"/>
    <mergeCell ref="B96:L96"/>
    <mergeCell ref="B115:K115"/>
    <mergeCell ref="B39:B40"/>
    <mergeCell ref="E39:E40"/>
    <mergeCell ref="F39:F40"/>
    <mergeCell ref="G39:G40"/>
    <mergeCell ref="H39:H40"/>
    <mergeCell ref="I39:I40"/>
    <mergeCell ref="C39:D40"/>
  </mergeCells>
  <conditionalFormatting sqref="K36 J39:J48 N40 K47:K48 G51:G53 J52:J55 K54:K55 G59 G64:G71 J64:J71 H75:H78 J75:K75 J76 J78">
    <cfRule type="cellIs" dxfId="1" priority="1" operator="lessThan" stopIfTrue="1">
      <formula>0</formula>
    </cfRule>
  </conditionalFormatting>
  <hyperlinks>
    <hyperlink ref="E24" r:id="rId1" location="" tooltip="" display=""/>
  </hyperlinks>
  <pageMargins left="0.24" right="0.24" top="0.75" bottom="0.75" header="0.31" footer="0.31"/>
  <pageSetup firstPageNumber="1" fitToHeight="1" fitToWidth="1" scale="50" useFirstPageNumber="0" orientation="portrait" pageOrder="downThenOver"/>
  <drawing r:id="rId2"/>
</worksheet>
</file>

<file path=xl/worksheets/sheet3.xml><?xml version="1.0" encoding="utf-8"?>
<worksheet xmlns:r="http://schemas.openxmlformats.org/officeDocument/2006/relationships" xmlns="http://schemas.openxmlformats.org/spreadsheetml/2006/main">
  <dimension ref="A1:N127"/>
  <sheetViews>
    <sheetView workbookViewId="0" showGridLines="0" defaultGridColor="1"/>
  </sheetViews>
  <sheetFormatPr defaultColWidth="9" defaultRowHeight="17.25" customHeight="1" outlineLevelRow="0" outlineLevelCol="0"/>
  <cols>
    <col min="1" max="1" width="2.25" style="263" customWidth="1"/>
    <col min="2" max="2" width="4.75" style="263" customWidth="1"/>
    <col min="3" max="3" width="13.25" style="263" customWidth="1"/>
    <col min="4" max="4" width="12" style="263" customWidth="1"/>
    <col min="5" max="5" width="23" style="263" customWidth="1"/>
    <col min="6" max="6" width="15.25" style="263" customWidth="1"/>
    <col min="7" max="7" width="21.75" style="263" customWidth="1"/>
    <col min="8" max="8" width="11.75" style="263" customWidth="1"/>
    <col min="9" max="9" width="6.5" style="263" customWidth="1"/>
    <col min="10" max="10" width="7.5" style="263" customWidth="1"/>
    <col min="11" max="11" width="9.5" style="263" customWidth="1"/>
    <col min="12" max="12" width="17" style="263" customWidth="1"/>
    <col min="13" max="13" width="4" style="263" customWidth="1"/>
    <col min="14" max="14" width="8.75" style="263" customWidth="1"/>
    <col min="15" max="256" width="9" style="263" customWidth="1"/>
  </cols>
  <sheetData>
    <row r="1" ht="39.75" customHeight="1">
      <c r="A1" s="264"/>
      <c r="B1" t="s" s="265">
        <v>12</v>
      </c>
      <c r="C1" s="266"/>
      <c r="D1" s="266"/>
      <c r="E1" s="266"/>
      <c r="F1" s="266"/>
      <c r="G1" s="266"/>
      <c r="H1" s="266"/>
      <c r="I1" s="266"/>
      <c r="J1" s="266"/>
      <c r="K1" s="266"/>
      <c r="L1" s="266"/>
      <c r="M1" s="267"/>
      <c r="N1" s="268"/>
    </row>
    <row r="2" ht="39.75" customHeight="1">
      <c r="A2" s="269"/>
      <c r="B2" s="270"/>
      <c r="C2" s="271"/>
      <c r="D2" s="271"/>
      <c r="E2" s="272"/>
      <c r="F2" s="272"/>
      <c r="G2" s="272"/>
      <c r="H2" s="272"/>
      <c r="I2" s="271"/>
      <c r="J2" s="272"/>
      <c r="K2" s="272"/>
      <c r="L2" s="272"/>
      <c r="M2" s="270"/>
      <c r="N2" s="273"/>
    </row>
    <row r="3" ht="39.75" customHeight="1">
      <c r="A3" s="269"/>
      <c r="B3" s="270"/>
      <c r="C3" s="274"/>
      <c r="D3" s="274"/>
      <c r="E3" s="274"/>
      <c r="F3" s="274"/>
      <c r="G3" s="274"/>
      <c r="H3" s="274"/>
      <c r="I3" s="274"/>
      <c r="J3" s="274"/>
      <c r="K3" s="274"/>
      <c r="L3" s="274"/>
      <c r="M3" s="270"/>
      <c r="N3" s="273"/>
    </row>
    <row r="4" ht="39.75" customHeight="1">
      <c r="A4" s="269"/>
      <c r="B4" s="270"/>
      <c r="C4" s="274"/>
      <c r="D4" s="274"/>
      <c r="E4" s="274"/>
      <c r="F4" s="274"/>
      <c r="G4" s="274"/>
      <c r="H4" s="274"/>
      <c r="I4" s="274"/>
      <c r="J4" s="274"/>
      <c r="K4" s="274"/>
      <c r="L4" s="274"/>
      <c r="M4" s="270"/>
      <c r="N4" s="273"/>
    </row>
    <row r="5" ht="50.4" customHeight="1">
      <c r="A5" s="269"/>
      <c r="B5" s="270"/>
      <c r="C5" t="s" s="275">
        <v>183</v>
      </c>
      <c r="D5" s="276"/>
      <c r="E5" s="276"/>
      <c r="F5" s="276"/>
      <c r="G5" s="276"/>
      <c r="H5" s="276"/>
      <c r="I5" s="276"/>
      <c r="J5" s="276"/>
      <c r="K5" s="276"/>
      <c r="L5" s="276"/>
      <c r="M5" s="270"/>
      <c r="N5" s="273"/>
    </row>
    <row r="6" ht="34.5" customHeight="1">
      <c r="A6" s="269"/>
      <c r="B6" s="270"/>
      <c r="C6" s="274"/>
      <c r="D6" s="274"/>
      <c r="E6" s="274"/>
      <c r="F6" s="274"/>
      <c r="G6" s="274"/>
      <c r="H6" s="274"/>
      <c r="I6" s="274"/>
      <c r="J6" s="274"/>
      <c r="K6" s="274"/>
      <c r="L6" s="274"/>
      <c r="M6" s="270"/>
      <c r="N6" s="273"/>
    </row>
    <row r="7" ht="62.4" customHeight="1">
      <c r="A7" s="269"/>
      <c r="B7" s="270"/>
      <c r="C7" t="s" s="275">
        <v>253</v>
      </c>
      <c r="D7" s="276"/>
      <c r="E7" s="276"/>
      <c r="F7" s="276"/>
      <c r="G7" s="276"/>
      <c r="H7" s="276"/>
      <c r="I7" s="276"/>
      <c r="J7" s="276"/>
      <c r="K7" s="276"/>
      <c r="L7" s="276"/>
      <c r="M7" s="270"/>
      <c r="N7" s="273"/>
    </row>
    <row r="8" ht="34.5" customHeight="1">
      <c r="A8" s="269"/>
      <c r="B8" s="270"/>
      <c r="C8" t="s" s="277">
        <v>185</v>
      </c>
      <c r="D8" s="278"/>
      <c r="E8" s="278"/>
      <c r="F8" s="278"/>
      <c r="G8" s="278"/>
      <c r="H8" s="278"/>
      <c r="I8" s="278"/>
      <c r="J8" s="278"/>
      <c r="K8" s="278"/>
      <c r="L8" s="278"/>
      <c r="M8" s="270"/>
      <c r="N8" s="273"/>
    </row>
    <row r="9" ht="34.5" customHeight="1">
      <c r="A9" s="269"/>
      <c r="B9" s="270"/>
      <c r="C9" s="278"/>
      <c r="D9" s="278"/>
      <c r="E9" s="278"/>
      <c r="F9" s="278"/>
      <c r="G9" s="278"/>
      <c r="H9" s="278"/>
      <c r="I9" s="278"/>
      <c r="J9" s="278"/>
      <c r="K9" s="278"/>
      <c r="L9" s="278"/>
      <c r="M9" s="270"/>
      <c r="N9" s="273"/>
    </row>
    <row r="10" ht="34.5" customHeight="1">
      <c r="A10" s="269"/>
      <c r="B10" s="270"/>
      <c r="C10" s="278"/>
      <c r="D10" s="278"/>
      <c r="E10" s="278"/>
      <c r="F10" s="278"/>
      <c r="G10" s="278"/>
      <c r="H10" s="278"/>
      <c r="I10" s="278"/>
      <c r="J10" s="278"/>
      <c r="K10" s="278"/>
      <c r="L10" s="278"/>
      <c r="M10" s="270"/>
      <c r="N10" s="273"/>
    </row>
    <row r="11" ht="119.25" customHeight="1">
      <c r="A11" s="269"/>
      <c r="B11" s="270"/>
      <c r="C11" s="271"/>
      <c r="D11" s="271"/>
      <c r="E11" s="272"/>
      <c r="F11" s="272"/>
      <c r="G11" s="272"/>
      <c r="H11" s="272"/>
      <c r="I11" s="271"/>
      <c r="J11" s="272"/>
      <c r="K11" s="272"/>
      <c r="L11" s="272"/>
      <c r="M11" s="270"/>
      <c r="N11" s="273"/>
    </row>
    <row r="12" ht="56.25" customHeight="1">
      <c r="A12" s="269"/>
      <c r="B12" s="270"/>
      <c r="C12" s="271"/>
      <c r="D12" s="271"/>
      <c r="E12" s="272"/>
      <c r="F12" s="272"/>
      <c r="G12" s="272"/>
      <c r="H12" s="272"/>
      <c r="I12" s="271"/>
      <c r="J12" s="272"/>
      <c r="K12" s="272"/>
      <c r="L12" s="272"/>
      <c r="M12" s="270"/>
      <c r="N12" s="273"/>
    </row>
    <row r="13" ht="56.25" customHeight="1">
      <c r="A13" s="269"/>
      <c r="B13" s="270"/>
      <c r="C13" s="271"/>
      <c r="D13" s="271"/>
      <c r="E13" s="272"/>
      <c r="F13" s="272"/>
      <c r="G13" s="272"/>
      <c r="H13" s="272"/>
      <c r="I13" s="271"/>
      <c r="J13" s="272"/>
      <c r="K13" s="272"/>
      <c r="L13" s="272"/>
      <c r="M13" s="270"/>
      <c r="N13" s="273"/>
    </row>
    <row r="14" ht="39.75" customHeight="1">
      <c r="A14" s="269"/>
      <c r="B14" s="270"/>
      <c r="C14" s="271"/>
      <c r="D14" s="271"/>
      <c r="E14" s="272"/>
      <c r="F14" s="272"/>
      <c r="G14" s="272"/>
      <c r="H14" s="272"/>
      <c r="I14" s="271"/>
      <c r="J14" s="272"/>
      <c r="K14" s="272"/>
      <c r="L14" s="272"/>
      <c r="M14" s="270"/>
      <c r="N14" s="273"/>
    </row>
    <row r="15" ht="50.25" customHeight="1">
      <c r="A15" t="s" s="279">
        <v>254</v>
      </c>
      <c r="B15" s="280"/>
      <c r="C15" s="280"/>
      <c r="D15" s="280"/>
      <c r="E15" s="280"/>
      <c r="F15" s="280"/>
      <c r="G15" s="280"/>
      <c r="H15" s="280"/>
      <c r="I15" s="280"/>
      <c r="J15" s="280"/>
      <c r="K15" s="280"/>
      <c r="L15" s="280"/>
      <c r="M15" s="270"/>
      <c r="N15" s="273"/>
    </row>
    <row r="16" ht="50.25" customHeight="1">
      <c r="A16" t="s" s="279">
        <v>255</v>
      </c>
      <c r="B16" s="280"/>
      <c r="C16" s="280"/>
      <c r="D16" s="280"/>
      <c r="E16" s="280"/>
      <c r="F16" s="280"/>
      <c r="G16" s="280"/>
      <c r="H16" s="280"/>
      <c r="I16" s="280"/>
      <c r="J16" s="280"/>
      <c r="K16" s="280"/>
      <c r="L16" s="280"/>
      <c r="M16" s="270"/>
      <c r="N16" s="273"/>
    </row>
    <row r="17" ht="50.25" customHeight="1">
      <c r="A17" t="s" s="279">
        <v>256</v>
      </c>
      <c r="B17" s="280"/>
      <c r="C17" s="280"/>
      <c r="D17" s="280"/>
      <c r="E17" s="280"/>
      <c r="F17" s="280"/>
      <c r="G17" s="280"/>
      <c r="H17" s="280"/>
      <c r="I17" s="280"/>
      <c r="J17" s="280"/>
      <c r="K17" s="280"/>
      <c r="L17" s="280"/>
      <c r="M17" s="270"/>
      <c r="N17" s="273"/>
    </row>
    <row r="18" ht="50.25" customHeight="1">
      <c r="A18" t="s" s="279">
        <v>257</v>
      </c>
      <c r="B18" s="280"/>
      <c r="C18" s="280"/>
      <c r="D18" s="280"/>
      <c r="E18" s="280"/>
      <c r="F18" s="280"/>
      <c r="G18" s="280"/>
      <c r="H18" s="280"/>
      <c r="I18" s="280"/>
      <c r="J18" s="280"/>
      <c r="K18" s="280"/>
      <c r="L18" s="280"/>
      <c r="M18" s="270"/>
      <c r="N18" s="273"/>
    </row>
    <row r="19" ht="50.25" customHeight="1">
      <c r="A19" t="s" s="279">
        <v>258</v>
      </c>
      <c r="B19" s="280"/>
      <c r="C19" s="280"/>
      <c r="D19" s="280"/>
      <c r="E19" s="280"/>
      <c r="F19" s="280"/>
      <c r="G19" s="280"/>
      <c r="H19" s="280"/>
      <c r="I19" s="280"/>
      <c r="J19" s="280"/>
      <c r="K19" s="280"/>
      <c r="L19" s="280"/>
      <c r="M19" s="270"/>
      <c r="N19" s="273"/>
    </row>
    <row r="20" ht="39.75" customHeight="1">
      <c r="A20" s="269"/>
      <c r="B20" t="s" s="281">
        <v>8</v>
      </c>
      <c r="C20" s="282"/>
      <c r="D20" s="282"/>
      <c r="E20" s="282"/>
      <c r="F20" s="282"/>
      <c r="G20" s="282"/>
      <c r="H20" s="282"/>
      <c r="I20" s="282"/>
      <c r="J20" s="282"/>
      <c r="K20" s="282"/>
      <c r="L20" s="282"/>
      <c r="M20" s="270"/>
      <c r="N20" s="273"/>
    </row>
    <row r="21" ht="39.75" customHeight="1">
      <c r="A21" s="269"/>
      <c r="B21" s="270"/>
      <c r="C21" s="283"/>
      <c r="D21" s="283"/>
      <c r="E21" s="283"/>
      <c r="F21" s="283"/>
      <c r="G21" s="283"/>
      <c r="H21" s="284"/>
      <c r="I21" s="284"/>
      <c r="J21" s="284"/>
      <c r="K21" s="284"/>
      <c r="L21" s="284"/>
      <c r="M21" s="270"/>
      <c r="N21" s="273"/>
    </row>
    <row r="22" ht="18.75" customHeight="1">
      <c r="A22" s="269"/>
      <c r="B22" t="s" s="285">
        <v>12</v>
      </c>
      <c r="C22" s="272"/>
      <c r="D22" s="272"/>
      <c r="E22" s="286"/>
      <c r="F22" s="286"/>
      <c r="G22" s="286"/>
      <c r="H22" s="286"/>
      <c r="I22" s="272"/>
      <c r="J22" s="286"/>
      <c r="K22" s="286"/>
      <c r="L22" s="286"/>
      <c r="M22" s="270"/>
      <c r="N22" s="273"/>
    </row>
    <row r="23" ht="18.75" customHeight="1">
      <c r="A23" s="269"/>
      <c r="B23" s="270"/>
      <c r="C23" s="272"/>
      <c r="D23" s="272"/>
      <c r="E23" s="286"/>
      <c r="F23" s="286"/>
      <c r="G23" s="286"/>
      <c r="H23" s="286"/>
      <c r="I23" s="272"/>
      <c r="J23" s="286"/>
      <c r="K23" s="286"/>
      <c r="L23" s="286"/>
      <c r="M23" s="270"/>
      <c r="N23" s="273"/>
    </row>
    <row r="24" ht="18.75" customHeight="1">
      <c r="A24" s="269"/>
      <c r="B24" s="270"/>
      <c r="C24" s="272"/>
      <c r="D24" s="272"/>
      <c r="E24" s="286"/>
      <c r="F24" s="286"/>
      <c r="G24" s="286"/>
      <c r="H24" s="286"/>
      <c r="I24" s="272"/>
      <c r="J24" s="286"/>
      <c r="K24" s="286"/>
      <c r="L24" s="286"/>
      <c r="M24" s="270"/>
      <c r="N24" s="273"/>
    </row>
    <row r="25" ht="21.75" customHeight="1">
      <c r="A25" s="269"/>
      <c r="B25" t="s" s="287">
        <v>259</v>
      </c>
      <c r="C25" s="288"/>
      <c r="D25" s="288"/>
      <c r="E25" s="288"/>
      <c r="F25" s="288"/>
      <c r="G25" s="288"/>
      <c r="H25" s="288"/>
      <c r="I25" s="288"/>
      <c r="J25" s="288"/>
      <c r="K25" s="288"/>
      <c r="L25" s="288"/>
      <c r="M25" s="270"/>
      <c r="N25" s="273"/>
    </row>
    <row r="26" ht="24" customHeight="1">
      <c r="A26" s="269"/>
      <c r="B26" t="s" s="289">
        <v>260</v>
      </c>
      <c r="C26" s="290"/>
      <c r="D26" s="290"/>
      <c r="E26" s="290"/>
      <c r="F26" s="290"/>
      <c r="G26" s="290"/>
      <c r="H26" s="290"/>
      <c r="I26" s="290"/>
      <c r="J26" s="290"/>
      <c r="K26" s="290"/>
      <c r="L26" s="290"/>
      <c r="M26" s="270"/>
      <c r="N26" s="273"/>
    </row>
    <row r="27" ht="24" customHeight="1">
      <c r="A27" s="269"/>
      <c r="B27" t="s" s="291">
        <v>261</v>
      </c>
      <c r="C27" s="292"/>
      <c r="D27" s="292"/>
      <c r="E27" s="292"/>
      <c r="F27" s="292"/>
      <c r="G27" s="292"/>
      <c r="H27" s="292"/>
      <c r="I27" s="292"/>
      <c r="J27" s="292"/>
      <c r="K27" s="292"/>
      <c r="L27" s="292"/>
      <c r="M27" s="270"/>
      <c r="N27" s="273"/>
    </row>
    <row r="28" ht="24" customHeight="1">
      <c r="A28" s="269"/>
      <c r="B28" t="s" s="291">
        <v>262</v>
      </c>
      <c r="C28" s="292"/>
      <c r="D28" s="292"/>
      <c r="E28" s="292"/>
      <c r="F28" s="292"/>
      <c r="G28" s="292"/>
      <c r="H28" s="292"/>
      <c r="I28" s="292"/>
      <c r="J28" s="292"/>
      <c r="K28" s="292"/>
      <c r="L28" s="292"/>
      <c r="M28" s="270"/>
      <c r="N28" s="273"/>
    </row>
    <row r="29" ht="24" customHeight="1">
      <c r="A29" s="269"/>
      <c r="B29" t="s" s="291">
        <v>263</v>
      </c>
      <c r="C29" s="292"/>
      <c r="D29" s="292"/>
      <c r="E29" s="292"/>
      <c r="F29" s="292"/>
      <c r="G29" s="292"/>
      <c r="H29" s="292"/>
      <c r="I29" s="292"/>
      <c r="J29" s="292"/>
      <c r="K29" s="292"/>
      <c r="L29" s="292"/>
      <c r="M29" s="270"/>
      <c r="N29" s="273"/>
    </row>
    <row r="30" ht="24" customHeight="1">
      <c r="A30" s="269"/>
      <c r="B30" t="s" s="291">
        <v>264</v>
      </c>
      <c r="C30" s="292"/>
      <c r="D30" s="292"/>
      <c r="E30" s="292"/>
      <c r="F30" s="292"/>
      <c r="G30" s="292"/>
      <c r="H30" s="292"/>
      <c r="I30" s="292"/>
      <c r="J30" s="292"/>
      <c r="K30" s="292"/>
      <c r="L30" s="292"/>
      <c r="M30" s="270"/>
      <c r="N30" s="273"/>
    </row>
    <row r="31" ht="24" customHeight="1">
      <c r="A31" s="269"/>
      <c r="B31" t="s" s="291">
        <v>265</v>
      </c>
      <c r="C31" s="292"/>
      <c r="D31" s="292"/>
      <c r="E31" s="292"/>
      <c r="F31" s="292"/>
      <c r="G31" s="292"/>
      <c r="H31" s="292"/>
      <c r="I31" s="292"/>
      <c r="J31" s="292"/>
      <c r="K31" s="292"/>
      <c r="L31" s="292"/>
      <c r="M31" s="270"/>
      <c r="N31" s="273"/>
    </row>
    <row r="32" ht="24.6" customHeight="1">
      <c r="A32" s="269"/>
      <c r="B32" t="s" s="293">
        <v>266</v>
      </c>
      <c r="C32" s="294"/>
      <c r="D32" s="294"/>
      <c r="E32" s="294"/>
      <c r="F32" s="294"/>
      <c r="G32" s="294"/>
      <c r="H32" s="294"/>
      <c r="I32" s="294"/>
      <c r="J32" s="294"/>
      <c r="K32" s="294"/>
      <c r="L32" s="294"/>
      <c r="M32" s="270"/>
      <c r="N32" s="273"/>
    </row>
    <row r="33" ht="24" customHeight="1">
      <c r="A33" s="269"/>
      <c r="B33" t="s" s="293">
        <v>267</v>
      </c>
      <c r="C33" s="294"/>
      <c r="D33" s="294"/>
      <c r="E33" s="294"/>
      <c r="F33" s="294"/>
      <c r="G33" s="294"/>
      <c r="H33" s="294"/>
      <c r="I33" s="294"/>
      <c r="J33" s="294"/>
      <c r="K33" s="294"/>
      <c r="L33" s="294"/>
      <c r="M33" s="270"/>
      <c r="N33" s="273"/>
    </row>
    <row r="34" ht="45.9" customHeight="1">
      <c r="A34" s="269"/>
      <c r="B34" t="s" s="295">
        <v>183</v>
      </c>
      <c r="C34" s="271"/>
      <c r="D34" s="271"/>
      <c r="E34" s="272"/>
      <c r="F34" s="272"/>
      <c r="G34" s="272"/>
      <c r="H34" s="272"/>
      <c r="I34" s="271"/>
      <c r="J34" s="272"/>
      <c r="K34" s="272"/>
      <c r="L34" s="272"/>
      <c r="M34" s="270"/>
      <c r="N34" s="273"/>
    </row>
    <row r="35" ht="30" customHeight="1">
      <c r="A35" s="269"/>
      <c r="B35" t="s" s="296">
        <v>193</v>
      </c>
      <c r="C35" s="297"/>
      <c r="D35" s="297"/>
      <c r="E35" s="297"/>
      <c r="F35" s="297"/>
      <c r="G35" s="297"/>
      <c r="H35" s="297"/>
      <c r="I35" s="297"/>
      <c r="J35" s="297"/>
      <c r="K35" s="297"/>
      <c r="L35" s="297"/>
      <c r="M35" s="298"/>
      <c r="N35" s="273"/>
    </row>
    <row r="36" ht="24" customHeight="1">
      <c r="A36" s="299"/>
      <c r="B36" t="s" s="300">
        <v>20</v>
      </c>
      <c r="C36" s="301"/>
      <c r="D36" t="s" s="300">
        <v>21</v>
      </c>
      <c r="E36" s="301"/>
      <c r="F36" s="301"/>
      <c r="G36" t="s" s="300">
        <v>22</v>
      </c>
      <c r="H36" t="s" s="302">
        <v>12</v>
      </c>
      <c r="I36" s="303"/>
      <c r="J36" t="s" s="302">
        <v>23</v>
      </c>
      <c r="K36" s="303"/>
      <c r="L36" t="s" s="304">
        <v>12</v>
      </c>
      <c r="M36" s="305"/>
      <c r="N36" s="273"/>
    </row>
    <row r="37" ht="24" customHeight="1">
      <c r="A37" s="299"/>
      <c r="B37" t="s" s="300">
        <v>25</v>
      </c>
      <c r="C37" s="301"/>
      <c r="D37" t="s" s="300">
        <f>I46&amp;"平方米"</f>
        <v>268</v>
      </c>
      <c r="E37" s="306"/>
      <c r="F37" s="306"/>
      <c r="G37" t="s" s="300">
        <v>27</v>
      </c>
      <c r="H37" t="s" s="302">
        <v>269</v>
      </c>
      <c r="I37" s="303"/>
      <c r="J37" t="s" s="302">
        <v>29</v>
      </c>
      <c r="K37" s="303"/>
      <c r="L37" t="s" s="307">
        <v>12</v>
      </c>
      <c r="M37" s="305"/>
      <c r="N37" s="273"/>
    </row>
    <row r="38" ht="30" customHeight="1">
      <c r="A38" s="299"/>
      <c r="B38" t="s" s="308">
        <v>270</v>
      </c>
      <c r="C38" s="309"/>
      <c r="D38" s="309"/>
      <c r="E38" s="309"/>
      <c r="F38" s="309"/>
      <c r="G38" s="309"/>
      <c r="H38" s="309"/>
      <c r="I38" s="309"/>
      <c r="J38" s="309"/>
      <c r="K38" s="309"/>
      <c r="L38" s="310"/>
      <c r="M38" s="305"/>
      <c r="N38" s="273"/>
    </row>
    <row r="39" ht="30" customHeight="1">
      <c r="A39" s="299"/>
      <c r="B39" t="s" s="311">
        <v>31</v>
      </c>
      <c r="C39" t="s" s="312">
        <v>59</v>
      </c>
      <c r="D39" t="s" s="313">
        <v>271</v>
      </c>
      <c r="E39" t="s" s="312">
        <v>60</v>
      </c>
      <c r="F39" t="s" s="314">
        <v>272</v>
      </c>
      <c r="G39" s="315"/>
      <c r="H39" t="s" s="312">
        <v>35</v>
      </c>
      <c r="I39" t="s" s="312">
        <v>36</v>
      </c>
      <c r="J39" t="s" s="312">
        <v>37</v>
      </c>
      <c r="K39" t="s" s="312">
        <v>38</v>
      </c>
      <c r="L39" t="s" s="316">
        <v>39</v>
      </c>
      <c r="M39" s="305"/>
      <c r="N39" s="273"/>
    </row>
    <row r="40" ht="30" customHeight="1">
      <c r="A40" s="299"/>
      <c r="B40" t="s" s="317">
        <v>40</v>
      </c>
      <c r="C40" t="s" s="318">
        <v>24</v>
      </c>
      <c r="D40" s="319"/>
      <c r="E40" t="s" s="318">
        <v>273</v>
      </c>
      <c r="F40" t="s" s="320">
        <v>24</v>
      </c>
      <c r="G40" s="321"/>
      <c r="H40" s="322">
        <f>VLOOKUP(F40,'材料价格数据库'!$C$192:$D$209,2,FALSE)</f>
        <v>0</v>
      </c>
      <c r="I40" t="s" s="323">
        <v>24</v>
      </c>
      <c r="J40" t="s" s="323">
        <v>274</v>
      </c>
      <c r="K40" t="s" s="323">
        <f>IF(I40="/","/",H40*I40)</f>
        <v>24</v>
      </c>
      <c r="L40" t="s" s="324">
        <v>275</v>
      </c>
      <c r="M40" s="305"/>
      <c r="N40" s="273"/>
    </row>
    <row r="41" ht="30" customHeight="1">
      <c r="A41" s="299"/>
      <c r="B41" t="s" s="317">
        <v>223</v>
      </c>
      <c r="C41" t="s" s="318">
        <v>24</v>
      </c>
      <c r="D41" s="319"/>
      <c r="E41" t="s" s="318">
        <v>273</v>
      </c>
      <c r="F41" t="s" s="320">
        <v>24</v>
      </c>
      <c r="G41" s="321"/>
      <c r="H41" s="322">
        <f>VLOOKUP(F41,'材料价格数据库'!$C$192:$D$209,2,FALSE)</f>
        <v>0</v>
      </c>
      <c r="I41" t="s" s="323">
        <v>24</v>
      </c>
      <c r="J41" t="s" s="323">
        <v>274</v>
      </c>
      <c r="K41" t="s" s="323">
        <f>IF(I41="/","/",H41*I41)</f>
        <v>24</v>
      </c>
      <c r="L41" t="s" s="324">
        <v>275</v>
      </c>
      <c r="M41" s="305"/>
      <c r="N41" s="273"/>
    </row>
    <row r="42" ht="30" customHeight="1">
      <c r="A42" s="299"/>
      <c r="B42" t="s" s="317">
        <v>224</v>
      </c>
      <c r="C42" t="s" s="318">
        <v>24</v>
      </c>
      <c r="D42" s="319"/>
      <c r="E42" t="s" s="318">
        <v>273</v>
      </c>
      <c r="F42" t="s" s="320">
        <v>24</v>
      </c>
      <c r="G42" s="321"/>
      <c r="H42" s="322">
        <f>VLOOKUP(F42,'材料价格数据库'!$C$192:$D$209,2,FALSE)</f>
        <v>0</v>
      </c>
      <c r="I42" t="s" s="323">
        <v>24</v>
      </c>
      <c r="J42" t="s" s="323">
        <v>274</v>
      </c>
      <c r="K42" t="s" s="323">
        <f>IF(I42="/","/",H42*I42)</f>
        <v>24</v>
      </c>
      <c r="L42" t="s" s="324">
        <v>275</v>
      </c>
      <c r="M42" s="305"/>
      <c r="N42" s="273"/>
    </row>
    <row r="43" ht="30" customHeight="1">
      <c r="A43" s="299"/>
      <c r="B43" t="s" s="317">
        <v>225</v>
      </c>
      <c r="C43" t="s" s="318">
        <v>24</v>
      </c>
      <c r="D43" s="319"/>
      <c r="E43" t="s" s="318">
        <v>273</v>
      </c>
      <c r="F43" t="s" s="320">
        <v>24</v>
      </c>
      <c r="G43" s="321"/>
      <c r="H43" s="322">
        <f>VLOOKUP(F43,'材料价格数据库'!$C$192:$D$209,2,FALSE)</f>
        <v>0</v>
      </c>
      <c r="I43" t="s" s="323">
        <v>24</v>
      </c>
      <c r="J43" t="s" s="323">
        <v>274</v>
      </c>
      <c r="K43" t="s" s="323">
        <f>IF(I43="/","/",H43*I43)</f>
        <v>24</v>
      </c>
      <c r="L43" t="s" s="324">
        <v>275</v>
      </c>
      <c r="M43" s="305"/>
      <c r="N43" s="273"/>
    </row>
    <row r="44" ht="30" customHeight="1">
      <c r="A44" s="299"/>
      <c r="B44" t="s" s="317">
        <v>202</v>
      </c>
      <c r="C44" t="s" s="318">
        <v>24</v>
      </c>
      <c r="D44" s="319"/>
      <c r="E44" t="s" s="318">
        <v>273</v>
      </c>
      <c r="F44" t="s" s="320">
        <v>24</v>
      </c>
      <c r="G44" s="321"/>
      <c r="H44" s="322">
        <f>VLOOKUP(F44,'材料价格数据库'!$C$192:$D$209,2,FALSE)</f>
        <v>0</v>
      </c>
      <c r="I44" t="s" s="323">
        <v>24</v>
      </c>
      <c r="J44" t="s" s="323">
        <v>274</v>
      </c>
      <c r="K44" t="s" s="323">
        <f>IF(I44="/","/",H44*I44)</f>
        <v>24</v>
      </c>
      <c r="L44" t="s" s="324">
        <v>275</v>
      </c>
      <c r="M44" s="305"/>
      <c r="N44" s="273"/>
    </row>
    <row r="45" ht="30" customHeight="1">
      <c r="A45" s="299"/>
      <c r="B45" t="s" s="317">
        <v>100</v>
      </c>
      <c r="C45" t="s" s="318">
        <v>24</v>
      </c>
      <c r="D45" s="319"/>
      <c r="E45" t="s" s="318">
        <v>273</v>
      </c>
      <c r="F45" t="s" s="320">
        <v>24</v>
      </c>
      <c r="G45" s="321"/>
      <c r="H45" s="322">
        <f>VLOOKUP(F45,'材料价格数据库'!$C$192:$D$209,2,FALSE)</f>
        <v>0</v>
      </c>
      <c r="I45" t="s" s="323">
        <v>24</v>
      </c>
      <c r="J45" t="s" s="323">
        <v>274</v>
      </c>
      <c r="K45" t="s" s="323">
        <f>IF(I45="/","/",H45*I45)</f>
        <v>24</v>
      </c>
      <c r="L45" t="s" s="324">
        <v>275</v>
      </c>
      <c r="M45" s="305"/>
      <c r="N45" s="273"/>
    </row>
    <row r="46" ht="30" customHeight="1">
      <c r="A46" s="299"/>
      <c r="B46" s="325">
        <v>7</v>
      </c>
      <c r="C46" t="s" s="326">
        <v>67</v>
      </c>
      <c r="D46" s="327"/>
      <c r="E46" t="s" s="222">
        <v>68</v>
      </c>
      <c r="F46" t="s" s="323">
        <f>IF(E46="京牛（青春版）","XPS 33KG/m³","XPS 35KG/m³")</f>
        <v>69</v>
      </c>
      <c r="G46" s="328"/>
      <c r="H46" t="s" s="323">
        <f>IF(E46="京牛（青春版）","36.00",IF(E46="京牛（豪华版）","40.00","50.00"))</f>
        <v>276</v>
      </c>
      <c r="I46" s="329">
        <f>SUM(D40:D45)</f>
        <v>0</v>
      </c>
      <c r="J46" t="s" s="323">
        <v>65</v>
      </c>
      <c r="K46" s="330">
        <f>H46*I46</f>
        <v>0</v>
      </c>
      <c r="L46" t="s" s="324">
        <f>IF(E46="京牛(铂金版）","白色","蓝色")</f>
        <v>70</v>
      </c>
      <c r="M46" s="305"/>
      <c r="N46" s="273"/>
    </row>
    <row r="47" ht="30" customHeight="1">
      <c r="A47" s="299"/>
      <c r="B47" s="325">
        <f>B46+1</f>
        <v>8</v>
      </c>
      <c r="C47" t="s" s="326">
        <v>71</v>
      </c>
      <c r="D47" s="327"/>
      <c r="E47" t="s" s="222">
        <v>72</v>
      </c>
      <c r="F47" t="s" s="323">
        <v>73</v>
      </c>
      <c r="G47" s="328"/>
      <c r="H47" s="322"/>
      <c r="I47" s="329"/>
      <c r="J47" s="319"/>
      <c r="K47" s="330"/>
      <c r="L47" t="s" s="324">
        <v>74</v>
      </c>
      <c r="M47" s="305"/>
      <c r="N47" s="273"/>
    </row>
    <row r="48" ht="30" customHeight="1">
      <c r="A48" s="299"/>
      <c r="B48" s="325">
        <f>B47+1</f>
        <v>9</v>
      </c>
      <c r="C48" t="s" s="326">
        <v>75</v>
      </c>
      <c r="D48" s="327"/>
      <c r="E48" t="s" s="222">
        <v>72</v>
      </c>
      <c r="F48" t="s" s="320">
        <v>277</v>
      </c>
      <c r="G48" s="331"/>
      <c r="H48" s="322"/>
      <c r="I48" s="329"/>
      <c r="J48" s="319"/>
      <c r="K48" s="330"/>
      <c r="L48" t="s" s="324">
        <v>77</v>
      </c>
      <c r="M48" s="305"/>
      <c r="N48" s="273"/>
    </row>
    <row r="49" ht="30" customHeight="1">
      <c r="A49" s="299"/>
      <c r="B49" s="325">
        <f>B48+1</f>
        <v>10</v>
      </c>
      <c r="C49" t="s" s="326">
        <v>78</v>
      </c>
      <c r="D49" s="327"/>
      <c r="E49" t="s" s="222">
        <v>72</v>
      </c>
      <c r="F49" t="s" s="323">
        <v>79</v>
      </c>
      <c r="G49" s="328"/>
      <c r="H49" s="322"/>
      <c r="I49" s="329"/>
      <c r="J49" s="319"/>
      <c r="K49" s="330"/>
      <c r="L49" t="s" s="324">
        <v>80</v>
      </c>
      <c r="M49" s="305"/>
      <c r="N49" s="273"/>
    </row>
    <row r="50" ht="30" customHeight="1">
      <c r="A50" s="299"/>
      <c r="B50" s="325">
        <f>B49+1</f>
        <v>11</v>
      </c>
      <c r="C50" t="s" s="318">
        <v>278</v>
      </c>
      <c r="D50" s="332"/>
      <c r="E50" s="332"/>
      <c r="F50" s="332"/>
      <c r="G50" s="332"/>
      <c r="H50" s="322"/>
      <c r="I50" s="329"/>
      <c r="J50" s="319"/>
      <c r="K50" s="330"/>
      <c r="L50" t="s" s="324">
        <v>279</v>
      </c>
      <c r="M50" s="305"/>
      <c r="N50" s="273"/>
    </row>
    <row r="51" ht="24" customHeight="1">
      <c r="A51" s="299"/>
      <c r="B51" t="s" s="56">
        <v>280</v>
      </c>
      <c r="C51" s="57"/>
      <c r="D51" s="57"/>
      <c r="E51" s="57"/>
      <c r="F51" s="57"/>
      <c r="G51" s="57"/>
      <c r="H51" s="57"/>
      <c r="I51" s="57"/>
      <c r="J51" s="58"/>
      <c r="K51" s="333">
        <f>SUM(K40:K50)</f>
        <v>0</v>
      </c>
      <c r="L51" s="334"/>
      <c r="M51" s="305"/>
      <c r="N51" s="273"/>
    </row>
    <row r="52" ht="24" customHeight="1">
      <c r="A52" s="299"/>
      <c r="B52" s="335"/>
      <c r="C52" s="336"/>
      <c r="D52" s="336"/>
      <c r="E52" s="336"/>
      <c r="F52" s="336"/>
      <c r="G52" s="336"/>
      <c r="H52" s="336"/>
      <c r="I52" s="336"/>
      <c r="J52" s="336"/>
      <c r="K52" s="336"/>
      <c r="L52" s="337"/>
      <c r="M52" s="305"/>
      <c r="N52" s="273"/>
    </row>
    <row r="53" ht="24" customHeight="1">
      <c r="A53" s="299"/>
      <c r="B53" t="s" s="338">
        <v>281</v>
      </c>
      <c r="C53" s="339"/>
      <c r="D53" s="339"/>
      <c r="E53" s="339"/>
      <c r="F53" s="339"/>
      <c r="G53" s="339"/>
      <c r="H53" s="339"/>
      <c r="I53" s="339"/>
      <c r="J53" s="339"/>
      <c r="K53" s="339"/>
      <c r="L53" s="340"/>
      <c r="M53" s="305"/>
      <c r="N53" s="273"/>
    </row>
    <row r="54" ht="24" customHeight="1">
      <c r="A54" s="299"/>
      <c r="B54" t="s" s="311">
        <v>31</v>
      </c>
      <c r="C54" t="s" s="314">
        <v>32</v>
      </c>
      <c r="D54" s="315"/>
      <c r="E54" t="s" s="312">
        <v>33</v>
      </c>
      <c r="F54" t="s" s="314">
        <v>61</v>
      </c>
      <c r="G54" s="315"/>
      <c r="H54" t="s" s="312">
        <v>35</v>
      </c>
      <c r="I54" t="s" s="312">
        <v>36</v>
      </c>
      <c r="J54" t="s" s="312">
        <v>37</v>
      </c>
      <c r="K54" t="s" s="312">
        <v>38</v>
      </c>
      <c r="L54" t="s" s="316">
        <v>39</v>
      </c>
      <c r="M54" s="305"/>
      <c r="N54" s="273"/>
    </row>
    <row r="55" ht="24" customHeight="1">
      <c r="A55" s="299"/>
      <c r="B55" t="s" s="317">
        <v>40</v>
      </c>
      <c r="C55" t="s" s="320">
        <v>282</v>
      </c>
      <c r="D55" s="321"/>
      <c r="E55" t="s" s="323">
        <v>283</v>
      </c>
      <c r="F55" t="s" s="320">
        <v>284</v>
      </c>
      <c r="G55" s="321"/>
      <c r="H55" s="341">
        <v>360</v>
      </c>
      <c r="I55" s="329">
        <f>SUM(I40:I45)</f>
        <v>0</v>
      </c>
      <c r="J55" t="s" s="323">
        <v>104</v>
      </c>
      <c r="K55" s="342">
        <f>H55*I55</f>
        <v>0</v>
      </c>
      <c r="L55" t="s" s="324">
        <v>105</v>
      </c>
      <c r="M55" s="305"/>
      <c r="N55" s="273"/>
    </row>
    <row r="56" ht="24" customHeight="1">
      <c r="A56" s="299"/>
      <c r="B56" t="s" s="56">
        <v>285</v>
      </c>
      <c r="C56" s="57"/>
      <c r="D56" s="57"/>
      <c r="E56" s="57"/>
      <c r="F56" s="57"/>
      <c r="G56" s="57"/>
      <c r="H56" s="57"/>
      <c r="I56" s="57"/>
      <c r="J56" s="58"/>
      <c r="K56" s="333">
        <f>SUM(K55:K55)</f>
        <v>0</v>
      </c>
      <c r="L56" s="334"/>
      <c r="M56" s="305"/>
      <c r="N56" s="273"/>
    </row>
    <row r="57" ht="24" customHeight="1">
      <c r="A57" s="299"/>
      <c r="B57" s="335"/>
      <c r="C57" s="336"/>
      <c r="D57" s="336"/>
      <c r="E57" s="336"/>
      <c r="F57" s="336"/>
      <c r="G57" s="336"/>
      <c r="H57" s="336"/>
      <c r="I57" s="336"/>
      <c r="J57" s="336"/>
      <c r="K57" s="336"/>
      <c r="L57" s="337"/>
      <c r="M57" s="305"/>
      <c r="N57" s="273"/>
    </row>
    <row r="58" ht="27" customHeight="1">
      <c r="A58" s="299"/>
      <c r="B58" t="s" s="343">
        <v>286</v>
      </c>
      <c r="C58" s="344"/>
      <c r="D58" s="344"/>
      <c r="E58" s="344"/>
      <c r="F58" s="344"/>
      <c r="G58" s="344"/>
      <c r="H58" s="344"/>
      <c r="I58" s="344"/>
      <c r="J58" s="344"/>
      <c r="K58" s="344"/>
      <c r="L58" s="345"/>
      <c r="M58" s="305"/>
      <c r="N58" s="273"/>
    </row>
    <row r="59" ht="27" customHeight="1">
      <c r="A59" s="299"/>
      <c r="B59" s="346">
        <v>1</v>
      </c>
      <c r="C59" t="s" s="347">
        <v>287</v>
      </c>
      <c r="D59" s="348"/>
      <c r="E59" s="348"/>
      <c r="F59" s="348"/>
      <c r="G59" s="348"/>
      <c r="H59" s="349">
        <v>28</v>
      </c>
      <c r="I59" s="350">
        <f>I46</f>
        <v>0</v>
      </c>
      <c r="J59" t="s" s="351">
        <v>288</v>
      </c>
      <c r="K59" s="352">
        <f>H59*I59</f>
        <v>0</v>
      </c>
      <c r="L59" t="s" s="353">
        <v>117</v>
      </c>
      <c r="M59" s="305"/>
      <c r="N59" s="273"/>
    </row>
    <row r="60" ht="27" customHeight="1">
      <c r="A60" s="299"/>
      <c r="B60" s="354">
        <v>2</v>
      </c>
      <c r="C60" t="s" s="318">
        <v>289</v>
      </c>
      <c r="D60" s="332"/>
      <c r="E60" s="332"/>
      <c r="F60" s="332"/>
      <c r="G60" s="332"/>
      <c r="H60" s="355">
        <v>500</v>
      </c>
      <c r="I60" s="356">
        <v>1</v>
      </c>
      <c r="J60" t="s" s="323">
        <v>119</v>
      </c>
      <c r="K60" s="357">
        <v>500</v>
      </c>
      <c r="L60" t="s" s="324">
        <v>117</v>
      </c>
      <c r="M60" s="305"/>
      <c r="N60" s="273"/>
    </row>
    <row r="61" ht="27" customHeight="1">
      <c r="A61" s="299"/>
      <c r="B61" s="354">
        <v>3</v>
      </c>
      <c r="C61" t="s" s="318">
        <v>120</v>
      </c>
      <c r="D61" s="332"/>
      <c r="E61" s="332"/>
      <c r="F61" s="332"/>
      <c r="G61" s="332"/>
      <c r="H61" s="358"/>
      <c r="I61" s="356">
        <v>1</v>
      </c>
      <c r="J61" t="s" s="323">
        <v>290</v>
      </c>
      <c r="K61" s="357"/>
      <c r="L61" t="s" s="324">
        <v>234</v>
      </c>
      <c r="M61" s="305"/>
      <c r="N61" s="273"/>
    </row>
    <row r="62" ht="27" customHeight="1">
      <c r="A62" s="299"/>
      <c r="B62" t="s" s="359">
        <v>291</v>
      </c>
      <c r="C62" s="360"/>
      <c r="D62" s="360"/>
      <c r="E62" s="360"/>
      <c r="F62" s="360"/>
      <c r="G62" s="360"/>
      <c r="H62" s="360"/>
      <c r="I62" s="360"/>
      <c r="J62" s="360"/>
      <c r="K62" s="361">
        <f>SUM(K59:K61)</f>
        <v>500</v>
      </c>
      <c r="L62" s="362"/>
      <c r="M62" s="305"/>
      <c r="N62" s="273"/>
    </row>
    <row r="63" ht="27" customHeight="1">
      <c r="A63" s="299"/>
      <c r="B63" t="s" s="338">
        <v>292</v>
      </c>
      <c r="C63" s="339"/>
      <c r="D63" s="339"/>
      <c r="E63" s="339"/>
      <c r="F63" s="339"/>
      <c r="G63" s="339"/>
      <c r="H63" s="339"/>
      <c r="I63" s="339"/>
      <c r="J63" s="339"/>
      <c r="K63" s="339"/>
      <c r="L63" s="340"/>
      <c r="M63" s="305"/>
      <c r="N63" s="273"/>
    </row>
    <row r="64" ht="27" customHeight="1">
      <c r="A64" s="299"/>
      <c r="B64" s="354">
        <v>1</v>
      </c>
      <c r="C64" t="s" s="363">
        <v>293</v>
      </c>
      <c r="D64" s="360"/>
      <c r="E64" s="360"/>
      <c r="F64" s="360"/>
      <c r="G64" s="360"/>
      <c r="H64" s="360"/>
      <c r="I64" s="360"/>
      <c r="J64" s="360"/>
      <c r="K64" s="361">
        <f>K51+K56</f>
        <v>0</v>
      </c>
      <c r="L64" s="362"/>
      <c r="M64" s="305"/>
      <c r="N64" s="273"/>
    </row>
    <row r="65" ht="27" customHeight="1">
      <c r="A65" s="299"/>
      <c r="B65" s="354">
        <v>2</v>
      </c>
      <c r="C65" t="s" s="364">
        <v>294</v>
      </c>
      <c r="D65" s="365"/>
      <c r="E65" s="365"/>
      <c r="F65" s="365"/>
      <c r="G65" s="365"/>
      <c r="H65" s="365"/>
      <c r="I65" s="365"/>
      <c r="J65" s="366"/>
      <c r="K65" s="361">
        <f>K62</f>
        <v>500</v>
      </c>
      <c r="L65" s="362"/>
      <c r="M65" s="305"/>
      <c r="N65" s="273"/>
    </row>
    <row r="66" ht="27" customHeight="1">
      <c r="A66" s="299"/>
      <c r="B66" s="354">
        <v>3</v>
      </c>
      <c r="C66" t="s" s="364">
        <v>295</v>
      </c>
      <c r="D66" s="365"/>
      <c r="E66" s="365"/>
      <c r="F66" s="365"/>
      <c r="G66" s="365"/>
      <c r="H66" s="365"/>
      <c r="I66" s="365"/>
      <c r="J66" s="366"/>
      <c r="K66" s="361">
        <f>K64+K65</f>
        <v>500</v>
      </c>
      <c r="L66" s="362"/>
      <c r="M66" s="305"/>
      <c r="N66" s="273"/>
    </row>
    <row r="67" ht="27" customHeight="1">
      <c r="A67" s="299"/>
      <c r="B67" s="367">
        <v>4</v>
      </c>
      <c r="C67" t="s" s="363">
        <v>126</v>
      </c>
      <c r="D67" s="360"/>
      <c r="E67" s="360"/>
      <c r="F67" s="360"/>
      <c r="G67" s="360"/>
      <c r="H67" s="360"/>
      <c r="I67" s="360"/>
      <c r="J67" s="360"/>
      <c r="K67" s="368"/>
      <c r="L67" s="369"/>
      <c r="M67" s="305"/>
      <c r="N67" s="370"/>
    </row>
    <row r="68" ht="18" customHeight="1">
      <c r="A68" s="269"/>
      <c r="B68" t="s" s="371">
        <v>127</v>
      </c>
      <c r="C68" s="372"/>
      <c r="D68" s="372"/>
      <c r="E68" s="372"/>
      <c r="F68" s="372"/>
      <c r="G68" s="372"/>
      <c r="H68" s="372"/>
      <c r="I68" s="372"/>
      <c r="J68" s="372"/>
      <c r="K68" s="372"/>
      <c r="L68" s="372"/>
      <c r="M68" s="298"/>
      <c r="N68" s="273"/>
    </row>
    <row r="69" ht="18" customHeight="1">
      <c r="A69" s="269"/>
      <c r="B69" t="s" s="371">
        <v>128</v>
      </c>
      <c r="C69" s="373"/>
      <c r="D69" s="373"/>
      <c r="E69" s="373"/>
      <c r="F69" s="373"/>
      <c r="G69" s="373"/>
      <c r="H69" s="373"/>
      <c r="I69" s="373"/>
      <c r="J69" s="373"/>
      <c r="K69" s="373"/>
      <c r="L69" s="373"/>
      <c r="M69" s="298"/>
      <c r="N69" s="273"/>
    </row>
    <row r="70" ht="75" customHeight="1">
      <c r="A70" s="269"/>
      <c r="B70" t="s" s="287">
        <v>183</v>
      </c>
      <c r="C70" s="288"/>
      <c r="D70" s="288"/>
      <c r="E70" s="288"/>
      <c r="F70" s="288"/>
      <c r="G70" s="288"/>
      <c r="H70" s="288"/>
      <c r="I70" s="288"/>
      <c r="J70" s="288"/>
      <c r="K70" s="288"/>
      <c r="L70" s="288"/>
      <c r="M70" s="270"/>
      <c r="N70" s="273"/>
    </row>
    <row r="71" ht="24.75" customHeight="1">
      <c r="A71" s="269"/>
      <c r="B71" t="s" s="374">
        <v>129</v>
      </c>
      <c r="C71" s="375"/>
      <c r="D71" s="375"/>
      <c r="E71" s="375"/>
      <c r="F71" s="375"/>
      <c r="G71" s="375"/>
      <c r="H71" s="375"/>
      <c r="I71" s="375"/>
      <c r="J71" s="375"/>
      <c r="K71" s="375"/>
      <c r="L71" s="375"/>
      <c r="M71" s="376"/>
      <c r="N71" s="273"/>
    </row>
    <row r="72" ht="43.2" customHeight="1">
      <c r="A72" s="269"/>
      <c r="B72" t="s" s="377">
        <v>296</v>
      </c>
      <c r="C72" s="375"/>
      <c r="D72" s="375"/>
      <c r="E72" s="375"/>
      <c r="F72" s="375"/>
      <c r="G72" s="375"/>
      <c r="H72" s="375"/>
      <c r="I72" s="375"/>
      <c r="J72" s="375"/>
      <c r="K72" s="375"/>
      <c r="L72" s="375"/>
      <c r="M72" s="376"/>
      <c r="N72" s="273"/>
    </row>
    <row r="73" ht="43.8" customHeight="1">
      <c r="A73" s="269"/>
      <c r="B73" t="s" s="377">
        <v>297</v>
      </c>
      <c r="C73" s="375"/>
      <c r="D73" s="375"/>
      <c r="E73" s="375"/>
      <c r="F73" s="375"/>
      <c r="G73" s="375"/>
      <c r="H73" s="375"/>
      <c r="I73" s="375"/>
      <c r="J73" s="375"/>
      <c r="K73" s="375"/>
      <c r="L73" s="375"/>
      <c r="M73" s="378"/>
      <c r="N73" s="273"/>
    </row>
    <row r="74" ht="24.75" customHeight="1">
      <c r="A74" s="269"/>
      <c r="B74" t="s" s="374">
        <v>298</v>
      </c>
      <c r="C74" s="375"/>
      <c r="D74" s="375"/>
      <c r="E74" s="375"/>
      <c r="F74" s="375"/>
      <c r="G74" s="375"/>
      <c r="H74" s="375"/>
      <c r="I74" s="375"/>
      <c r="J74" s="375"/>
      <c r="K74" s="375"/>
      <c r="L74" s="375"/>
      <c r="M74" s="376"/>
      <c r="N74" s="273"/>
    </row>
    <row r="75" ht="24.75" customHeight="1">
      <c r="A75" s="269"/>
      <c r="B75" t="s" s="374">
        <v>299</v>
      </c>
      <c r="C75" s="375"/>
      <c r="D75" s="375"/>
      <c r="E75" s="375"/>
      <c r="F75" s="375"/>
      <c r="G75" s="375"/>
      <c r="H75" s="375"/>
      <c r="I75" s="375"/>
      <c r="J75" s="375"/>
      <c r="K75" s="375"/>
      <c r="L75" s="375"/>
      <c r="M75" s="376"/>
      <c r="N75" s="273"/>
    </row>
    <row r="76" ht="24.75" customHeight="1">
      <c r="A76" s="269"/>
      <c r="B76" t="s" s="374">
        <v>136</v>
      </c>
      <c r="C76" s="375"/>
      <c r="D76" s="375"/>
      <c r="E76" s="375"/>
      <c r="F76" s="375"/>
      <c r="G76" s="375"/>
      <c r="H76" s="375"/>
      <c r="I76" s="375"/>
      <c r="J76" s="375"/>
      <c r="K76" s="375"/>
      <c r="L76" s="375"/>
      <c r="M76" s="376"/>
      <c r="N76" s="273"/>
    </row>
    <row r="77" ht="48" customHeight="1">
      <c r="A77" s="269"/>
      <c r="B77" t="s" s="379">
        <v>300</v>
      </c>
      <c r="C77" s="380"/>
      <c r="D77" s="380"/>
      <c r="E77" s="380"/>
      <c r="F77" s="380"/>
      <c r="G77" s="380"/>
      <c r="H77" s="380"/>
      <c r="I77" s="380"/>
      <c r="J77" s="380"/>
      <c r="K77" s="380"/>
      <c r="L77" s="380"/>
      <c r="M77" s="380"/>
      <c r="N77" s="273"/>
    </row>
    <row r="78" ht="24.75" customHeight="1">
      <c r="A78" s="269"/>
      <c r="B78" t="s" s="374">
        <v>138</v>
      </c>
      <c r="C78" s="375"/>
      <c r="D78" s="375"/>
      <c r="E78" s="375"/>
      <c r="F78" s="375"/>
      <c r="G78" s="375"/>
      <c r="H78" s="375"/>
      <c r="I78" s="375"/>
      <c r="J78" s="375"/>
      <c r="K78" s="375"/>
      <c r="L78" s="375"/>
      <c r="M78" s="376"/>
      <c r="N78" s="273"/>
    </row>
    <row r="79" ht="24.75" customHeight="1">
      <c r="A79" s="269"/>
      <c r="B79" t="s" s="374">
        <v>301</v>
      </c>
      <c r="C79" s="375"/>
      <c r="D79" s="375"/>
      <c r="E79" s="375"/>
      <c r="F79" s="375"/>
      <c r="G79" s="375"/>
      <c r="H79" s="375"/>
      <c r="I79" s="375"/>
      <c r="J79" s="375"/>
      <c r="K79" s="375"/>
      <c r="L79" s="375"/>
      <c r="M79" s="376"/>
      <c r="N79" s="273"/>
    </row>
    <row r="80" ht="24.75" customHeight="1">
      <c r="A80" s="269"/>
      <c r="B80" t="s" s="374">
        <v>140</v>
      </c>
      <c r="C80" s="375"/>
      <c r="D80" s="375"/>
      <c r="E80" s="375"/>
      <c r="F80" s="375"/>
      <c r="G80" s="375"/>
      <c r="H80" s="375"/>
      <c r="I80" s="375"/>
      <c r="J80" s="375"/>
      <c r="K80" s="375"/>
      <c r="L80" s="375"/>
      <c r="M80" s="376"/>
      <c r="N80" s="273"/>
    </row>
    <row r="81" ht="24.75" customHeight="1">
      <c r="A81" s="269"/>
      <c r="B81" t="s" s="374">
        <v>141</v>
      </c>
      <c r="C81" s="375"/>
      <c r="D81" s="375"/>
      <c r="E81" s="375"/>
      <c r="F81" s="375"/>
      <c r="G81" s="375"/>
      <c r="H81" s="375"/>
      <c r="I81" s="375"/>
      <c r="J81" s="375"/>
      <c r="K81" s="375"/>
      <c r="L81" s="375"/>
      <c r="M81" s="376"/>
      <c r="N81" s="273"/>
    </row>
    <row r="82" ht="24.75" customHeight="1">
      <c r="A82" s="269"/>
      <c r="B82" t="s" s="374">
        <v>142</v>
      </c>
      <c r="C82" s="375"/>
      <c r="D82" s="375"/>
      <c r="E82" s="375"/>
      <c r="F82" s="375"/>
      <c r="G82" s="375"/>
      <c r="H82" s="375"/>
      <c r="I82" s="375"/>
      <c r="J82" s="375"/>
      <c r="K82" s="375"/>
      <c r="L82" s="375"/>
      <c r="M82" s="376"/>
      <c r="N82" s="273"/>
    </row>
    <row r="83" ht="24.75" customHeight="1">
      <c r="A83" s="269"/>
      <c r="B83" t="s" s="374">
        <v>143</v>
      </c>
      <c r="C83" s="375"/>
      <c r="D83" s="375"/>
      <c r="E83" s="375"/>
      <c r="F83" s="375"/>
      <c r="G83" s="375"/>
      <c r="H83" s="375"/>
      <c r="I83" s="375"/>
      <c r="J83" s="375"/>
      <c r="K83" s="375"/>
      <c r="L83" s="375"/>
      <c r="M83" s="376"/>
      <c r="N83" s="273"/>
    </row>
    <row r="84" ht="24.75" customHeight="1">
      <c r="A84" s="269"/>
      <c r="B84" t="s" s="374">
        <v>144</v>
      </c>
      <c r="C84" s="375"/>
      <c r="D84" s="375"/>
      <c r="E84" s="375"/>
      <c r="F84" s="375"/>
      <c r="G84" s="375"/>
      <c r="H84" s="375"/>
      <c r="I84" s="375"/>
      <c r="J84" s="375"/>
      <c r="K84" s="375"/>
      <c r="L84" s="375"/>
      <c r="M84" s="376"/>
      <c r="N84" s="273"/>
    </row>
    <row r="85" ht="24.75" customHeight="1">
      <c r="A85" s="269"/>
      <c r="B85" t="s" s="374">
        <v>145</v>
      </c>
      <c r="C85" s="375"/>
      <c r="D85" s="375"/>
      <c r="E85" s="375"/>
      <c r="F85" s="375"/>
      <c r="G85" s="375"/>
      <c r="H85" s="375"/>
      <c r="I85" s="375"/>
      <c r="J85" s="375"/>
      <c r="K85" s="375"/>
      <c r="L85" s="375"/>
      <c r="M85" s="376"/>
      <c r="N85" s="273"/>
    </row>
    <row r="86" ht="24.75" customHeight="1">
      <c r="A86" s="269"/>
      <c r="B86" t="s" s="374">
        <v>146</v>
      </c>
      <c r="C86" s="375"/>
      <c r="D86" s="375"/>
      <c r="E86" s="375"/>
      <c r="F86" s="375"/>
      <c r="G86" s="375"/>
      <c r="H86" s="375"/>
      <c r="I86" s="375"/>
      <c r="J86" s="375"/>
      <c r="K86" s="375"/>
      <c r="L86" s="375"/>
      <c r="M86" s="376"/>
      <c r="N86" s="273"/>
    </row>
    <row r="87" ht="24.75" customHeight="1">
      <c r="A87" s="269"/>
      <c r="B87" t="s" s="374">
        <v>147</v>
      </c>
      <c r="C87" s="375"/>
      <c r="D87" s="375"/>
      <c r="E87" s="375"/>
      <c r="F87" s="375"/>
      <c r="G87" s="375"/>
      <c r="H87" s="375"/>
      <c r="I87" s="375"/>
      <c r="J87" s="375"/>
      <c r="K87" s="375"/>
      <c r="L87" s="375"/>
      <c r="M87" s="376"/>
      <c r="N87" s="273"/>
    </row>
    <row r="88" ht="24.75" customHeight="1">
      <c r="A88" s="269"/>
      <c r="B88" t="s" s="374">
        <v>302</v>
      </c>
      <c r="C88" s="375"/>
      <c r="D88" s="375"/>
      <c r="E88" s="375"/>
      <c r="F88" s="375"/>
      <c r="G88" s="375"/>
      <c r="H88" s="375"/>
      <c r="I88" s="375"/>
      <c r="J88" s="375"/>
      <c r="K88" s="375"/>
      <c r="L88" s="375"/>
      <c r="M88" s="376"/>
      <c r="N88" s="273"/>
    </row>
    <row r="89" ht="24.75" customHeight="1">
      <c r="A89" s="269"/>
      <c r="B89" t="s" s="374">
        <v>149</v>
      </c>
      <c r="C89" s="375"/>
      <c r="D89" s="375"/>
      <c r="E89" s="375"/>
      <c r="F89" s="375"/>
      <c r="G89" s="375"/>
      <c r="H89" s="375"/>
      <c r="I89" s="375"/>
      <c r="J89" s="375"/>
      <c r="K89" s="375"/>
      <c r="L89" s="375"/>
      <c r="M89" s="376"/>
      <c r="N89" s="273"/>
    </row>
    <row r="90" ht="24.75" customHeight="1">
      <c r="A90" s="269"/>
      <c r="B90" t="s" s="374">
        <v>150</v>
      </c>
      <c r="C90" s="375"/>
      <c r="D90" s="375"/>
      <c r="E90" s="375"/>
      <c r="F90" s="375"/>
      <c r="G90" s="375"/>
      <c r="H90" s="375"/>
      <c r="I90" s="375"/>
      <c r="J90" s="375"/>
      <c r="K90" s="375"/>
      <c r="L90" s="375"/>
      <c r="M90" s="376"/>
      <c r="N90" s="273"/>
    </row>
    <row r="91" ht="24.75" customHeight="1">
      <c r="A91" s="269"/>
      <c r="B91" t="s" s="374">
        <v>151</v>
      </c>
      <c r="C91" s="375"/>
      <c r="D91" s="375"/>
      <c r="E91" s="375"/>
      <c r="F91" s="375"/>
      <c r="G91" s="375"/>
      <c r="H91" s="375"/>
      <c r="I91" s="375"/>
      <c r="J91" s="375"/>
      <c r="K91" s="375"/>
      <c r="L91" s="375"/>
      <c r="M91" s="376"/>
      <c r="N91" s="273"/>
    </row>
    <row r="92" ht="24.75" customHeight="1">
      <c r="A92" s="269"/>
      <c r="B92" t="s" s="374">
        <v>303</v>
      </c>
      <c r="C92" s="375"/>
      <c r="D92" s="375"/>
      <c r="E92" s="375"/>
      <c r="F92" s="375"/>
      <c r="G92" s="375"/>
      <c r="H92" s="375"/>
      <c r="I92" s="375"/>
      <c r="J92" s="375"/>
      <c r="K92" s="375"/>
      <c r="L92" s="375"/>
      <c r="M92" s="376"/>
      <c r="N92" s="273"/>
    </row>
    <row r="93" ht="24.75" customHeight="1">
      <c r="A93" s="269"/>
      <c r="B93" t="s" s="374">
        <v>153</v>
      </c>
      <c r="C93" s="375"/>
      <c r="D93" s="375"/>
      <c r="E93" s="375"/>
      <c r="F93" s="375"/>
      <c r="G93" s="375"/>
      <c r="H93" s="375"/>
      <c r="I93" s="375"/>
      <c r="J93" s="375"/>
      <c r="K93" s="375"/>
      <c r="L93" s="375"/>
      <c r="M93" s="376"/>
      <c r="N93" s="273"/>
    </row>
    <row r="94" ht="24.75" customHeight="1">
      <c r="A94" s="269"/>
      <c r="B94" t="s" s="374">
        <v>304</v>
      </c>
      <c r="C94" s="375"/>
      <c r="D94" s="375"/>
      <c r="E94" s="375"/>
      <c r="F94" s="375"/>
      <c r="G94" s="375"/>
      <c r="H94" s="375"/>
      <c r="I94" s="375"/>
      <c r="J94" s="375"/>
      <c r="K94" s="375"/>
      <c r="L94" s="375"/>
      <c r="M94" s="376"/>
      <c r="N94" s="273"/>
    </row>
    <row r="95" ht="24.75" customHeight="1">
      <c r="A95" s="269"/>
      <c r="B95" t="s" s="374">
        <v>305</v>
      </c>
      <c r="C95" s="375"/>
      <c r="D95" s="375"/>
      <c r="E95" s="375"/>
      <c r="F95" s="375"/>
      <c r="G95" s="375"/>
      <c r="H95" s="375"/>
      <c r="I95" s="375"/>
      <c r="J95" s="375"/>
      <c r="K95" s="375"/>
      <c r="L95" s="375"/>
      <c r="M95" s="376"/>
      <c r="N95" s="273"/>
    </row>
    <row r="96" ht="24.75" customHeight="1">
      <c r="A96" s="269"/>
      <c r="B96" t="s" s="374">
        <v>306</v>
      </c>
      <c r="C96" s="375"/>
      <c r="D96" s="375"/>
      <c r="E96" s="375"/>
      <c r="F96" s="375"/>
      <c r="G96" s="375"/>
      <c r="H96" s="375"/>
      <c r="I96" s="375"/>
      <c r="J96" s="375"/>
      <c r="K96" s="375"/>
      <c r="L96" s="375"/>
      <c r="M96" s="376"/>
      <c r="N96" s="273"/>
    </row>
    <row r="97" ht="24.75" customHeight="1">
      <c r="A97" s="269"/>
      <c r="B97" t="s" s="374">
        <v>307</v>
      </c>
      <c r="C97" s="375"/>
      <c r="D97" s="375"/>
      <c r="E97" s="375"/>
      <c r="F97" s="375"/>
      <c r="G97" s="375"/>
      <c r="H97" s="375"/>
      <c r="I97" s="375"/>
      <c r="J97" s="375"/>
      <c r="K97" s="375"/>
      <c r="L97" s="375"/>
      <c r="M97" s="376"/>
      <c r="N97" s="273"/>
    </row>
    <row r="98" ht="24.75" customHeight="1">
      <c r="A98" s="269"/>
      <c r="B98" t="s" s="374">
        <v>158</v>
      </c>
      <c r="C98" s="375"/>
      <c r="D98" s="375"/>
      <c r="E98" s="375"/>
      <c r="F98" s="375"/>
      <c r="G98" s="375"/>
      <c r="H98" s="375"/>
      <c r="I98" s="375"/>
      <c r="J98" s="375"/>
      <c r="K98" s="375"/>
      <c r="L98" s="375"/>
      <c r="M98" s="376"/>
      <c r="N98" s="273"/>
    </row>
    <row r="99" ht="24.75" customHeight="1">
      <c r="A99" s="269"/>
      <c r="B99" t="s" s="374">
        <v>308</v>
      </c>
      <c r="C99" s="375"/>
      <c r="D99" s="375"/>
      <c r="E99" s="375"/>
      <c r="F99" s="375"/>
      <c r="G99" s="375"/>
      <c r="H99" s="375"/>
      <c r="I99" s="375"/>
      <c r="J99" s="375"/>
      <c r="K99" s="375"/>
      <c r="L99" s="375"/>
      <c r="M99" s="376"/>
      <c r="N99" s="273"/>
    </row>
    <row r="100" ht="24.75" customHeight="1">
      <c r="A100" s="269"/>
      <c r="B100" t="s" s="374">
        <v>309</v>
      </c>
      <c r="C100" s="375"/>
      <c r="D100" s="375"/>
      <c r="E100" s="375"/>
      <c r="F100" s="375"/>
      <c r="G100" s="375"/>
      <c r="H100" s="375"/>
      <c r="I100" s="375"/>
      <c r="J100" s="375"/>
      <c r="K100" s="375"/>
      <c r="L100" s="375"/>
      <c r="M100" s="376"/>
      <c r="N100" s="273"/>
    </row>
    <row r="101" ht="24.75" customHeight="1">
      <c r="A101" s="269"/>
      <c r="B101" t="s" s="374">
        <v>161</v>
      </c>
      <c r="C101" s="375"/>
      <c r="D101" s="375"/>
      <c r="E101" s="375"/>
      <c r="F101" s="375"/>
      <c r="G101" s="375"/>
      <c r="H101" s="375"/>
      <c r="I101" s="375"/>
      <c r="J101" s="375"/>
      <c r="K101" s="375"/>
      <c r="L101" s="375"/>
      <c r="M101" s="376"/>
      <c r="N101" s="273"/>
    </row>
    <row r="102" ht="24.75" customHeight="1">
      <c r="A102" s="269"/>
      <c r="B102" t="s" s="374">
        <v>310</v>
      </c>
      <c r="C102" s="375"/>
      <c r="D102" s="375"/>
      <c r="E102" s="375"/>
      <c r="F102" s="375"/>
      <c r="G102" s="375"/>
      <c r="H102" s="375"/>
      <c r="I102" s="375"/>
      <c r="J102" s="375"/>
      <c r="K102" s="375"/>
      <c r="L102" s="375"/>
      <c r="M102" s="376"/>
      <c r="N102" s="273"/>
    </row>
    <row r="103" ht="24.75" customHeight="1">
      <c r="A103" s="269"/>
      <c r="B103" t="s" s="374">
        <v>162</v>
      </c>
      <c r="C103" s="375"/>
      <c r="D103" s="375"/>
      <c r="E103" s="375"/>
      <c r="F103" s="375"/>
      <c r="G103" s="375"/>
      <c r="H103" s="375"/>
      <c r="I103" s="375"/>
      <c r="J103" s="375"/>
      <c r="K103" s="375"/>
      <c r="L103" s="375"/>
      <c r="M103" s="376"/>
      <c r="N103" s="273"/>
    </row>
    <row r="104" ht="24.75" customHeight="1">
      <c r="A104" s="269"/>
      <c r="B104" t="s" s="374">
        <v>163</v>
      </c>
      <c r="C104" s="375"/>
      <c r="D104" s="375"/>
      <c r="E104" s="375"/>
      <c r="F104" s="375"/>
      <c r="G104" s="375"/>
      <c r="H104" s="375"/>
      <c r="I104" s="375"/>
      <c r="J104" s="375"/>
      <c r="K104" s="375"/>
      <c r="L104" s="375"/>
      <c r="M104" s="376"/>
      <c r="N104" s="273"/>
    </row>
    <row r="105" ht="24.75" customHeight="1">
      <c r="A105" s="269"/>
      <c r="B105" t="s" s="374">
        <v>164</v>
      </c>
      <c r="C105" s="375"/>
      <c r="D105" s="375"/>
      <c r="E105" s="375"/>
      <c r="F105" s="375"/>
      <c r="G105" s="375"/>
      <c r="H105" s="375"/>
      <c r="I105" s="375"/>
      <c r="J105" s="375"/>
      <c r="K105" s="375"/>
      <c r="L105" s="375"/>
      <c r="M105" s="376"/>
      <c r="N105" s="273"/>
    </row>
    <row r="106" ht="24.75" customHeight="1">
      <c r="A106" s="269"/>
      <c r="B106" t="s" s="374">
        <v>165</v>
      </c>
      <c r="C106" s="375"/>
      <c r="D106" s="375"/>
      <c r="E106" s="375"/>
      <c r="F106" s="375"/>
      <c r="G106" s="375"/>
      <c r="H106" s="375"/>
      <c r="I106" s="375"/>
      <c r="J106" s="375"/>
      <c r="K106" s="375"/>
      <c r="L106" s="375"/>
      <c r="M106" s="376"/>
      <c r="N106" s="273"/>
    </row>
    <row r="107" ht="24.75" customHeight="1">
      <c r="A107" s="269"/>
      <c r="B107" t="s" s="374">
        <v>166</v>
      </c>
      <c r="C107" s="375"/>
      <c r="D107" s="375"/>
      <c r="E107" s="375"/>
      <c r="F107" s="375"/>
      <c r="G107" s="375"/>
      <c r="H107" s="375"/>
      <c r="I107" s="375"/>
      <c r="J107" s="375"/>
      <c r="K107" s="375"/>
      <c r="L107" s="375"/>
      <c r="M107" s="376"/>
      <c r="N107" s="273"/>
    </row>
    <row r="108" ht="24.75" customHeight="1">
      <c r="A108" s="269"/>
      <c r="B108" t="s" s="374">
        <v>167</v>
      </c>
      <c r="C108" s="375"/>
      <c r="D108" s="375"/>
      <c r="E108" s="375"/>
      <c r="F108" s="375"/>
      <c r="G108" s="375"/>
      <c r="H108" s="375"/>
      <c r="I108" s="375"/>
      <c r="J108" s="375"/>
      <c r="K108" s="375"/>
      <c r="L108" s="375"/>
      <c r="M108" s="376"/>
      <c r="N108" s="273"/>
    </row>
    <row r="109" ht="24.75" customHeight="1">
      <c r="A109" s="269"/>
      <c r="B109" t="s" s="374">
        <v>168</v>
      </c>
      <c r="C109" s="375"/>
      <c r="D109" s="375"/>
      <c r="E109" s="375"/>
      <c r="F109" s="375"/>
      <c r="G109" s="375"/>
      <c r="H109" s="375"/>
      <c r="I109" s="375"/>
      <c r="J109" s="375"/>
      <c r="K109" s="375"/>
      <c r="L109" s="375"/>
      <c r="M109" s="376"/>
      <c r="N109" s="273"/>
    </row>
    <row r="110" ht="24.75" customHeight="1">
      <c r="A110" s="269"/>
      <c r="B110" t="s" s="374">
        <v>169</v>
      </c>
      <c r="C110" s="375"/>
      <c r="D110" s="375"/>
      <c r="E110" s="375"/>
      <c r="F110" s="375"/>
      <c r="G110" s="375"/>
      <c r="H110" s="375"/>
      <c r="I110" s="375"/>
      <c r="J110" s="375"/>
      <c r="K110" s="375"/>
      <c r="L110" s="375"/>
      <c r="M110" s="376"/>
      <c r="N110" s="273"/>
    </row>
    <row r="111" ht="24.75" customHeight="1">
      <c r="A111" s="269"/>
      <c r="B111" t="s" s="374">
        <v>170</v>
      </c>
      <c r="C111" s="375"/>
      <c r="D111" s="375"/>
      <c r="E111" s="375"/>
      <c r="F111" s="375"/>
      <c r="G111" s="375"/>
      <c r="H111" s="375"/>
      <c r="I111" s="375"/>
      <c r="J111" s="375"/>
      <c r="K111" s="375"/>
      <c r="L111" s="375"/>
      <c r="M111" s="376"/>
      <c r="N111" s="273"/>
    </row>
    <row r="112" ht="24.75" customHeight="1">
      <c r="A112" s="269"/>
      <c r="B112" t="s" s="374">
        <v>171</v>
      </c>
      <c r="C112" s="375"/>
      <c r="D112" s="375"/>
      <c r="E112" s="375"/>
      <c r="F112" s="375"/>
      <c r="G112" s="375"/>
      <c r="H112" s="375"/>
      <c r="I112" s="375"/>
      <c r="J112" s="375"/>
      <c r="K112" s="375"/>
      <c r="L112" s="375"/>
      <c r="M112" s="376"/>
      <c r="N112" s="273"/>
    </row>
    <row r="113" ht="24.75" customHeight="1">
      <c r="A113" s="269"/>
      <c r="B113" t="s" s="374">
        <v>172</v>
      </c>
      <c r="C113" s="375"/>
      <c r="D113" s="375"/>
      <c r="E113" s="375"/>
      <c r="F113" s="375"/>
      <c r="G113" s="375"/>
      <c r="H113" s="375"/>
      <c r="I113" s="375"/>
      <c r="J113" s="375"/>
      <c r="K113" s="375"/>
      <c r="L113" s="375"/>
      <c r="M113" s="376"/>
      <c r="N113" s="273"/>
    </row>
    <row r="114" ht="24.75" customHeight="1">
      <c r="A114" s="269"/>
      <c r="B114" t="s" s="374">
        <v>248</v>
      </c>
      <c r="C114" s="375"/>
      <c r="D114" s="375"/>
      <c r="E114" s="375"/>
      <c r="F114" s="375"/>
      <c r="G114" s="375"/>
      <c r="H114" s="375"/>
      <c r="I114" s="375"/>
      <c r="J114" s="375"/>
      <c r="K114" s="375"/>
      <c r="L114" s="375"/>
      <c r="M114" s="270"/>
      <c r="N114" s="273"/>
    </row>
    <row r="115" ht="24.75" customHeight="1">
      <c r="A115" s="269"/>
      <c r="B115" t="s" s="374">
        <v>249</v>
      </c>
      <c r="C115" s="375"/>
      <c r="D115" s="375"/>
      <c r="E115" s="375"/>
      <c r="F115" s="375"/>
      <c r="G115" s="375"/>
      <c r="H115" s="375"/>
      <c r="I115" s="375"/>
      <c r="J115" s="375"/>
      <c r="K115" s="375"/>
      <c r="L115" s="375"/>
      <c r="M115" s="270"/>
      <c r="N115" s="273"/>
    </row>
    <row r="116" ht="24.75" customHeight="1">
      <c r="A116" s="269"/>
      <c r="B116" t="s" s="374">
        <v>250</v>
      </c>
      <c r="C116" s="375"/>
      <c r="D116" s="375"/>
      <c r="E116" s="375"/>
      <c r="F116" s="375"/>
      <c r="G116" s="375"/>
      <c r="H116" s="375"/>
      <c r="I116" s="375"/>
      <c r="J116" s="375"/>
      <c r="K116" s="375"/>
      <c r="L116" s="375"/>
      <c r="M116" s="270"/>
      <c r="N116" s="273"/>
    </row>
    <row r="117" ht="24.75" customHeight="1">
      <c r="A117" s="269"/>
      <c r="B117" t="s" s="374">
        <v>251</v>
      </c>
      <c r="C117" s="375"/>
      <c r="D117" s="375"/>
      <c r="E117" s="375"/>
      <c r="F117" s="375"/>
      <c r="G117" s="375"/>
      <c r="H117" s="375"/>
      <c r="I117" s="375"/>
      <c r="J117" s="375"/>
      <c r="K117" s="375"/>
      <c r="L117" s="375"/>
      <c r="M117" s="270"/>
      <c r="N117" s="273"/>
    </row>
    <row r="118" ht="24.75" customHeight="1">
      <c r="A118" s="269"/>
      <c r="B118" t="s" s="374">
        <v>252</v>
      </c>
      <c r="C118" s="375"/>
      <c r="D118" s="375"/>
      <c r="E118" s="375"/>
      <c r="F118" s="375"/>
      <c r="G118" s="375"/>
      <c r="H118" s="375"/>
      <c r="I118" s="375"/>
      <c r="J118" s="375"/>
      <c r="K118" s="375"/>
      <c r="L118" s="375"/>
      <c r="M118" s="270"/>
      <c r="N118" s="273"/>
    </row>
    <row r="119" ht="16.95" customHeight="1">
      <c r="A119" s="269"/>
      <c r="B119" s="270"/>
      <c r="C119" s="381"/>
      <c r="D119" s="381"/>
      <c r="E119" s="381"/>
      <c r="F119" s="381"/>
      <c r="G119" s="381"/>
      <c r="H119" s="381"/>
      <c r="I119" s="381"/>
      <c r="J119" s="381"/>
      <c r="K119" s="381"/>
      <c r="L119" s="381"/>
      <c r="M119" s="270"/>
      <c r="N119" s="273"/>
    </row>
    <row r="120" ht="16.95" customHeight="1">
      <c r="A120" s="269"/>
      <c r="B120" s="270"/>
      <c r="C120" s="381"/>
      <c r="D120" s="381"/>
      <c r="E120" s="381"/>
      <c r="F120" s="381"/>
      <c r="G120" s="381"/>
      <c r="H120" s="381"/>
      <c r="I120" s="381"/>
      <c r="J120" s="381"/>
      <c r="K120" s="381"/>
      <c r="L120" s="381"/>
      <c r="M120" s="270"/>
      <c r="N120" s="273"/>
    </row>
    <row r="121" ht="16.95" customHeight="1">
      <c r="A121" s="269"/>
      <c r="B121" s="270"/>
      <c r="C121" s="381"/>
      <c r="D121" s="381"/>
      <c r="E121" s="381"/>
      <c r="F121" s="381"/>
      <c r="G121" s="381"/>
      <c r="H121" s="381"/>
      <c r="I121" s="381"/>
      <c r="J121" s="381"/>
      <c r="K121" s="381"/>
      <c r="L121" s="381"/>
      <c r="M121" s="270"/>
      <c r="N121" s="273"/>
    </row>
    <row r="122" ht="16.95" customHeight="1">
      <c r="A122" s="269"/>
      <c r="B122" s="270"/>
      <c r="C122" s="381"/>
      <c r="D122" s="381"/>
      <c r="E122" s="381"/>
      <c r="F122" s="381"/>
      <c r="G122" s="381"/>
      <c r="H122" s="381"/>
      <c r="I122" s="381"/>
      <c r="J122" s="381"/>
      <c r="K122" s="381"/>
      <c r="L122" s="381"/>
      <c r="M122" s="270"/>
      <c r="N122" s="273"/>
    </row>
    <row r="123" ht="16.95" customHeight="1">
      <c r="A123" s="269"/>
      <c r="B123" s="270"/>
      <c r="C123" s="381"/>
      <c r="D123" s="381"/>
      <c r="E123" s="381"/>
      <c r="F123" s="381"/>
      <c r="G123" s="381"/>
      <c r="H123" s="381"/>
      <c r="I123" s="381"/>
      <c r="J123" s="381"/>
      <c r="K123" s="381"/>
      <c r="L123" s="381"/>
      <c r="M123" s="270"/>
      <c r="N123" s="273"/>
    </row>
    <row r="124" ht="16.95" customHeight="1">
      <c r="A124" s="269"/>
      <c r="B124" s="270"/>
      <c r="C124" s="381"/>
      <c r="D124" s="381"/>
      <c r="E124" s="381"/>
      <c r="F124" s="381"/>
      <c r="G124" s="381"/>
      <c r="H124" s="381"/>
      <c r="I124" s="381"/>
      <c r="J124" s="381"/>
      <c r="K124" s="381"/>
      <c r="L124" s="381"/>
      <c r="M124" s="270"/>
      <c r="N124" s="273"/>
    </row>
    <row r="125" ht="16.95" customHeight="1">
      <c r="A125" s="269"/>
      <c r="B125" s="270"/>
      <c r="C125" s="381"/>
      <c r="D125" s="381"/>
      <c r="E125" s="381"/>
      <c r="F125" s="381"/>
      <c r="G125" s="381"/>
      <c r="H125" s="381"/>
      <c r="I125" s="381"/>
      <c r="J125" s="381"/>
      <c r="K125" s="381"/>
      <c r="L125" s="381"/>
      <c r="M125" s="270"/>
      <c r="N125" s="273"/>
    </row>
    <row r="126" ht="16.95" customHeight="1">
      <c r="A126" s="269"/>
      <c r="B126" s="270"/>
      <c r="C126" s="381"/>
      <c r="D126" s="381"/>
      <c r="E126" s="381"/>
      <c r="F126" s="381"/>
      <c r="G126" s="381"/>
      <c r="H126" s="381"/>
      <c r="I126" s="381"/>
      <c r="J126" s="381"/>
      <c r="K126" s="381"/>
      <c r="L126" s="381"/>
      <c r="M126" s="270"/>
      <c r="N126" s="273"/>
    </row>
    <row r="127" ht="17.25" customHeight="1">
      <c r="A127" s="382"/>
      <c r="B127" s="383"/>
      <c r="C127" s="384"/>
      <c r="D127" s="384"/>
      <c r="E127" s="384"/>
      <c r="F127" s="384"/>
      <c r="G127" s="384"/>
      <c r="H127" s="384"/>
      <c r="I127" s="384"/>
      <c r="J127" s="384"/>
      <c r="K127" s="384"/>
      <c r="L127" s="384"/>
      <c r="M127" s="385"/>
      <c r="N127" s="386"/>
    </row>
  </sheetData>
  <mergeCells count="86">
    <mergeCell ref="B1:L1"/>
    <mergeCell ref="C2:L2"/>
    <mergeCell ref="C3:L3"/>
    <mergeCell ref="C4:L4"/>
    <mergeCell ref="C5:L5"/>
    <mergeCell ref="C6:L6"/>
    <mergeCell ref="C7:L7"/>
    <mergeCell ref="C8:L8"/>
    <mergeCell ref="C14:E14"/>
    <mergeCell ref="A15:L15"/>
    <mergeCell ref="A16:L16"/>
    <mergeCell ref="A17:L17"/>
    <mergeCell ref="A18:L18"/>
    <mergeCell ref="A19:L19"/>
    <mergeCell ref="B20:L20"/>
    <mergeCell ref="B22:L22"/>
    <mergeCell ref="C23:L23"/>
    <mergeCell ref="C24:L24"/>
    <mergeCell ref="B25:L25"/>
    <mergeCell ref="B27:L27"/>
    <mergeCell ref="B28:L28"/>
    <mergeCell ref="B29:L29"/>
    <mergeCell ref="B30:L30"/>
    <mergeCell ref="B31:L31"/>
    <mergeCell ref="B32:L32"/>
    <mergeCell ref="B33:L33"/>
    <mergeCell ref="B34:L34"/>
    <mergeCell ref="B35:L35"/>
    <mergeCell ref="B36:C36"/>
    <mergeCell ref="D36:F36"/>
    <mergeCell ref="H36:I36"/>
    <mergeCell ref="J36:K36"/>
    <mergeCell ref="B37:C37"/>
    <mergeCell ref="D37:F37"/>
    <mergeCell ref="H37:I37"/>
    <mergeCell ref="J37:K37"/>
    <mergeCell ref="B38:L38"/>
    <mergeCell ref="F39:G39"/>
    <mergeCell ref="F40:G40"/>
    <mergeCell ref="F41:G41"/>
    <mergeCell ref="F42:G42"/>
    <mergeCell ref="F43:G43"/>
    <mergeCell ref="F44:G44"/>
    <mergeCell ref="F45:G45"/>
    <mergeCell ref="F46:G46"/>
    <mergeCell ref="C47:D47"/>
    <mergeCell ref="F47:G47"/>
    <mergeCell ref="C48:D48"/>
    <mergeCell ref="F48:G48"/>
    <mergeCell ref="C49:D49"/>
    <mergeCell ref="F49:G49"/>
    <mergeCell ref="C50:G50"/>
    <mergeCell ref="B51:J51"/>
    <mergeCell ref="K51:L51"/>
    <mergeCell ref="B52:L52"/>
    <mergeCell ref="B53:L53"/>
    <mergeCell ref="C54:D54"/>
    <mergeCell ref="F54:G54"/>
    <mergeCell ref="C55:D55"/>
    <mergeCell ref="F55:G55"/>
    <mergeCell ref="B56:J56"/>
    <mergeCell ref="K56:L56"/>
    <mergeCell ref="B57:L57"/>
    <mergeCell ref="B58:L58"/>
    <mergeCell ref="C59:G59"/>
    <mergeCell ref="C60:G60"/>
    <mergeCell ref="C61:G61"/>
    <mergeCell ref="B62:J62"/>
    <mergeCell ref="K62:L62"/>
    <mergeCell ref="B63:L63"/>
    <mergeCell ref="C64:J64"/>
    <mergeCell ref="K64:L64"/>
    <mergeCell ref="C65:J65"/>
    <mergeCell ref="K65:L65"/>
    <mergeCell ref="C66:J66"/>
    <mergeCell ref="K66:L66"/>
    <mergeCell ref="C67:J67"/>
    <mergeCell ref="K67:L67"/>
    <mergeCell ref="B70:L70"/>
    <mergeCell ref="B72:L72"/>
    <mergeCell ref="B73:M73"/>
    <mergeCell ref="B77:M77"/>
    <mergeCell ref="H46:H50"/>
    <mergeCell ref="I46:I50"/>
    <mergeCell ref="J46:J50"/>
    <mergeCell ref="K46:K50"/>
  </mergeCells>
  <conditionalFormatting sqref="H40:H50 K40:K50 H55 H59:I61 K59:L59">
    <cfRule type="cellIs" dxfId="2" priority="1" operator="lessThan" stopIfTrue="1">
      <formula>0</formula>
    </cfRule>
  </conditionalFormatting>
  <pageMargins left="0.24" right="0.24" top="0.75" bottom="0.75" header="0.31" footer="0.31"/>
  <pageSetup firstPageNumber="1" fitToHeight="1" fitToWidth="1" scale="55" useFirstPageNumber="0" orientation="portrait" pageOrder="downThenOver"/>
  <drawing r:id="rId1"/>
</worksheet>
</file>

<file path=xl/worksheets/sheet4.xml><?xml version="1.0" encoding="utf-8"?>
<worksheet xmlns:r="http://schemas.openxmlformats.org/officeDocument/2006/relationships" xmlns="http://schemas.openxmlformats.org/spreadsheetml/2006/main">
  <dimension ref="A1:E246"/>
  <sheetViews>
    <sheetView workbookViewId="0" showGridLines="0" defaultGridColor="1"/>
  </sheetViews>
  <sheetFormatPr defaultColWidth="18" defaultRowHeight="40.2" customHeight="1" outlineLevelRow="0" outlineLevelCol="0"/>
  <cols>
    <col min="1" max="1" width="27" style="387" customWidth="1"/>
    <col min="2" max="2" width="20.75" style="387" customWidth="1"/>
    <col min="3" max="3" width="83.25" style="387" customWidth="1"/>
    <col min="4" max="4" width="18" style="387" customWidth="1"/>
    <col min="5" max="5" width="19.5" style="387" customWidth="1"/>
    <col min="6" max="256" width="18" style="387" customWidth="1"/>
  </cols>
  <sheetData>
    <row r="1" ht="54.6" customHeight="1" hidden="1">
      <c r="A1" t="s" s="388">
        <v>311</v>
      </c>
      <c r="B1" t="s" s="389">
        <v>33</v>
      </c>
      <c r="C1" t="s" s="390">
        <v>312</v>
      </c>
      <c r="D1" t="s" s="389">
        <v>313</v>
      </c>
      <c r="E1" t="s" s="391">
        <v>39</v>
      </c>
    </row>
    <row r="2" ht="54.6" customHeight="1">
      <c r="A2" t="s" s="392">
        <v>314</v>
      </c>
      <c r="B2" t="s" s="393">
        <v>315</v>
      </c>
      <c r="C2" t="s" s="394">
        <v>316</v>
      </c>
      <c r="D2" t="s" s="395">
        <v>317</v>
      </c>
      <c r="E2" t="s" s="396">
        <v>318</v>
      </c>
    </row>
    <row r="3" ht="54.6" customHeight="1">
      <c r="A3" s="397"/>
      <c r="B3" s="398"/>
      <c r="C3" t="s" s="394">
        <v>319</v>
      </c>
      <c r="D3" s="399">
        <v>15200</v>
      </c>
      <c r="E3" t="s" s="395">
        <v>318</v>
      </c>
    </row>
    <row r="4" ht="54.6" customHeight="1">
      <c r="A4" s="397"/>
      <c r="B4" s="398"/>
      <c r="C4" t="s" s="394">
        <v>320</v>
      </c>
      <c r="D4" s="399">
        <v>17650</v>
      </c>
      <c r="E4" t="s" s="395">
        <v>318</v>
      </c>
    </row>
    <row r="5" ht="54.6" customHeight="1">
      <c r="A5" s="397"/>
      <c r="B5" s="398"/>
      <c r="C5" t="s" s="394">
        <v>321</v>
      </c>
      <c r="D5" t="s" s="395">
        <v>322</v>
      </c>
      <c r="E5" t="s" s="395">
        <v>318</v>
      </c>
    </row>
    <row r="6" ht="54.6" customHeight="1">
      <c r="A6" s="397"/>
      <c r="B6" s="398"/>
      <c r="C6" t="s" s="394">
        <v>323</v>
      </c>
      <c r="D6" t="s" s="395">
        <v>324</v>
      </c>
      <c r="E6" t="s" s="395">
        <v>325</v>
      </c>
    </row>
    <row r="7" ht="54.6" customHeight="1">
      <c r="A7" s="397"/>
      <c r="B7" s="398"/>
      <c r="C7" t="s" s="394">
        <v>326</v>
      </c>
      <c r="D7" s="399">
        <v>15000</v>
      </c>
      <c r="E7" t="s" s="395">
        <v>325</v>
      </c>
    </row>
    <row r="8" ht="54.6" customHeight="1">
      <c r="A8" s="397"/>
      <c r="B8" s="398"/>
      <c r="C8" t="s" s="394">
        <v>327</v>
      </c>
      <c r="D8" s="399">
        <v>17500</v>
      </c>
      <c r="E8" t="s" s="395">
        <v>325</v>
      </c>
    </row>
    <row r="9" ht="54.6" customHeight="1">
      <c r="A9" s="397"/>
      <c r="B9" s="398"/>
      <c r="C9" t="s" s="394">
        <v>328</v>
      </c>
      <c r="D9" t="s" s="395">
        <v>329</v>
      </c>
      <c r="E9" t="s" s="395">
        <v>325</v>
      </c>
    </row>
    <row r="10" ht="54.6" customHeight="1">
      <c r="A10" s="397"/>
      <c r="B10" s="398"/>
      <c r="C10" t="s" s="400">
        <v>330</v>
      </c>
      <c r="D10" t="s" s="401">
        <v>24</v>
      </c>
      <c r="E10" s="402"/>
    </row>
    <row r="11" ht="54.6" customHeight="1">
      <c r="A11" s="397"/>
      <c r="B11" s="398"/>
      <c r="C11" t="s" s="400">
        <v>330</v>
      </c>
      <c r="D11" t="s" s="401">
        <v>24</v>
      </c>
      <c r="E11" s="403"/>
    </row>
    <row r="12" ht="54.6" customHeight="1">
      <c r="A12" s="397"/>
      <c r="B12" s="398"/>
      <c r="C12" t="s" s="400">
        <v>330</v>
      </c>
      <c r="D12" t="s" s="401">
        <v>24</v>
      </c>
      <c r="E12" s="403"/>
    </row>
    <row r="13" ht="54.6" customHeight="1">
      <c r="A13" s="397"/>
      <c r="B13" s="398"/>
      <c r="C13" t="s" s="400">
        <v>330</v>
      </c>
      <c r="D13" t="s" s="401">
        <v>24</v>
      </c>
      <c r="E13" s="403"/>
    </row>
    <row r="14" ht="54.6" customHeight="1">
      <c r="A14" s="397"/>
      <c r="B14" s="398"/>
      <c r="C14" t="s" s="400">
        <v>330</v>
      </c>
      <c r="D14" t="s" s="401">
        <v>24</v>
      </c>
      <c r="E14" s="403"/>
    </row>
    <row r="15" ht="54.6" customHeight="1">
      <c r="A15" s="397"/>
      <c r="B15" s="398"/>
      <c r="C15" t="s" s="400">
        <v>330</v>
      </c>
      <c r="D15" t="s" s="401">
        <v>24</v>
      </c>
      <c r="E15" s="404"/>
    </row>
    <row r="16" ht="54.6" customHeight="1">
      <c r="A16" s="397"/>
      <c r="B16" t="s" s="405">
        <v>42</v>
      </c>
      <c r="C16" t="s" s="406">
        <v>331</v>
      </c>
      <c r="D16" s="407">
        <v>18000</v>
      </c>
      <c r="E16" t="s" s="395">
        <v>332</v>
      </c>
    </row>
    <row r="17" ht="54.6" customHeight="1">
      <c r="A17" s="397"/>
      <c r="B17" s="408"/>
      <c r="C17" t="s" s="406">
        <v>333</v>
      </c>
      <c r="D17" s="407">
        <v>19200</v>
      </c>
      <c r="E17" t="s" s="395">
        <v>332</v>
      </c>
    </row>
    <row r="18" ht="54.6" customHeight="1">
      <c r="A18" s="397"/>
      <c r="B18" s="408"/>
      <c r="C18" t="s" s="406">
        <v>334</v>
      </c>
      <c r="D18" s="407">
        <v>22200</v>
      </c>
      <c r="E18" t="s" s="395">
        <v>335</v>
      </c>
    </row>
    <row r="19" ht="54.6" customHeight="1">
      <c r="A19" s="397"/>
      <c r="B19" s="408"/>
      <c r="C19" t="s" s="406">
        <v>336</v>
      </c>
      <c r="D19" s="407">
        <v>24000</v>
      </c>
      <c r="E19" t="s" s="395">
        <v>335</v>
      </c>
    </row>
    <row r="20" ht="54.6" customHeight="1">
      <c r="A20" s="397"/>
      <c r="B20" s="408"/>
      <c r="C20" t="s" s="406">
        <v>337</v>
      </c>
      <c r="D20" s="407">
        <v>27900</v>
      </c>
      <c r="E20" t="s" s="395">
        <v>335</v>
      </c>
    </row>
    <row r="21" ht="54.6" customHeight="1">
      <c r="A21" s="397"/>
      <c r="B21" s="408"/>
      <c r="C21" t="s" s="406">
        <v>338</v>
      </c>
      <c r="D21" s="407">
        <v>19300</v>
      </c>
      <c r="E21" t="s" s="395">
        <v>339</v>
      </c>
    </row>
    <row r="22" ht="54.6" customHeight="1">
      <c r="A22" s="397"/>
      <c r="B22" s="408"/>
      <c r="C22" t="s" s="406">
        <v>340</v>
      </c>
      <c r="D22" s="407">
        <v>20000</v>
      </c>
      <c r="E22" t="s" s="395">
        <v>339</v>
      </c>
    </row>
    <row r="23" ht="54.6" customHeight="1">
      <c r="A23" s="397"/>
      <c r="B23" s="408"/>
      <c r="C23" t="s" s="406">
        <v>341</v>
      </c>
      <c r="D23" s="407">
        <v>25600</v>
      </c>
      <c r="E23" t="s" s="395">
        <v>339</v>
      </c>
    </row>
    <row r="24" ht="54.6" customHeight="1">
      <c r="A24" s="397"/>
      <c r="B24" s="408"/>
      <c r="C24" t="s" s="406">
        <v>342</v>
      </c>
      <c r="D24" s="409">
        <v>33600</v>
      </c>
      <c r="E24" s="410"/>
    </row>
    <row r="25" ht="54.6" customHeight="1">
      <c r="A25" s="397"/>
      <c r="B25" s="408"/>
      <c r="C25" t="s" s="406">
        <v>343</v>
      </c>
      <c r="D25" s="409">
        <v>35600</v>
      </c>
      <c r="E25" s="411"/>
    </row>
    <row r="26" ht="54.6" customHeight="1">
      <c r="A26" s="397"/>
      <c r="B26" s="408"/>
      <c r="C26" t="s" s="406">
        <v>344</v>
      </c>
      <c r="D26" s="409">
        <v>37600</v>
      </c>
      <c r="E26" s="411"/>
    </row>
    <row r="27" ht="54.6" customHeight="1">
      <c r="A27" s="397"/>
      <c r="B27" s="408"/>
      <c r="C27" t="s" s="406">
        <v>345</v>
      </c>
      <c r="D27" s="409">
        <v>39600</v>
      </c>
      <c r="E27" s="411"/>
    </row>
    <row r="28" ht="54.6" customHeight="1">
      <c r="A28" s="397"/>
      <c r="B28" s="408"/>
      <c r="C28" t="s" s="406">
        <v>346</v>
      </c>
      <c r="D28" s="409">
        <v>31000</v>
      </c>
      <c r="E28" s="411"/>
    </row>
    <row r="29" ht="54.6" customHeight="1">
      <c r="A29" s="397"/>
      <c r="B29" s="408"/>
      <c r="C29" t="s" s="406">
        <v>347</v>
      </c>
      <c r="D29" s="409">
        <v>33600</v>
      </c>
      <c r="E29" s="411"/>
    </row>
    <row r="30" ht="54.6" customHeight="1">
      <c r="A30" s="397"/>
      <c r="B30" s="408"/>
      <c r="C30" t="s" s="406">
        <v>348</v>
      </c>
      <c r="D30" s="409">
        <v>35600</v>
      </c>
      <c r="E30" s="411"/>
    </row>
    <row r="31" ht="54.6" customHeight="1">
      <c r="A31" s="397"/>
      <c r="B31" s="408"/>
      <c r="C31" t="s" s="406">
        <v>349</v>
      </c>
      <c r="D31" s="409">
        <v>37600</v>
      </c>
      <c r="E31" s="411"/>
    </row>
    <row r="32" ht="54.6" customHeight="1">
      <c r="A32" s="397"/>
      <c r="B32" s="408"/>
      <c r="C32" t="s" s="412">
        <v>350</v>
      </c>
      <c r="D32" s="413">
        <v>50300</v>
      </c>
      <c r="E32" s="403"/>
    </row>
    <row r="33" ht="54.6" customHeight="1">
      <c r="A33" s="397"/>
      <c r="B33" s="408"/>
      <c r="C33" t="s" s="412">
        <v>351</v>
      </c>
      <c r="D33" s="413">
        <v>53500</v>
      </c>
      <c r="E33" s="403"/>
    </row>
    <row r="34" ht="54.6" customHeight="1">
      <c r="A34" s="397"/>
      <c r="B34" s="408"/>
      <c r="C34" t="s" s="414">
        <v>330</v>
      </c>
      <c r="D34" t="s" s="415">
        <v>24</v>
      </c>
      <c r="E34" s="416"/>
    </row>
    <row r="35" ht="54.6" customHeight="1">
      <c r="A35" s="397"/>
      <c r="B35" s="408"/>
      <c r="C35" t="s" s="414">
        <v>330</v>
      </c>
      <c r="D35" t="s" s="414">
        <v>24</v>
      </c>
      <c r="E35" s="403"/>
    </row>
    <row r="36" ht="54.6" customHeight="1">
      <c r="A36" s="397"/>
      <c r="B36" s="408"/>
      <c r="C36" t="s" s="414">
        <v>330</v>
      </c>
      <c r="D36" t="s" s="414">
        <v>24</v>
      </c>
      <c r="E36" s="403"/>
    </row>
    <row r="37" ht="54.6" customHeight="1">
      <c r="A37" s="397"/>
      <c r="B37" s="408"/>
      <c r="C37" t="s" s="414">
        <v>330</v>
      </c>
      <c r="D37" t="s" s="414">
        <v>24</v>
      </c>
      <c r="E37" s="403"/>
    </row>
    <row r="38" ht="54.6" customHeight="1">
      <c r="A38" s="397"/>
      <c r="B38" s="408"/>
      <c r="C38" t="s" s="414">
        <v>330</v>
      </c>
      <c r="D38" t="s" s="414">
        <v>24</v>
      </c>
      <c r="E38" s="403"/>
    </row>
    <row r="39" ht="54.6" customHeight="1">
      <c r="A39" s="397"/>
      <c r="B39" s="408"/>
      <c r="C39" t="s" s="414">
        <v>330</v>
      </c>
      <c r="D39" t="s" s="414">
        <v>24</v>
      </c>
      <c r="E39" s="403"/>
    </row>
    <row r="40" ht="54.6" customHeight="1">
      <c r="A40" s="397"/>
      <c r="B40" s="408"/>
      <c r="C40" t="s" s="414">
        <v>330</v>
      </c>
      <c r="D40" t="s" s="414">
        <v>24</v>
      </c>
      <c r="E40" s="403"/>
    </row>
    <row r="41" ht="54.6" customHeight="1">
      <c r="A41" s="397"/>
      <c r="B41" t="s" s="405">
        <v>352</v>
      </c>
      <c r="C41" t="s" s="417">
        <v>353</v>
      </c>
      <c r="D41" t="s" s="418">
        <v>354</v>
      </c>
      <c r="E41" s="403"/>
    </row>
    <row r="42" ht="54.6" customHeight="1">
      <c r="A42" s="397"/>
      <c r="B42" s="408"/>
      <c r="C42" t="s" s="419">
        <v>355</v>
      </c>
      <c r="D42" s="420">
        <v>12900</v>
      </c>
      <c r="E42" s="403"/>
    </row>
    <row r="43" ht="54.6" customHeight="1">
      <c r="A43" s="397"/>
      <c r="B43" s="408"/>
      <c r="C43" t="s" s="419">
        <v>356</v>
      </c>
      <c r="D43" s="420">
        <v>14300</v>
      </c>
      <c r="E43" s="403"/>
    </row>
    <row r="44" ht="54.6" customHeight="1">
      <c r="A44" s="397"/>
      <c r="B44" s="408"/>
      <c r="C44" t="s" s="419">
        <v>357</v>
      </c>
      <c r="D44" s="420">
        <v>16700</v>
      </c>
      <c r="E44" s="403"/>
    </row>
    <row r="45" ht="54.6" customHeight="1">
      <c r="A45" s="397"/>
      <c r="B45" s="408"/>
      <c r="C45" t="s" s="417">
        <v>358</v>
      </c>
      <c r="D45" t="s" s="418">
        <v>359</v>
      </c>
      <c r="E45" s="403"/>
    </row>
    <row r="46" ht="54.6" customHeight="1">
      <c r="A46" s="397"/>
      <c r="B46" s="408"/>
      <c r="C46" t="s" s="419">
        <v>360</v>
      </c>
      <c r="D46" s="420">
        <v>11900</v>
      </c>
      <c r="E46" s="403"/>
    </row>
    <row r="47" ht="54.6" customHeight="1">
      <c r="A47" s="397"/>
      <c r="B47" s="408"/>
      <c r="C47" t="s" s="419">
        <v>361</v>
      </c>
      <c r="D47" s="420">
        <v>13300</v>
      </c>
      <c r="E47" s="403"/>
    </row>
    <row r="48" ht="54.6" customHeight="1">
      <c r="A48" s="397"/>
      <c r="B48" s="408"/>
      <c r="C48" t="s" s="419">
        <v>362</v>
      </c>
      <c r="D48" s="420">
        <v>15470</v>
      </c>
      <c r="E48" s="403"/>
    </row>
    <row r="49" ht="54.6" customHeight="1">
      <c r="A49" s="397"/>
      <c r="B49" s="408"/>
      <c r="C49" t="s" s="419">
        <v>363</v>
      </c>
      <c r="D49" s="420">
        <v>18500</v>
      </c>
      <c r="E49" s="403"/>
    </row>
    <row r="50" ht="54.6" customHeight="1">
      <c r="A50" s="397"/>
      <c r="B50" s="408"/>
      <c r="C50" t="s" s="419">
        <v>364</v>
      </c>
      <c r="D50" s="420">
        <v>22900</v>
      </c>
      <c r="E50" s="403"/>
    </row>
    <row r="51" ht="54.6" customHeight="1">
      <c r="A51" s="397"/>
      <c r="B51" s="408"/>
      <c r="C51" t="s" s="419">
        <v>365</v>
      </c>
      <c r="D51" s="420">
        <v>17700</v>
      </c>
      <c r="E51" s="403"/>
    </row>
    <row r="52" ht="54.6" customHeight="1">
      <c r="A52" s="397"/>
      <c r="B52" s="408"/>
      <c r="C52" t="s" s="419">
        <v>366</v>
      </c>
      <c r="D52" s="420">
        <v>18400</v>
      </c>
      <c r="E52" s="403"/>
    </row>
    <row r="53" ht="54.6" customHeight="1">
      <c r="A53" s="397"/>
      <c r="B53" s="408"/>
      <c r="C53" t="s" s="419">
        <v>367</v>
      </c>
      <c r="D53" s="420">
        <v>21250</v>
      </c>
      <c r="E53" s="403"/>
    </row>
    <row r="54" ht="54.6" customHeight="1">
      <c r="A54" s="397"/>
      <c r="B54" s="408"/>
      <c r="C54" t="s" s="414">
        <v>330</v>
      </c>
      <c r="D54" t="s" s="414">
        <v>24</v>
      </c>
      <c r="E54" s="403"/>
    </row>
    <row r="55" ht="54.6" customHeight="1">
      <c r="A55" s="397"/>
      <c r="B55" s="408"/>
      <c r="C55" t="s" s="414">
        <v>330</v>
      </c>
      <c r="D55" t="s" s="414">
        <v>24</v>
      </c>
      <c r="E55" s="403"/>
    </row>
    <row r="56" ht="54.6" customHeight="1">
      <c r="A56" s="397"/>
      <c r="B56" s="408"/>
      <c r="C56" t="s" s="414">
        <v>330</v>
      </c>
      <c r="D56" t="s" s="414">
        <v>24</v>
      </c>
      <c r="E56" s="403"/>
    </row>
    <row r="57" ht="54.6" customHeight="1">
      <c r="A57" s="397"/>
      <c r="B57" s="408"/>
      <c r="C57" t="s" s="414">
        <v>330</v>
      </c>
      <c r="D57" t="s" s="414">
        <v>24</v>
      </c>
      <c r="E57" s="403"/>
    </row>
    <row r="58" ht="54.6" customHeight="1">
      <c r="A58" s="397"/>
      <c r="B58" s="408"/>
      <c r="C58" t="s" s="414">
        <v>330</v>
      </c>
      <c r="D58" t="s" s="414">
        <v>24</v>
      </c>
      <c r="E58" s="403"/>
    </row>
    <row r="59" ht="54.6" customHeight="1">
      <c r="A59" s="397"/>
      <c r="B59" s="408"/>
      <c r="C59" t="s" s="414">
        <v>330</v>
      </c>
      <c r="D59" t="s" s="414">
        <v>24</v>
      </c>
      <c r="E59" s="403"/>
    </row>
    <row r="60" ht="54.6" customHeight="1">
      <c r="A60" s="397"/>
      <c r="B60" t="s" s="421">
        <v>368</v>
      </c>
      <c r="C60" t="s" s="422">
        <v>369</v>
      </c>
      <c r="D60" s="423">
        <v>17490</v>
      </c>
      <c r="E60" s="403"/>
    </row>
    <row r="61" ht="54.6" customHeight="1">
      <c r="A61" s="397"/>
      <c r="B61" s="424"/>
      <c r="C61" t="s" s="422">
        <v>370</v>
      </c>
      <c r="D61" s="423">
        <v>19250</v>
      </c>
      <c r="E61" s="403"/>
    </row>
    <row r="62" ht="54.6" customHeight="1">
      <c r="A62" s="397"/>
      <c r="B62" s="424"/>
      <c r="C62" t="s" s="422">
        <v>371</v>
      </c>
      <c r="D62" s="423">
        <v>16550</v>
      </c>
      <c r="E62" s="403"/>
    </row>
    <row r="63" ht="54.6" customHeight="1">
      <c r="A63" s="397"/>
      <c r="B63" s="424"/>
      <c r="C63" t="s" s="422">
        <v>372</v>
      </c>
      <c r="D63" s="423">
        <v>17890</v>
      </c>
      <c r="E63" s="403"/>
    </row>
    <row r="64" ht="54.6" customHeight="1">
      <c r="A64" s="397"/>
      <c r="B64" s="424"/>
      <c r="C64" t="s" s="419">
        <v>373</v>
      </c>
      <c r="D64" s="425">
        <v>23250</v>
      </c>
      <c r="E64" s="403"/>
    </row>
    <row r="65" ht="54.6" customHeight="1">
      <c r="A65" s="397"/>
      <c r="B65" s="424"/>
      <c r="C65" t="s" s="419">
        <v>374</v>
      </c>
      <c r="D65" s="425">
        <v>25050</v>
      </c>
      <c r="E65" s="403"/>
    </row>
    <row r="66" ht="54.6" customHeight="1">
      <c r="A66" s="397"/>
      <c r="B66" s="424"/>
      <c r="C66" t="s" s="419">
        <v>375</v>
      </c>
      <c r="D66" s="425">
        <v>20550</v>
      </c>
      <c r="E66" s="403"/>
    </row>
    <row r="67" ht="54.6" customHeight="1">
      <c r="A67" s="397"/>
      <c r="B67" s="424"/>
      <c r="C67" t="s" s="419">
        <v>376</v>
      </c>
      <c r="D67" s="425">
        <v>21810</v>
      </c>
      <c r="E67" s="403"/>
    </row>
    <row r="68" ht="54.6" customHeight="1">
      <c r="A68" s="397"/>
      <c r="B68" s="424"/>
      <c r="C68" t="s" s="419">
        <v>377</v>
      </c>
      <c r="D68" s="425">
        <v>23610</v>
      </c>
      <c r="E68" s="403"/>
    </row>
    <row r="69" ht="54.6" customHeight="1">
      <c r="A69" s="397"/>
      <c r="B69" s="424"/>
      <c r="C69" t="s" s="419">
        <v>378</v>
      </c>
      <c r="D69" s="425">
        <v>29650</v>
      </c>
      <c r="E69" s="403"/>
    </row>
    <row r="70" ht="54.6" customHeight="1">
      <c r="A70" s="397"/>
      <c r="B70" s="424"/>
      <c r="C70" t="s" s="419">
        <v>379</v>
      </c>
      <c r="D70" s="426">
        <v>31850</v>
      </c>
      <c r="E70" s="403"/>
    </row>
    <row r="71" ht="54.6" customHeight="1">
      <c r="A71" s="397"/>
      <c r="B71" s="424"/>
      <c r="C71" s="427"/>
      <c r="D71" s="426"/>
      <c r="E71" s="403"/>
    </row>
    <row r="72" ht="54.6" customHeight="1">
      <c r="A72" s="397"/>
      <c r="B72" t="s" s="428">
        <v>380</v>
      </c>
      <c r="C72" t="s" s="406">
        <v>381</v>
      </c>
      <c r="D72" s="429">
        <v>9300</v>
      </c>
      <c r="E72" s="5"/>
    </row>
    <row r="73" ht="54.6" customHeight="1">
      <c r="A73" s="397"/>
      <c r="B73" s="430"/>
      <c r="C73" t="s" s="406">
        <v>382</v>
      </c>
      <c r="D73" s="429">
        <v>11900</v>
      </c>
      <c r="E73" s="5"/>
    </row>
    <row r="74" ht="54.6" customHeight="1">
      <c r="A74" s="397"/>
      <c r="B74" s="430"/>
      <c r="C74" t="s" s="406">
        <v>383</v>
      </c>
      <c r="D74" s="429">
        <v>10100</v>
      </c>
      <c r="E74" s="5"/>
    </row>
    <row r="75" ht="54.6" customHeight="1">
      <c r="A75" s="397"/>
      <c r="B75" s="430"/>
      <c r="C75" t="s" s="406">
        <v>384</v>
      </c>
      <c r="D75" s="429">
        <v>11000</v>
      </c>
      <c r="E75" s="5"/>
    </row>
    <row r="76" ht="54.6" customHeight="1">
      <c r="A76" s="397"/>
      <c r="B76" s="430"/>
      <c r="C76" t="s" s="431">
        <v>330</v>
      </c>
      <c r="D76" s="432"/>
      <c r="E76" s="403"/>
    </row>
    <row r="77" ht="54.6" customHeight="1">
      <c r="A77" s="397"/>
      <c r="B77" s="430"/>
      <c r="C77" t="s" s="431">
        <v>330</v>
      </c>
      <c r="D77" s="432"/>
      <c r="E77" s="403"/>
    </row>
    <row r="78" ht="54.6" customHeight="1">
      <c r="A78" s="397"/>
      <c r="B78" t="s" s="433">
        <v>385</v>
      </c>
      <c r="C78" t="s" s="434">
        <v>386</v>
      </c>
      <c r="D78" s="435">
        <v>9000</v>
      </c>
      <c r="E78" s="403"/>
    </row>
    <row r="79" ht="54.6" customHeight="1">
      <c r="A79" s="397"/>
      <c r="B79" s="436"/>
      <c r="C79" t="s" s="434">
        <v>387</v>
      </c>
      <c r="D79" s="437">
        <v>11000</v>
      </c>
      <c r="E79" s="403"/>
    </row>
    <row r="80" ht="54.6" customHeight="1">
      <c r="A80" s="397"/>
      <c r="B80" s="436"/>
      <c r="C80" t="s" s="434">
        <v>388</v>
      </c>
      <c r="D80" s="438">
        <v>13000</v>
      </c>
      <c r="E80" s="5"/>
    </row>
    <row r="81" ht="54.6" customHeight="1">
      <c r="A81" s="397"/>
      <c r="B81" s="436"/>
      <c r="C81" t="s" s="439">
        <v>389</v>
      </c>
      <c r="D81" s="437">
        <v>11600</v>
      </c>
      <c r="E81" s="403"/>
    </row>
    <row r="82" ht="54.6" customHeight="1">
      <c r="A82" s="397"/>
      <c r="B82" s="436"/>
      <c r="C82" t="s" s="434">
        <v>390</v>
      </c>
      <c r="D82" s="437">
        <v>12800</v>
      </c>
      <c r="E82" s="403"/>
    </row>
    <row r="83" ht="54.6" customHeight="1">
      <c r="A83" s="397"/>
      <c r="B83" s="436"/>
      <c r="C83" t="s" s="434">
        <v>391</v>
      </c>
      <c r="D83" s="437">
        <v>16600</v>
      </c>
      <c r="E83" s="403"/>
    </row>
    <row r="84" ht="54.6" customHeight="1">
      <c r="A84" s="397"/>
      <c r="B84" s="436"/>
      <c r="C84" s="440"/>
      <c r="D84" s="441"/>
      <c r="E84" s="403"/>
    </row>
    <row r="85" ht="54.6" customHeight="1">
      <c r="A85" s="397"/>
      <c r="B85" s="436"/>
      <c r="C85" t="s" s="442">
        <v>330</v>
      </c>
      <c r="D85" t="s" s="442">
        <v>24</v>
      </c>
      <c r="E85" s="403"/>
    </row>
    <row r="86" ht="54.6" customHeight="1">
      <c r="A86" s="397"/>
      <c r="B86" s="436"/>
      <c r="C86" t="s" s="442">
        <v>330</v>
      </c>
      <c r="D86" t="s" s="442">
        <v>24</v>
      </c>
      <c r="E86" s="403"/>
    </row>
    <row r="87" ht="54.6" customHeight="1">
      <c r="A87" s="397"/>
      <c r="B87" s="436"/>
      <c r="C87" t="s" s="442">
        <v>330</v>
      </c>
      <c r="D87" t="s" s="442">
        <v>24</v>
      </c>
      <c r="E87" s="403"/>
    </row>
    <row r="88" ht="54.6" customHeight="1" hidden="1">
      <c r="A88" s="443"/>
      <c r="B88" s="444"/>
      <c r="C88" s="445"/>
      <c r="D88" s="446"/>
      <c r="E88" s="403"/>
    </row>
    <row r="89" ht="54.6" customHeight="1">
      <c r="A89" t="s" s="389">
        <v>392</v>
      </c>
      <c r="B89" t="s" s="447">
        <v>393</v>
      </c>
      <c r="C89" t="s" s="448">
        <v>394</v>
      </c>
      <c r="D89" s="449">
        <v>7900</v>
      </c>
      <c r="E89" t="s" s="450">
        <v>395</v>
      </c>
    </row>
    <row r="90" ht="54.6" customHeight="1">
      <c r="A90" s="443"/>
      <c r="B90" s="451"/>
      <c r="C90" t="s" s="448">
        <v>396</v>
      </c>
      <c r="D90" s="449">
        <v>8800</v>
      </c>
      <c r="E90" t="s" s="450">
        <v>395</v>
      </c>
    </row>
    <row r="91" ht="54.6" customHeight="1">
      <c r="A91" s="443"/>
      <c r="B91" s="451"/>
      <c r="C91" t="s" s="448">
        <v>397</v>
      </c>
      <c r="D91" s="449">
        <v>10200</v>
      </c>
      <c r="E91" t="s" s="450">
        <v>395</v>
      </c>
    </row>
    <row r="92" ht="54.6" customHeight="1">
      <c r="A92" s="443"/>
      <c r="B92" s="451"/>
      <c r="C92" t="s" s="448">
        <v>398</v>
      </c>
      <c r="D92" s="449">
        <v>9800</v>
      </c>
      <c r="E92" t="s" s="450">
        <v>395</v>
      </c>
    </row>
    <row r="93" ht="54.6" customHeight="1">
      <c r="A93" s="443"/>
      <c r="B93" s="451"/>
      <c r="C93" t="s" s="448">
        <v>399</v>
      </c>
      <c r="D93" s="449">
        <v>11000</v>
      </c>
      <c r="E93" t="s" s="450">
        <v>395</v>
      </c>
    </row>
    <row r="94" ht="54.6" customHeight="1">
      <c r="A94" s="443"/>
      <c r="B94" t="s" s="452">
        <v>400</v>
      </c>
      <c r="C94" t="s" s="448">
        <v>401</v>
      </c>
      <c r="D94" s="449">
        <v>5320</v>
      </c>
      <c r="E94" t="s" s="450">
        <v>395</v>
      </c>
    </row>
    <row r="95" ht="54.6" customHeight="1">
      <c r="A95" s="443"/>
      <c r="B95" s="453"/>
      <c r="C95" t="s" s="448">
        <v>402</v>
      </c>
      <c r="D95" s="449">
        <v>5920</v>
      </c>
      <c r="E95" t="s" s="450">
        <v>395</v>
      </c>
    </row>
    <row r="96" ht="54.6" customHeight="1">
      <c r="A96" s="443"/>
      <c r="B96" s="453"/>
      <c r="C96" t="s" s="448">
        <v>403</v>
      </c>
      <c r="D96" s="449">
        <v>7320</v>
      </c>
      <c r="E96" t="s" s="450">
        <v>395</v>
      </c>
    </row>
    <row r="97" ht="54.6" customHeight="1">
      <c r="A97" s="443"/>
      <c r="B97" s="453"/>
      <c r="C97" t="s" s="448">
        <v>404</v>
      </c>
      <c r="D97" s="449">
        <v>6920</v>
      </c>
      <c r="E97" t="s" s="450">
        <v>395</v>
      </c>
    </row>
    <row r="98" ht="54.6" customHeight="1">
      <c r="A98" s="443"/>
      <c r="B98" s="453"/>
      <c r="C98" t="s" s="448">
        <v>405</v>
      </c>
      <c r="D98" s="449">
        <v>7370</v>
      </c>
      <c r="E98" t="s" s="450">
        <v>395</v>
      </c>
    </row>
    <row r="99" ht="54.6" customHeight="1">
      <c r="A99" s="443"/>
      <c r="B99" s="453"/>
      <c r="C99" t="s" s="448">
        <v>406</v>
      </c>
      <c r="D99" s="449">
        <v>9220</v>
      </c>
      <c r="E99" t="s" s="450">
        <v>395</v>
      </c>
    </row>
    <row r="100" ht="54.6" customHeight="1" hidden="1">
      <c r="A100" s="454"/>
      <c r="B100" s="455"/>
      <c r="C100" s="456"/>
      <c r="D100" s="457"/>
      <c r="E100" s="403"/>
    </row>
    <row r="101" ht="54.6" customHeight="1">
      <c r="A101" t="s" s="389">
        <v>407</v>
      </c>
      <c r="B101" t="s" s="447">
        <v>393</v>
      </c>
      <c r="C101" t="s" s="448">
        <v>408</v>
      </c>
      <c r="D101" s="458">
        <v>200</v>
      </c>
      <c r="E101" s="403"/>
    </row>
    <row r="102" ht="54.6" customHeight="1">
      <c r="A102" s="443"/>
      <c r="B102" t="s" s="447">
        <v>409</v>
      </c>
      <c r="C102" t="s" s="448">
        <v>410</v>
      </c>
      <c r="D102" s="458">
        <v>200</v>
      </c>
      <c r="E102" s="403"/>
    </row>
    <row r="103" ht="54.6" customHeight="1">
      <c r="A103" s="443"/>
      <c r="B103" t="s" s="447">
        <v>411</v>
      </c>
      <c r="C103" t="s" s="448">
        <v>410</v>
      </c>
      <c r="D103" s="458">
        <v>460</v>
      </c>
      <c r="E103" s="403"/>
    </row>
    <row r="104" ht="54.6" customHeight="1">
      <c r="A104" s="443"/>
      <c r="B104" t="s" s="447">
        <v>393</v>
      </c>
      <c r="C104" t="s" s="448">
        <v>412</v>
      </c>
      <c r="D104" s="458">
        <v>360</v>
      </c>
      <c r="E104" s="403"/>
    </row>
    <row r="105" ht="54.6" customHeight="1">
      <c r="A105" s="443"/>
      <c r="B105" t="s" s="447">
        <v>409</v>
      </c>
      <c r="C105" t="s" s="448">
        <v>412</v>
      </c>
      <c r="D105" s="458">
        <v>400</v>
      </c>
      <c r="E105" s="403"/>
    </row>
    <row r="106" ht="54.6" customHeight="1">
      <c r="A106" s="443"/>
      <c r="B106" t="s" s="447">
        <v>411</v>
      </c>
      <c r="C106" t="s" s="448">
        <v>413</v>
      </c>
      <c r="D106" s="458">
        <v>320</v>
      </c>
      <c r="E106" s="403"/>
    </row>
    <row r="107" ht="54.6" customHeight="1">
      <c r="A107" s="443"/>
      <c r="B107" t="s" s="447">
        <v>330</v>
      </c>
      <c r="C107" t="s" s="459">
        <v>24</v>
      </c>
      <c r="D107" t="s" s="460">
        <v>24</v>
      </c>
      <c r="E107" s="403"/>
    </row>
    <row r="108" ht="54.6" customHeight="1">
      <c r="A108" s="443"/>
      <c r="B108" t="s" s="447">
        <v>330</v>
      </c>
      <c r="C108" t="s" s="459">
        <v>24</v>
      </c>
      <c r="D108" t="s" s="460">
        <v>24</v>
      </c>
      <c r="E108" s="403"/>
    </row>
    <row r="109" ht="54.6" customHeight="1">
      <c r="A109" s="443"/>
      <c r="B109" t="s" s="447">
        <v>330</v>
      </c>
      <c r="C109" t="s" s="459">
        <v>24</v>
      </c>
      <c r="D109" t="s" s="460">
        <v>24</v>
      </c>
      <c r="E109" s="403"/>
    </row>
    <row r="110" ht="54.6" customHeight="1">
      <c r="A110" s="443"/>
      <c r="B110" t="s" s="447">
        <v>330</v>
      </c>
      <c r="C110" t="s" s="459">
        <v>24</v>
      </c>
      <c r="D110" t="s" s="460">
        <v>24</v>
      </c>
      <c r="E110" s="403"/>
    </row>
    <row r="111" ht="54.6" customHeight="1">
      <c r="A111" t="s" s="389">
        <v>414</v>
      </c>
      <c r="B111" t="s" s="461">
        <v>415</v>
      </c>
      <c r="C111" t="s" s="388">
        <v>416</v>
      </c>
      <c r="D111" s="462">
        <v>800</v>
      </c>
      <c r="E111" s="403"/>
    </row>
    <row r="112" ht="54.6" customHeight="1">
      <c r="A112" s="443"/>
      <c r="B112" s="463"/>
      <c r="C112" t="s" s="388">
        <v>417</v>
      </c>
      <c r="D112" s="462">
        <v>1600</v>
      </c>
      <c r="E112" s="403"/>
    </row>
    <row r="113" ht="54.6" customHeight="1">
      <c r="A113" s="443"/>
      <c r="B113" s="463"/>
      <c r="C113" t="s" s="388">
        <v>418</v>
      </c>
      <c r="D113" s="446">
        <v>850</v>
      </c>
      <c r="E113" s="403"/>
    </row>
    <row r="114" ht="54.6" customHeight="1">
      <c r="A114" s="443"/>
      <c r="B114" s="463"/>
      <c r="C114" t="s" s="388">
        <v>419</v>
      </c>
      <c r="D114" s="462">
        <v>1400</v>
      </c>
      <c r="E114" s="403"/>
    </row>
    <row r="115" ht="54.6" customHeight="1">
      <c r="A115" s="443"/>
      <c r="B115" s="463"/>
      <c r="C115" t="s" s="388">
        <v>420</v>
      </c>
      <c r="D115" s="462">
        <v>1400</v>
      </c>
      <c r="E115" s="403"/>
    </row>
    <row r="116" ht="54.6" customHeight="1">
      <c r="A116" s="443"/>
      <c r="B116" s="463"/>
      <c r="C116" t="s" s="388">
        <v>421</v>
      </c>
      <c r="D116" s="462">
        <v>1400</v>
      </c>
      <c r="E116" s="403"/>
    </row>
    <row r="117" ht="54.6" customHeight="1">
      <c r="A117" s="443"/>
      <c r="B117" s="464"/>
      <c r="C117" t="s" s="459">
        <v>24</v>
      </c>
      <c r="D117" t="s" s="460">
        <v>24</v>
      </c>
      <c r="E117" s="403"/>
    </row>
    <row r="118" ht="54.6" customHeight="1">
      <c r="A118" s="443"/>
      <c r="B118" t="s" s="461">
        <v>422</v>
      </c>
      <c r="C118" t="s" s="465">
        <v>423</v>
      </c>
      <c r="D118" s="446">
        <v>568</v>
      </c>
      <c r="E118" s="403"/>
    </row>
    <row r="119" ht="54.6" customHeight="1">
      <c r="A119" s="443"/>
      <c r="B119" s="463"/>
      <c r="C119" t="s" s="465">
        <v>424</v>
      </c>
      <c r="D119" s="446">
        <v>868</v>
      </c>
      <c r="E119" s="403"/>
    </row>
    <row r="120" ht="54.6" customHeight="1">
      <c r="A120" s="443"/>
      <c r="B120" s="464"/>
      <c r="C120" t="s" s="465">
        <v>24</v>
      </c>
      <c r="D120" t="s" s="460">
        <v>24</v>
      </c>
      <c r="E120" s="403"/>
    </row>
    <row r="121" ht="54.6" customHeight="1">
      <c r="A121" s="443"/>
      <c r="B121" s="466"/>
      <c r="C121" s="445"/>
      <c r="D121" s="446"/>
      <c r="E121" s="403"/>
    </row>
    <row r="122" ht="54.6" customHeight="1">
      <c r="A122" s="443"/>
      <c r="B122" t="s" s="467">
        <v>425</v>
      </c>
      <c r="C122" s="468"/>
      <c r="D122" s="446"/>
      <c r="E122" s="403"/>
    </row>
    <row r="123" ht="54.6" customHeight="1">
      <c r="A123" s="443"/>
      <c r="B123" t="s" s="447">
        <v>426</v>
      </c>
      <c r="C123" t="s" s="448">
        <v>427</v>
      </c>
      <c r="D123" s="458">
        <v>2200</v>
      </c>
      <c r="E123" s="403"/>
    </row>
    <row r="124" ht="54.6" customHeight="1">
      <c r="A124" s="443"/>
      <c r="B124" t="s" s="447">
        <v>428</v>
      </c>
      <c r="C124" t="s" s="448">
        <v>429</v>
      </c>
      <c r="D124" s="458">
        <v>2200</v>
      </c>
      <c r="E124" s="403"/>
    </row>
    <row r="125" ht="54.6" customHeight="1">
      <c r="A125" s="443"/>
      <c r="B125" t="s" s="447">
        <v>426</v>
      </c>
      <c r="C125" t="s" s="459">
        <v>430</v>
      </c>
      <c r="D125" s="458">
        <v>1560</v>
      </c>
      <c r="E125" s="403"/>
    </row>
    <row r="126" ht="54.6" customHeight="1">
      <c r="A126" s="443"/>
      <c r="B126" t="s" s="447">
        <v>431</v>
      </c>
      <c r="C126" t="s" s="459">
        <v>430</v>
      </c>
      <c r="D126" s="458">
        <v>1900</v>
      </c>
      <c r="E126" s="403"/>
    </row>
    <row r="127" ht="54.6" customHeight="1">
      <c r="A127" s="443"/>
      <c r="B127" t="s" s="467">
        <v>330</v>
      </c>
      <c r="C127" t="s" s="459">
        <v>24</v>
      </c>
      <c r="D127" t="s" s="460">
        <v>24</v>
      </c>
      <c r="E127" s="403"/>
    </row>
    <row r="128" ht="54.6" customHeight="1">
      <c r="A128" s="443"/>
      <c r="B128" t="s" s="467">
        <v>330</v>
      </c>
      <c r="C128" t="s" s="459">
        <v>24</v>
      </c>
      <c r="D128" t="s" s="460">
        <v>24</v>
      </c>
      <c r="E128" s="403"/>
    </row>
    <row r="129" ht="54.6" customHeight="1">
      <c r="A129" s="443"/>
      <c r="B129" t="s" s="467">
        <v>330</v>
      </c>
      <c r="C129" t="s" s="459">
        <v>24</v>
      </c>
      <c r="D129" t="s" s="460">
        <v>24</v>
      </c>
      <c r="E129" s="403"/>
    </row>
    <row r="130" ht="54.6" customHeight="1">
      <c r="A130" s="443"/>
      <c r="B130" t="s" s="467">
        <v>330</v>
      </c>
      <c r="C130" t="s" s="459">
        <v>24</v>
      </c>
      <c r="D130" t="s" s="460">
        <v>24</v>
      </c>
      <c r="E130" s="403"/>
    </row>
    <row r="131" ht="54.6" customHeight="1" hidden="1">
      <c r="A131" s="466"/>
      <c r="B131" s="444"/>
      <c r="C131" s="445"/>
      <c r="D131" s="446"/>
      <c r="E131" s="403"/>
    </row>
    <row r="132" ht="54.6" customHeight="1" hidden="1">
      <c r="A132" s="466"/>
      <c r="B132" t="s" s="469">
        <v>33</v>
      </c>
      <c r="C132" t="s" s="459">
        <v>312</v>
      </c>
      <c r="D132" t="s" s="469">
        <v>313</v>
      </c>
      <c r="E132" s="403"/>
    </row>
    <row r="133" ht="54.6" customHeight="1">
      <c r="A133" t="s" s="389">
        <v>432</v>
      </c>
      <c r="B133" t="s" s="447">
        <v>433</v>
      </c>
      <c r="C133" t="s" s="448">
        <v>434</v>
      </c>
      <c r="D133" s="458">
        <v>96</v>
      </c>
      <c r="E133" s="403"/>
    </row>
    <row r="134" ht="54.6" customHeight="1">
      <c r="A134" s="443"/>
      <c r="B134" t="s" s="447">
        <v>435</v>
      </c>
      <c r="C134" t="s" s="448">
        <v>436</v>
      </c>
      <c r="D134" s="458">
        <v>100</v>
      </c>
      <c r="E134" s="403"/>
    </row>
    <row r="135" ht="54.6" customHeight="1">
      <c r="A135" s="443"/>
      <c r="B135" t="s" s="447">
        <v>437</v>
      </c>
      <c r="C135" t="s" s="448">
        <v>438</v>
      </c>
      <c r="D135" s="458">
        <v>28</v>
      </c>
      <c r="E135" s="403"/>
    </row>
    <row r="136" ht="54.6" customHeight="1">
      <c r="A136" s="443"/>
      <c r="B136" t="s" s="447">
        <v>437</v>
      </c>
      <c r="C136" t="s" s="448">
        <v>439</v>
      </c>
      <c r="D136" s="458">
        <v>35</v>
      </c>
      <c r="E136" s="403"/>
    </row>
    <row r="137" ht="54.6" customHeight="1">
      <c r="A137" s="443"/>
      <c r="B137" t="s" s="447">
        <v>440</v>
      </c>
      <c r="C137" t="s" s="459">
        <v>53</v>
      </c>
      <c r="D137" s="446">
        <v>30</v>
      </c>
      <c r="E137" s="403"/>
    </row>
    <row r="138" ht="54.6" customHeight="1">
      <c r="A138" s="443"/>
      <c r="B138" t="s" s="447">
        <v>440</v>
      </c>
      <c r="C138" t="s" s="459">
        <v>441</v>
      </c>
      <c r="D138" t="s" s="460">
        <v>442</v>
      </c>
      <c r="E138" s="403"/>
    </row>
    <row r="139" ht="54.6" customHeight="1">
      <c r="A139" s="443"/>
      <c r="B139" t="s" s="447">
        <v>440</v>
      </c>
      <c r="C139" t="s" s="459">
        <v>443</v>
      </c>
      <c r="D139" s="446">
        <v>46</v>
      </c>
      <c r="E139" s="403"/>
    </row>
    <row r="140" ht="54.6" customHeight="1">
      <c r="A140" s="443"/>
      <c r="B140" t="s" s="447">
        <v>440</v>
      </c>
      <c r="C140" t="s" s="459">
        <v>444</v>
      </c>
      <c r="D140" s="446">
        <v>76</v>
      </c>
      <c r="E140" s="403"/>
    </row>
    <row r="141" ht="54.6" customHeight="1">
      <c r="A141" s="443"/>
      <c r="B141" t="s" s="447">
        <v>440</v>
      </c>
      <c r="C141" t="s" s="459">
        <v>24</v>
      </c>
      <c r="D141" t="s" s="460">
        <v>24</v>
      </c>
      <c r="E141" s="403"/>
    </row>
    <row r="142" ht="54.6" customHeight="1">
      <c r="A142" s="443"/>
      <c r="B142" t="s" s="447">
        <v>445</v>
      </c>
      <c r="C142" t="s" s="448">
        <v>446</v>
      </c>
      <c r="D142" s="458">
        <v>20</v>
      </c>
      <c r="E142" s="403"/>
    </row>
    <row r="143" ht="54.6" customHeight="1">
      <c r="A143" s="443"/>
      <c r="B143" t="s" s="447">
        <v>447</v>
      </c>
      <c r="C143" t="s" s="448">
        <v>448</v>
      </c>
      <c r="D143" s="458">
        <v>56</v>
      </c>
      <c r="E143" s="403"/>
    </row>
    <row r="144" ht="54.6" customHeight="1">
      <c r="A144" s="443"/>
      <c r="B144" t="s" s="447">
        <v>449</v>
      </c>
      <c r="C144" t="s" s="459">
        <v>196</v>
      </c>
      <c r="D144" s="446">
        <v>10</v>
      </c>
      <c r="E144" s="403"/>
    </row>
    <row r="145" ht="54.6" customHeight="1">
      <c r="A145" s="443"/>
      <c r="B145" t="s" s="447">
        <v>450</v>
      </c>
      <c r="C145" t="s" s="459">
        <v>451</v>
      </c>
      <c r="D145" s="446">
        <v>50</v>
      </c>
      <c r="E145" s="403"/>
    </row>
    <row r="146" ht="54.6" customHeight="1">
      <c r="A146" s="443"/>
      <c r="B146" t="s" s="447">
        <v>452</v>
      </c>
      <c r="C146" t="s" s="448">
        <v>453</v>
      </c>
      <c r="D146" s="458">
        <v>2</v>
      </c>
      <c r="E146" s="403"/>
    </row>
    <row r="147" ht="54.6" customHeight="1">
      <c r="A147" s="443"/>
      <c r="B147" s="451"/>
      <c r="C147" s="445"/>
      <c r="D147" s="446"/>
      <c r="E147" s="403"/>
    </row>
    <row r="148" ht="54.6" customHeight="1">
      <c r="A148" s="443"/>
      <c r="B148" s="466"/>
      <c r="C148" s="470"/>
      <c r="D148" s="462"/>
      <c r="E148" s="403"/>
    </row>
    <row r="149" ht="54.6" customHeight="1" hidden="1">
      <c r="A149" s="466"/>
      <c r="B149" s="466"/>
      <c r="C149" s="470"/>
      <c r="D149" s="462"/>
      <c r="E149" s="403"/>
    </row>
    <row r="150" ht="54.6" customHeight="1" hidden="1">
      <c r="A150" s="471"/>
      <c r="B150" s="471"/>
      <c r="C150" s="472"/>
      <c r="D150" s="435"/>
      <c r="E150" s="403"/>
    </row>
    <row r="151" ht="54.6" customHeight="1" hidden="1">
      <c r="A151" s="471"/>
      <c r="B151" s="471"/>
      <c r="C151" s="473"/>
      <c r="D151" s="474"/>
      <c r="E151" s="403"/>
    </row>
    <row r="152" ht="54.6" customHeight="1" hidden="1">
      <c r="A152" s="471"/>
      <c r="B152" s="471"/>
      <c r="C152" s="473"/>
      <c r="D152" s="474"/>
      <c r="E152" s="403"/>
    </row>
    <row r="153" ht="54.6" customHeight="1" hidden="1">
      <c r="A153" s="471"/>
      <c r="B153" s="471"/>
      <c r="C153" s="473"/>
      <c r="D153" s="474"/>
      <c r="E153" s="403"/>
    </row>
    <row r="154" ht="54.6" customHeight="1" hidden="1">
      <c r="A154" s="471"/>
      <c r="B154" s="471"/>
      <c r="C154" s="472"/>
      <c r="D154" s="435"/>
      <c r="E154" s="403"/>
    </row>
    <row r="155" ht="54.6" customHeight="1">
      <c r="A155" t="s" s="475">
        <v>454</v>
      </c>
      <c r="B155" t="s" s="467">
        <v>33</v>
      </c>
      <c r="C155" t="s" s="388">
        <v>312</v>
      </c>
      <c r="D155" t="s" s="388">
        <v>313</v>
      </c>
      <c r="E155" s="403"/>
    </row>
    <row r="156" ht="54.6" customHeight="1">
      <c r="A156" s="476"/>
      <c r="B156" t="s" s="467">
        <v>455</v>
      </c>
      <c r="C156" t="s" s="388">
        <v>456</v>
      </c>
      <c r="D156" s="462">
        <v>840</v>
      </c>
      <c r="E156" s="477">
        <v>2</v>
      </c>
    </row>
    <row r="157" ht="54.6" customHeight="1">
      <c r="A157" s="476"/>
      <c r="B157" s="444"/>
      <c r="C157" t="s" s="388">
        <v>457</v>
      </c>
      <c r="D157" s="462">
        <v>1100</v>
      </c>
      <c r="E157" s="477">
        <v>3</v>
      </c>
    </row>
    <row r="158" ht="54.6" customHeight="1">
      <c r="A158" s="476"/>
      <c r="B158" s="444"/>
      <c r="C158" t="s" s="388">
        <v>458</v>
      </c>
      <c r="D158" s="462">
        <v>1360</v>
      </c>
      <c r="E158" s="477">
        <v>4</v>
      </c>
    </row>
    <row r="159" ht="54.6" customHeight="1">
      <c r="A159" s="476"/>
      <c r="B159" s="444"/>
      <c r="C159" t="s" s="388">
        <v>459</v>
      </c>
      <c r="D159" s="462">
        <v>1620</v>
      </c>
      <c r="E159" s="477">
        <v>5</v>
      </c>
    </row>
    <row r="160" ht="54.6" customHeight="1">
      <c r="A160" s="476"/>
      <c r="B160" s="444"/>
      <c r="C160" t="s" s="388">
        <v>460</v>
      </c>
      <c r="D160" s="462">
        <v>1880</v>
      </c>
      <c r="E160" s="477">
        <v>6</v>
      </c>
    </row>
    <row r="161" ht="54.6" customHeight="1">
      <c r="A161" s="476"/>
      <c r="B161" s="444"/>
      <c r="C161" t="s" s="388">
        <v>461</v>
      </c>
      <c r="D161" s="462">
        <v>2140</v>
      </c>
      <c r="E161" s="477">
        <v>7</v>
      </c>
    </row>
    <row r="162" ht="54.6" customHeight="1">
      <c r="A162" s="476"/>
      <c r="B162" s="444"/>
      <c r="C162" t="s" s="388">
        <v>462</v>
      </c>
      <c r="D162" s="462">
        <v>2400</v>
      </c>
      <c r="E162" s="477">
        <v>8</v>
      </c>
    </row>
    <row r="163" ht="54.6" customHeight="1">
      <c r="A163" s="476"/>
      <c r="B163" s="444"/>
      <c r="C163" t="s" s="459">
        <v>24</v>
      </c>
      <c r="D163" t="s" s="460">
        <v>24</v>
      </c>
      <c r="E163" s="403"/>
    </row>
    <row r="164" ht="54.6" customHeight="1">
      <c r="A164" s="476"/>
      <c r="B164" s="444"/>
      <c r="C164" t="s" s="388">
        <v>463</v>
      </c>
      <c r="D164" s="462">
        <v>2600</v>
      </c>
      <c r="E164" s="403"/>
    </row>
    <row r="165" ht="54.6" customHeight="1">
      <c r="A165" s="476"/>
      <c r="B165" s="444"/>
      <c r="C165" t="s" s="388">
        <v>464</v>
      </c>
      <c r="D165" s="462">
        <v>2940</v>
      </c>
      <c r="E165" s="403"/>
    </row>
    <row r="166" ht="54.6" customHeight="1">
      <c r="A166" s="476"/>
      <c r="B166" s="444"/>
      <c r="C166" t="s" s="388">
        <v>465</v>
      </c>
      <c r="D166" s="462">
        <v>3000</v>
      </c>
      <c r="E166" s="403"/>
    </row>
    <row r="167" ht="54.6" customHeight="1">
      <c r="A167" s="476"/>
      <c r="B167" s="444"/>
      <c r="C167" t="s" s="388">
        <v>466</v>
      </c>
      <c r="D167" s="462">
        <v>3260</v>
      </c>
      <c r="E167" s="403"/>
    </row>
    <row r="168" ht="54.6" customHeight="1">
      <c r="A168" s="476"/>
      <c r="B168" s="444"/>
      <c r="C168" t="s" s="388">
        <v>467</v>
      </c>
      <c r="D168" s="462">
        <v>600</v>
      </c>
      <c r="E168" s="403"/>
    </row>
    <row r="169" ht="54.6" customHeight="1">
      <c r="A169" s="476"/>
      <c r="B169" s="444"/>
      <c r="C169" t="s" s="388">
        <v>468</v>
      </c>
      <c r="D169" s="462">
        <v>200</v>
      </c>
      <c r="E169" s="403"/>
    </row>
    <row r="170" ht="54.6" customHeight="1">
      <c r="A170" s="476"/>
      <c r="B170" s="444"/>
      <c r="C170" t="s" s="478">
        <v>469</v>
      </c>
      <c r="D170" s="479">
        <v>270</v>
      </c>
      <c r="E170" t="s" s="450">
        <v>470</v>
      </c>
    </row>
    <row r="171" ht="54.6" customHeight="1">
      <c r="A171" s="476"/>
      <c r="B171" s="444"/>
      <c r="C171" t="s" s="478">
        <v>471</v>
      </c>
      <c r="D171" s="462">
        <v>340</v>
      </c>
      <c r="E171" t="s" s="450">
        <v>472</v>
      </c>
    </row>
    <row r="172" ht="54.6" customHeight="1">
      <c r="A172" s="476"/>
      <c r="B172" t="s" s="467">
        <v>473</v>
      </c>
      <c r="C172" t="s" s="388">
        <v>474</v>
      </c>
      <c r="D172" s="462">
        <v>440</v>
      </c>
      <c r="E172" s="480">
        <v>2</v>
      </c>
    </row>
    <row r="173" ht="54.6" customHeight="1">
      <c r="A173" s="476"/>
      <c r="B173" s="444"/>
      <c r="C173" t="s" s="388">
        <v>475</v>
      </c>
      <c r="D173" s="462">
        <v>660</v>
      </c>
      <c r="E173" s="480">
        <v>3</v>
      </c>
    </row>
    <row r="174" ht="54.6" customHeight="1">
      <c r="A174" s="476"/>
      <c r="B174" s="444"/>
      <c r="C174" t="s" s="388">
        <v>476</v>
      </c>
      <c r="D174" s="462">
        <v>880</v>
      </c>
      <c r="E174" s="480">
        <v>4</v>
      </c>
    </row>
    <row r="175" ht="54.6" customHeight="1">
      <c r="A175" s="476"/>
      <c r="B175" s="444"/>
      <c r="C175" t="s" s="388">
        <v>477</v>
      </c>
      <c r="D175" s="462">
        <v>1100</v>
      </c>
      <c r="E175" s="480">
        <v>5</v>
      </c>
    </row>
    <row r="176" ht="54.6" customHeight="1">
      <c r="A176" s="476"/>
      <c r="B176" s="444"/>
      <c r="C176" t="s" s="388">
        <v>478</v>
      </c>
      <c r="D176" s="462">
        <v>1320</v>
      </c>
      <c r="E176" s="480">
        <v>6</v>
      </c>
    </row>
    <row r="177" ht="54.6" customHeight="1">
      <c r="A177" s="476"/>
      <c r="B177" s="444"/>
      <c r="C177" t="s" s="388">
        <v>479</v>
      </c>
      <c r="D177" s="462">
        <v>1540</v>
      </c>
      <c r="E177" s="480">
        <v>7</v>
      </c>
    </row>
    <row r="178" ht="54.6" customHeight="1">
      <c r="A178" s="476"/>
      <c r="B178" s="444"/>
      <c r="C178" t="s" s="388">
        <v>480</v>
      </c>
      <c r="D178" s="462">
        <v>1760</v>
      </c>
      <c r="E178" s="480">
        <v>8</v>
      </c>
    </row>
    <row r="179" ht="54.6" customHeight="1">
      <c r="A179" s="476"/>
      <c r="B179" s="444"/>
      <c r="C179" t="s" s="459">
        <v>24</v>
      </c>
      <c r="D179" t="s" s="460">
        <v>24</v>
      </c>
      <c r="E179" s="480">
        <v>9</v>
      </c>
    </row>
    <row r="180" ht="54.6" customHeight="1">
      <c r="A180" s="476"/>
      <c r="B180" s="444"/>
      <c r="C180" t="s" s="388">
        <v>481</v>
      </c>
      <c r="D180" s="462">
        <v>1980</v>
      </c>
      <c r="E180" s="403"/>
    </row>
    <row r="181" ht="54.6" customHeight="1">
      <c r="A181" s="476"/>
      <c r="B181" s="444"/>
      <c r="C181" t="s" s="388">
        <v>482</v>
      </c>
      <c r="D181" s="462">
        <v>180</v>
      </c>
      <c r="E181" s="403"/>
    </row>
    <row r="182" ht="54.6" customHeight="1">
      <c r="A182" s="476"/>
      <c r="B182" s="444"/>
      <c r="C182" t="s" s="388">
        <v>483</v>
      </c>
      <c r="D182" s="462">
        <v>176</v>
      </c>
      <c r="E182" s="403"/>
    </row>
    <row r="183" ht="54.6" customHeight="1">
      <c r="A183" s="476"/>
      <c r="B183" s="444"/>
      <c r="C183" t="s" s="388">
        <v>484</v>
      </c>
      <c r="D183" s="462">
        <v>199</v>
      </c>
      <c r="E183" s="403"/>
    </row>
    <row r="184" ht="54.6" customHeight="1" hidden="1">
      <c r="A184" s="476"/>
      <c r="B184" s="444"/>
      <c r="C184" t="s" s="481">
        <v>485</v>
      </c>
      <c r="D184" s="462">
        <v>400</v>
      </c>
      <c r="E184" s="403"/>
    </row>
    <row r="185" ht="54.6" customHeight="1">
      <c r="A185" t="s" s="389">
        <v>486</v>
      </c>
      <c r="B185" t="s" s="467">
        <v>487</v>
      </c>
      <c r="C185" t="s" s="388">
        <v>64</v>
      </c>
      <c r="D185" s="462">
        <v>5.6</v>
      </c>
      <c r="E185" s="403"/>
    </row>
    <row r="186" ht="54.6" customHeight="1">
      <c r="A186" s="443"/>
      <c r="B186" t="s" s="467">
        <v>487</v>
      </c>
      <c r="C186" t="s" s="388">
        <v>488</v>
      </c>
      <c r="D186" s="462">
        <v>8</v>
      </c>
      <c r="E186" s="403"/>
    </row>
    <row r="187" ht="54.6" customHeight="1">
      <c r="A187" s="443"/>
      <c r="B187" t="s" s="467">
        <v>489</v>
      </c>
      <c r="C187" t="s" s="388">
        <v>490</v>
      </c>
      <c r="D187" s="462">
        <v>14</v>
      </c>
      <c r="E187" s="403"/>
    </row>
    <row r="188" ht="54.6" customHeight="1">
      <c r="A188" s="443"/>
      <c r="B188" t="s" s="467">
        <v>489</v>
      </c>
      <c r="C188" t="s" s="388">
        <v>491</v>
      </c>
      <c r="D188" s="462">
        <v>7</v>
      </c>
      <c r="E188" s="403"/>
    </row>
    <row r="189" ht="49.2" customHeight="1" hidden="1">
      <c r="A189" s="482"/>
      <c r="B189" s="398"/>
      <c r="C189" s="483"/>
      <c r="D189" s="484"/>
      <c r="E189" s="403"/>
    </row>
    <row r="190" ht="54.6" customHeight="1">
      <c r="A190" t="s" s="475">
        <v>492</v>
      </c>
      <c r="B190" t="s" s="467">
        <v>33</v>
      </c>
      <c r="C190" t="s" s="388">
        <v>312</v>
      </c>
      <c r="D190" t="s" s="388">
        <v>313</v>
      </c>
      <c r="E190" s="403"/>
    </row>
    <row r="191" ht="54.6" customHeight="1">
      <c r="A191" s="476"/>
      <c r="B191" s="444"/>
      <c r="C191" s="466"/>
      <c r="D191" s="462"/>
      <c r="E191" s="403"/>
    </row>
    <row r="192" ht="54.6" customHeight="1">
      <c r="A192" s="443"/>
      <c r="B192" t="s" s="485">
        <v>493</v>
      </c>
      <c r="C192" t="s" s="388">
        <v>494</v>
      </c>
      <c r="D192" s="462">
        <v>580</v>
      </c>
      <c r="E192" s="403"/>
    </row>
    <row r="193" ht="54.6" customHeight="1">
      <c r="A193" s="443"/>
      <c r="B193" s="486"/>
      <c r="C193" t="s" s="388">
        <v>495</v>
      </c>
      <c r="D193" s="462">
        <v>655.4</v>
      </c>
      <c r="E193" s="403"/>
    </row>
    <row r="194" ht="54.6" customHeight="1">
      <c r="A194" s="443"/>
      <c r="B194" s="486"/>
      <c r="C194" t="s" s="388">
        <v>496</v>
      </c>
      <c r="D194" s="462">
        <v>700.6</v>
      </c>
      <c r="E194" s="403"/>
    </row>
    <row r="195" ht="54.6" customHeight="1">
      <c r="A195" s="443"/>
      <c r="B195" s="486"/>
      <c r="C195" t="s" s="388">
        <v>497</v>
      </c>
      <c r="D195" s="462">
        <v>845.6</v>
      </c>
      <c r="E195" s="403"/>
    </row>
    <row r="196" ht="54.6" customHeight="1">
      <c r="A196" s="443"/>
      <c r="B196" s="486"/>
      <c r="C196" t="s" s="388">
        <v>498</v>
      </c>
      <c r="D196" s="462">
        <v>1006.8</v>
      </c>
      <c r="E196" s="403"/>
    </row>
    <row r="197" ht="54.6" customHeight="1">
      <c r="A197" s="443"/>
      <c r="B197" s="486"/>
      <c r="C197" t="s" s="388">
        <v>499</v>
      </c>
      <c r="D197" s="462">
        <v>1105.48</v>
      </c>
      <c r="E197" s="403"/>
    </row>
    <row r="198" ht="54.6" customHeight="1">
      <c r="A198" s="443"/>
      <c r="B198" s="486"/>
      <c r="C198" t="s" s="388">
        <v>500</v>
      </c>
      <c r="D198" s="462">
        <v>1240.04</v>
      </c>
      <c r="E198" s="403"/>
    </row>
    <row r="199" ht="54.6" customHeight="1">
      <c r="A199" s="443"/>
      <c r="B199" s="486"/>
      <c r="C199" t="s" s="388">
        <v>501</v>
      </c>
      <c r="D199" s="462">
        <v>1257.4</v>
      </c>
      <c r="E199" s="403"/>
    </row>
    <row r="200" ht="54.6" customHeight="1">
      <c r="A200" s="443"/>
      <c r="B200" s="486"/>
      <c r="C200" t="s" s="388">
        <v>502</v>
      </c>
      <c r="D200" s="462">
        <v>1392</v>
      </c>
      <c r="E200" s="403"/>
    </row>
    <row r="201" ht="54.6" customHeight="1">
      <c r="A201" s="443"/>
      <c r="B201" s="486"/>
      <c r="C201" t="s" s="388">
        <v>503</v>
      </c>
      <c r="D201" s="462">
        <v>1481.32</v>
      </c>
      <c r="E201" s="403"/>
    </row>
    <row r="202" ht="54.6" customHeight="1">
      <c r="A202" s="443"/>
      <c r="B202" s="486"/>
      <c r="C202" t="s" s="388">
        <v>504</v>
      </c>
      <c r="D202" s="462">
        <v>1591.52</v>
      </c>
      <c r="E202" s="403"/>
    </row>
    <row r="203" ht="54.6" customHeight="1">
      <c r="A203" s="443"/>
      <c r="B203" s="486"/>
      <c r="C203" t="s" s="388">
        <v>505</v>
      </c>
      <c r="D203" s="462">
        <v>1664.6</v>
      </c>
      <c r="E203" s="403"/>
    </row>
    <row r="204" ht="54.6" customHeight="1">
      <c r="A204" s="443"/>
      <c r="B204" s="486"/>
      <c r="C204" t="s" s="388">
        <v>506</v>
      </c>
      <c r="D204" s="462">
        <v>1817</v>
      </c>
      <c r="E204" s="403"/>
    </row>
    <row r="205" ht="54.6" customHeight="1">
      <c r="A205" s="443"/>
      <c r="B205" s="486"/>
      <c r="C205" t="s" s="388">
        <v>507</v>
      </c>
      <c r="D205" s="462">
        <v>2092.6</v>
      </c>
      <c r="E205" s="403"/>
    </row>
    <row r="206" ht="54.6" customHeight="1">
      <c r="A206" s="443"/>
      <c r="B206" s="486"/>
      <c r="C206" t="s" s="388">
        <v>508</v>
      </c>
      <c r="D206" s="462">
        <v>2129.6</v>
      </c>
      <c r="E206" s="403"/>
    </row>
    <row r="207" ht="54.6" customHeight="1">
      <c r="A207" s="443"/>
      <c r="B207" s="486"/>
      <c r="C207" t="s" s="388">
        <v>509</v>
      </c>
      <c r="D207" s="462">
        <v>2400</v>
      </c>
      <c r="E207" s="403"/>
    </row>
    <row r="208" ht="54.6" customHeight="1">
      <c r="A208" s="443"/>
      <c r="B208" s="486"/>
      <c r="C208" t="s" s="388">
        <v>24</v>
      </c>
      <c r="D208" s="462"/>
      <c r="E208" s="403"/>
    </row>
    <row r="209" ht="54.6" customHeight="1">
      <c r="A209" s="443"/>
      <c r="B209" s="486"/>
      <c r="C209" t="s" s="388">
        <v>510</v>
      </c>
      <c r="D209" s="462">
        <v>360</v>
      </c>
      <c r="E209" s="403"/>
    </row>
    <row r="210" ht="54.6" customHeight="1" hidden="1">
      <c r="A210" s="443"/>
      <c r="B210" s="444"/>
      <c r="C210" s="445"/>
      <c r="D210" s="446"/>
      <c r="E210" t="s" s="450">
        <v>511</v>
      </c>
    </row>
    <row r="211" ht="54.6" customHeight="1" hidden="1">
      <c r="A211" s="487"/>
      <c r="B211" s="398"/>
      <c r="C211" s="488"/>
      <c r="D211" s="423"/>
      <c r="E211" t="s" s="450">
        <v>511</v>
      </c>
    </row>
    <row r="212" ht="54.6" customHeight="1">
      <c r="A212" t="s" s="475">
        <v>512</v>
      </c>
      <c r="B212" t="s" s="469">
        <v>33</v>
      </c>
      <c r="C212" t="s" s="459">
        <v>312</v>
      </c>
      <c r="D212" t="s" s="469">
        <v>313</v>
      </c>
      <c r="E212" t="s" s="450">
        <v>511</v>
      </c>
    </row>
    <row r="213" ht="54.6" customHeight="1">
      <c r="A213" s="476"/>
      <c r="B213" s="489"/>
      <c r="C213" t="s" s="459">
        <v>24</v>
      </c>
      <c r="D213" t="s" s="460">
        <v>24</v>
      </c>
      <c r="E213" t="s" s="450">
        <v>511</v>
      </c>
    </row>
    <row r="214" ht="54.6" customHeight="1">
      <c r="A214" s="476"/>
      <c r="B214" s="490"/>
      <c r="C214" t="s" s="491">
        <v>24</v>
      </c>
      <c r="D214" t="s" s="492">
        <v>24</v>
      </c>
      <c r="E214" t="s" s="450">
        <v>511</v>
      </c>
    </row>
    <row r="215" ht="54.6" customHeight="1">
      <c r="A215" s="476"/>
      <c r="B215" s="398"/>
      <c r="C215" t="s" s="493">
        <v>24</v>
      </c>
      <c r="D215" s="484"/>
      <c r="E215" s="403"/>
    </row>
    <row r="216" ht="54.6" customHeight="1">
      <c r="A216" s="476"/>
      <c r="B216" s="444"/>
      <c r="C216" t="s" s="494">
        <v>513</v>
      </c>
      <c r="D216" s="495">
        <v>754</v>
      </c>
      <c r="E216" t="s" s="450">
        <v>514</v>
      </c>
    </row>
    <row r="217" ht="54.6" customHeight="1">
      <c r="A217" s="476"/>
      <c r="B217" s="444"/>
      <c r="C217" t="s" s="494">
        <v>515</v>
      </c>
      <c r="D217" s="495">
        <v>836</v>
      </c>
      <c r="E217" t="s" s="450">
        <v>516</v>
      </c>
    </row>
    <row r="218" ht="54.6" customHeight="1">
      <c r="A218" s="476"/>
      <c r="B218" s="444"/>
      <c r="C218" t="s" s="494">
        <v>517</v>
      </c>
      <c r="D218" s="495">
        <v>938</v>
      </c>
      <c r="E218" t="s" s="450">
        <v>518</v>
      </c>
    </row>
    <row r="219" ht="54.6" customHeight="1">
      <c r="A219" s="476"/>
      <c r="B219" s="444"/>
      <c r="C219" t="s" s="494">
        <v>519</v>
      </c>
      <c r="D219" s="495">
        <v>1020</v>
      </c>
      <c r="E219" t="s" s="450">
        <v>520</v>
      </c>
    </row>
    <row r="220" ht="54.6" customHeight="1">
      <c r="A220" s="476"/>
      <c r="B220" s="444"/>
      <c r="C220" t="s" s="494">
        <v>521</v>
      </c>
      <c r="D220" s="495">
        <v>1092</v>
      </c>
      <c r="E220" t="s" s="450">
        <v>522</v>
      </c>
    </row>
    <row r="221" ht="54.6" customHeight="1">
      <c r="A221" s="476"/>
      <c r="B221" s="444"/>
      <c r="C221" t="s" s="494">
        <v>523</v>
      </c>
      <c r="D221" s="495">
        <v>1218</v>
      </c>
      <c r="E221" t="s" s="450">
        <v>524</v>
      </c>
    </row>
    <row r="222" ht="54.6" customHeight="1">
      <c r="A222" s="476"/>
      <c r="B222" s="444"/>
      <c r="C222" t="s" s="494">
        <v>525</v>
      </c>
      <c r="D222" s="495">
        <v>672</v>
      </c>
      <c r="E222" t="s" s="450">
        <v>526</v>
      </c>
    </row>
    <row r="223" ht="54.6" customHeight="1">
      <c r="A223" s="476"/>
      <c r="B223" s="444"/>
      <c r="C223" t="s" s="494">
        <v>527</v>
      </c>
      <c r="D223" s="495">
        <v>796</v>
      </c>
      <c r="E223" t="s" s="450">
        <v>528</v>
      </c>
    </row>
    <row r="224" ht="54.6" customHeight="1">
      <c r="A224" s="476"/>
      <c r="B224" s="444"/>
      <c r="C224" t="s" s="494">
        <v>529</v>
      </c>
      <c r="D224" s="495">
        <v>952</v>
      </c>
      <c r="E224" t="s" s="450">
        <v>530</v>
      </c>
    </row>
    <row r="225" ht="54.6" customHeight="1">
      <c r="A225" s="476"/>
      <c r="B225" s="444"/>
      <c r="C225" t="s" s="494">
        <v>531</v>
      </c>
      <c r="D225" s="495">
        <v>1080</v>
      </c>
      <c r="E225" t="s" s="450">
        <v>532</v>
      </c>
    </row>
    <row r="226" ht="54.6" customHeight="1">
      <c r="A226" s="476"/>
      <c r="B226" s="444"/>
      <c r="C226" t="s" s="494">
        <v>533</v>
      </c>
      <c r="D226" s="495">
        <v>1214</v>
      </c>
      <c r="E226" t="s" s="450">
        <v>534</v>
      </c>
    </row>
    <row r="227" ht="54.6" customHeight="1">
      <c r="A227" s="476"/>
      <c r="B227" s="444"/>
      <c r="C227" t="s" s="494">
        <v>535</v>
      </c>
      <c r="D227" s="495">
        <v>1394</v>
      </c>
      <c r="E227" t="s" s="450">
        <v>536</v>
      </c>
    </row>
    <row r="228" ht="54.6" customHeight="1">
      <c r="A228" s="476"/>
      <c r="B228" s="444"/>
      <c r="C228" t="s" s="494">
        <v>537</v>
      </c>
      <c r="D228" s="495">
        <v>736</v>
      </c>
      <c r="E228" t="s" s="450">
        <v>538</v>
      </c>
    </row>
    <row r="229" ht="54.6" customHeight="1">
      <c r="A229" s="476"/>
      <c r="B229" s="444"/>
      <c r="C229" t="s" s="494">
        <v>539</v>
      </c>
      <c r="D229" s="495">
        <v>920</v>
      </c>
      <c r="E229" t="s" s="450">
        <v>540</v>
      </c>
    </row>
    <row r="230" ht="54.6" customHeight="1">
      <c r="A230" s="476"/>
      <c r="B230" s="444"/>
      <c r="C230" t="s" s="494">
        <v>541</v>
      </c>
      <c r="D230" s="495">
        <v>1134</v>
      </c>
      <c r="E230" t="s" s="450">
        <v>542</v>
      </c>
    </row>
    <row r="231" ht="54.6" customHeight="1">
      <c r="A231" s="476"/>
      <c r="B231" s="444"/>
      <c r="C231" t="s" s="494">
        <v>543</v>
      </c>
      <c r="D231" s="495">
        <v>1334</v>
      </c>
      <c r="E231" t="s" s="450">
        <v>544</v>
      </c>
    </row>
    <row r="232" ht="54.6" customHeight="1">
      <c r="A232" s="476"/>
      <c r="B232" s="444"/>
      <c r="C232" t="s" s="494">
        <v>545</v>
      </c>
      <c r="D232" s="495">
        <v>1518</v>
      </c>
      <c r="E232" t="s" s="450">
        <v>546</v>
      </c>
    </row>
    <row r="233" ht="54.6" customHeight="1">
      <c r="A233" s="476"/>
      <c r="B233" s="444"/>
      <c r="C233" t="s" s="496">
        <v>547</v>
      </c>
      <c r="D233" s="495">
        <v>2554</v>
      </c>
      <c r="E233" t="s" s="450">
        <v>548</v>
      </c>
    </row>
    <row r="234" ht="54.6" customHeight="1">
      <c r="A234" s="476"/>
      <c r="B234" s="444"/>
      <c r="C234" t="s" s="496">
        <v>549</v>
      </c>
      <c r="D234" s="495">
        <v>2814</v>
      </c>
      <c r="E234" t="s" s="450">
        <v>550</v>
      </c>
    </row>
    <row r="235" ht="54.6" customHeight="1">
      <c r="A235" s="476"/>
      <c r="B235" s="444"/>
      <c r="C235" t="s" s="496">
        <v>551</v>
      </c>
      <c r="D235" s="495">
        <v>454</v>
      </c>
      <c r="E235" t="s" s="450">
        <v>552</v>
      </c>
    </row>
    <row r="236" ht="54.6" customHeight="1">
      <c r="A236" s="476"/>
      <c r="B236" s="444"/>
      <c r="C236" t="s" s="496">
        <v>553</v>
      </c>
      <c r="D236" s="495">
        <v>670</v>
      </c>
      <c r="E236" t="s" s="450">
        <v>554</v>
      </c>
    </row>
    <row r="237" ht="54.6" customHeight="1">
      <c r="A237" s="476"/>
      <c r="B237" s="444"/>
      <c r="C237" t="s" s="496">
        <v>555</v>
      </c>
      <c r="D237" s="495">
        <v>730</v>
      </c>
      <c r="E237" s="403"/>
    </row>
    <row r="238" ht="54.6" customHeight="1">
      <c r="A238" s="476"/>
      <c r="B238" s="444"/>
      <c r="C238" s="445"/>
      <c r="D238" s="446"/>
      <c r="E238" s="403"/>
    </row>
    <row r="239" ht="54.6" customHeight="1">
      <c r="A239" t="s" s="389">
        <v>216</v>
      </c>
      <c r="B239" t="s" s="497">
        <v>556</v>
      </c>
      <c r="C239" t="s" s="459">
        <v>217</v>
      </c>
      <c r="D239" s="446">
        <v>240</v>
      </c>
      <c r="E239" s="403"/>
    </row>
    <row r="240" ht="54.6" customHeight="1">
      <c r="A240" s="443"/>
      <c r="B240" t="s" s="497">
        <v>88</v>
      </c>
      <c r="C240" t="s" s="459">
        <v>217</v>
      </c>
      <c r="D240" s="446">
        <v>200</v>
      </c>
      <c r="E240" s="403"/>
    </row>
    <row r="241" ht="54.6" customHeight="1">
      <c r="A241" s="443"/>
      <c r="B241" t="s" s="497">
        <v>557</v>
      </c>
      <c r="C241" t="s" s="459">
        <v>217</v>
      </c>
      <c r="D241" s="446">
        <v>260</v>
      </c>
      <c r="E241" s="403"/>
    </row>
    <row r="242" ht="54.6" customHeight="1">
      <c r="A242" s="443"/>
      <c r="B242" t="s" s="497">
        <v>558</v>
      </c>
      <c r="C242" t="s" s="459">
        <v>217</v>
      </c>
      <c r="D242" s="446">
        <v>260</v>
      </c>
      <c r="E242" s="403"/>
    </row>
    <row r="243" ht="38.4" customHeight="1">
      <c r="A243" s="498"/>
      <c r="B243" s="499"/>
      <c r="C243" s="445"/>
      <c r="D243" s="446"/>
      <c r="E243" s="500"/>
    </row>
    <row r="244" ht="40.2" customHeight="1">
      <c r="A244" s="5"/>
      <c r="B244" t="s" s="501">
        <v>559</v>
      </c>
      <c r="C244" s="498"/>
      <c r="D244" s="502"/>
      <c r="E244" s="503"/>
    </row>
    <row r="245" ht="40.2" customHeight="1">
      <c r="A245" s="5"/>
      <c r="B245" s="5"/>
      <c r="C245" s="5"/>
      <c r="D245" s="504"/>
      <c r="E245" s="503"/>
    </row>
    <row r="246" ht="40.2" customHeight="1">
      <c r="A246" s="5"/>
      <c r="B246" s="5"/>
      <c r="C246" s="5"/>
      <c r="D246" s="504"/>
      <c r="E246" s="505"/>
    </row>
  </sheetData>
  <mergeCells count="24">
    <mergeCell ref="A2:A87"/>
    <mergeCell ref="A89:A99"/>
    <mergeCell ref="A101:A110"/>
    <mergeCell ref="A111:A130"/>
    <mergeCell ref="A133:A148"/>
    <mergeCell ref="A155:A183"/>
    <mergeCell ref="A185:A188"/>
    <mergeCell ref="A190:A209"/>
    <mergeCell ref="A212:A238"/>
    <mergeCell ref="A239:A242"/>
    <mergeCell ref="B2:B15"/>
    <mergeCell ref="B16:B40"/>
    <mergeCell ref="B41:B59"/>
    <mergeCell ref="B60:B71"/>
    <mergeCell ref="B72:B77"/>
    <mergeCell ref="B78:B87"/>
    <mergeCell ref="B89:B93"/>
    <mergeCell ref="B94:B99"/>
    <mergeCell ref="B111:B117"/>
    <mergeCell ref="B118:B120"/>
    <mergeCell ref="B156:B171"/>
    <mergeCell ref="B172:B183"/>
    <mergeCell ref="B192:B209"/>
    <mergeCell ref="B216:B238"/>
  </mergeCells>
  <conditionalFormatting sqref="D10:D15 D34:D71 D76:D79 D81:D88 C89:E99 D100:D243">
    <cfRule type="cellIs" dxfId="3" priority="1" operator="lessThan" stopIfTrue="1">
      <formula>0</formula>
    </cfRule>
  </conditionalFormatting>
  <pageMargins left="0.7" right="0.7" top="0.75" bottom="0.75" header="0.3" footer="0.3"/>
  <pageSetup firstPageNumber="1" fitToHeight="1" fitToWidth="1" scale="51"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