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hanzhe/Documents/life/三居室/地暖/"/>
    </mc:Choice>
  </mc:AlternateContent>
  <bookViews>
    <workbookView xWindow="0" yWindow="460" windowWidth="19200" windowHeight="21140"/>
  </bookViews>
  <sheets>
    <sheet name="地热" sheetId="2" r:id="rId1"/>
    <sheet name="锅炉参数" sheetId="3" state="hidden" r:id="rId2"/>
  </sheets>
  <definedNames>
    <definedName name="_xlnm._FilterDatabase" localSheetId="0" hidden="1">地热!$A$1:$K$53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3" i="2" l="1"/>
  <c r="C42" i="2"/>
  <c r="J37" i="2"/>
  <c r="H36" i="2"/>
  <c r="J36" i="2"/>
  <c r="H35" i="2"/>
  <c r="J35" i="2"/>
  <c r="J31" i="2"/>
  <c r="J27" i="2"/>
  <c r="X26" i="2"/>
  <c r="W26" i="2"/>
  <c r="V26" i="2"/>
  <c r="U26" i="2"/>
  <c r="J26" i="2"/>
  <c r="H21" i="2"/>
  <c r="J21" i="2"/>
  <c r="H20" i="2"/>
  <c r="J20" i="2"/>
  <c r="J19" i="2"/>
  <c r="J18" i="2"/>
  <c r="J17" i="2"/>
  <c r="J16" i="2"/>
  <c r="C13" i="2"/>
  <c r="H34" i="2"/>
  <c r="J34" i="2"/>
  <c r="E12" i="2"/>
  <c r="E11" i="2"/>
  <c r="E10" i="2"/>
  <c r="E9" i="2"/>
  <c r="H22" i="2"/>
  <c r="H23" i="2"/>
  <c r="J22" i="2"/>
  <c r="J23" i="2"/>
  <c r="E13" i="2"/>
  <c r="H28" i="2"/>
  <c r="J28" i="2"/>
  <c r="H29" i="2"/>
  <c r="J29" i="2"/>
  <c r="H30" i="2"/>
  <c r="H38" i="2"/>
  <c r="J38" i="2"/>
  <c r="H33" i="2"/>
  <c r="J33" i="2"/>
  <c r="H32" i="2"/>
  <c r="J32" i="2"/>
  <c r="J30" i="2"/>
  <c r="J39" i="2"/>
  <c r="J41" i="2"/>
  <c r="C41" i="2"/>
</calcChain>
</file>

<file path=xl/sharedStrings.xml><?xml version="1.0" encoding="utf-8"?>
<sst xmlns="http://schemas.openxmlformats.org/spreadsheetml/2006/main" count="302" uniqueCount="213">
  <si>
    <t>杭 州 顺 启 环 境 工 程 有 限 公 司</t>
  </si>
  <si>
    <t>HANGZHOU SHUNQI HVAC EQUIPMENT CO.,LTD</t>
  </si>
  <si>
    <t>项目名称</t>
  </si>
  <si>
    <t>营销服务</t>
  </si>
  <si>
    <t>联系电话</t>
  </si>
  <si>
    <t>户型类别：</t>
  </si>
  <si>
    <t>排屋</t>
  </si>
  <si>
    <t>公寓</t>
  </si>
  <si>
    <t>别墅</t>
  </si>
  <si>
    <t>办公</t>
  </si>
  <si>
    <t>项目地址</t>
  </si>
  <si>
    <t>设计服务</t>
  </si>
  <si>
    <t>同时使用率：</t>
  </si>
  <si>
    <t>REHAU</t>
  </si>
  <si>
    <t>GF</t>
  </si>
  <si>
    <t>项目报登号</t>
  </si>
  <si>
    <t>投诉服务</t>
  </si>
  <si>
    <t>地暖管材：</t>
  </si>
  <si>
    <t>LG-PE-Xa</t>
  </si>
  <si>
    <t>REHAU-PE-Xa</t>
  </si>
  <si>
    <t>PDM-PE-Xb-AL-PE-Xb</t>
  </si>
  <si>
    <t>GF-PE-RT</t>
  </si>
  <si>
    <t>A部分：房间负荷设计与配置</t>
  </si>
  <si>
    <t>序号</t>
  </si>
  <si>
    <t>房间名称</t>
  </si>
  <si>
    <t>房间面积(㎡)</t>
  </si>
  <si>
    <t>设计负荷（W/㎡)</t>
  </si>
  <si>
    <t>合计负荷（W/㎡)</t>
  </si>
  <si>
    <t>专用管道型号</t>
  </si>
  <si>
    <t>管间距㎝</t>
  </si>
  <si>
    <t>用途</t>
  </si>
  <si>
    <t>单位</t>
  </si>
  <si>
    <t>数量</t>
  </si>
  <si>
    <t>备注</t>
  </si>
  <si>
    <t>设计负荷</t>
  </si>
  <si>
    <t>房间面积㎡</t>
  </si>
  <si>
    <t>PE-RT</t>
  </si>
  <si>
    <t>传递热量</t>
  </si>
  <si>
    <t>路</t>
  </si>
  <si>
    <t>合计</t>
  </si>
  <si>
    <t>B部分：设备价格</t>
  </si>
  <si>
    <t>设备名称</t>
  </si>
  <si>
    <t>型号</t>
  </si>
  <si>
    <t>品牌</t>
  </si>
  <si>
    <t>单价（元）</t>
  </si>
  <si>
    <t>合计（元）</t>
  </si>
  <si>
    <t>曼瑞德</t>
  </si>
  <si>
    <t>两用壁挂炉</t>
  </si>
  <si>
    <t>台</t>
  </si>
  <si>
    <t>烟囱</t>
  </si>
  <si>
    <t>原装</t>
  </si>
  <si>
    <t>吸进空气和排出废气</t>
  </si>
  <si>
    <t>支</t>
  </si>
  <si>
    <t>分水器控制开关</t>
  </si>
  <si>
    <t>R9300GALTP</t>
  </si>
  <si>
    <t>德国/赫曼尼</t>
  </si>
  <si>
    <t>液晶显示温度调节</t>
  </si>
  <si>
    <t>只</t>
  </si>
  <si>
    <t>开关品牌：</t>
  </si>
  <si>
    <r>
      <rPr>
        <sz val="9"/>
        <rFont val="宋体"/>
        <family val="3"/>
        <charset val="134"/>
      </rPr>
      <t>分水器品牌</t>
    </r>
    <r>
      <rPr>
        <sz val="9"/>
        <rFont val="바탕체"/>
        <family val="3"/>
      </rPr>
      <t>:</t>
    </r>
  </si>
  <si>
    <t>分集水器</t>
  </si>
  <si>
    <t>均匀分配水流</t>
  </si>
  <si>
    <t>不锈钢进口</t>
  </si>
  <si>
    <t>分水器地热管接头</t>
  </si>
  <si>
    <t>Φ16*2.0</t>
  </si>
  <si>
    <t>连接固定地热管</t>
  </si>
  <si>
    <t>进口</t>
  </si>
  <si>
    <t>←分水器路数*2</t>
  </si>
  <si>
    <t>瑞好</t>
  </si>
  <si>
    <t>分水器热电阀</t>
  </si>
  <si>
    <t>HDZ--120</t>
  </si>
  <si>
    <t>控制各水路的通断</t>
  </si>
  <si>
    <t>←分水器路数*1</t>
  </si>
  <si>
    <t>流量平衡阀</t>
  </si>
  <si>
    <t>DN15</t>
  </si>
  <si>
    <t>调节各分路的水流量</t>
  </si>
  <si>
    <t>C部分：工程安装价格</t>
  </si>
  <si>
    <t>材质规格</t>
  </si>
  <si>
    <t>主管及管件</t>
  </si>
  <si>
    <t>20-32</t>
  </si>
  <si>
    <t>PPR</t>
  </si>
  <si>
    <t>皮尔萨</t>
  </si>
  <si>
    <t>锅炉连接分水器管道</t>
  </si>
  <si>
    <t>套</t>
  </si>
  <si>
    <t>热熔焊接</t>
  </si>
  <si>
    <t>主管材质：</t>
  </si>
  <si>
    <t>PPR管</t>
  </si>
  <si>
    <t>铜管</t>
  </si>
  <si>
    <t>铝塑管</t>
  </si>
  <si>
    <t>保温</t>
  </si>
  <si>
    <t>橡塑</t>
  </si>
  <si>
    <t>华美</t>
  </si>
  <si>
    <t>主管保温</t>
  </si>
  <si>
    <t>地暖加热管</t>
  </si>
  <si>
    <t>1.6*2.0</t>
  </si>
  <si>
    <t>米</t>
  </si>
  <si>
    <t>原装进口</t>
  </si>
  <si>
    <t>管间距：</t>
  </si>
  <si>
    <t>20㎝</t>
  </si>
  <si>
    <t>15cm</t>
  </si>
  <si>
    <t>地暖隔热板</t>
  </si>
  <si>
    <t>保温板</t>
  </si>
  <si>
    <t>上海/绿羽</t>
  </si>
  <si>
    <t>阻断热量向下传递</t>
  </si>
  <si>
    <t>㎡</t>
  </si>
  <si>
    <t>地热制定保温</t>
  </si>
  <si>
    <t>反射膜</t>
  </si>
  <si>
    <t>阻挡热量向下辐射</t>
  </si>
  <si>
    <t>地热制定反射膜</t>
  </si>
  <si>
    <t>铝箔胶带</t>
  </si>
  <si>
    <t>铝箔</t>
  </si>
  <si>
    <t>固定气垫反射膜</t>
  </si>
  <si>
    <t>卷</t>
  </si>
  <si>
    <t>硅晶网</t>
  </si>
  <si>
    <t>硅晶</t>
  </si>
  <si>
    <t>浙江</t>
  </si>
  <si>
    <t>增强混凝土的强度</t>
  </si>
  <si>
    <t>边角保温条</t>
  </si>
  <si>
    <t>阻断热量向墙体传递</t>
  </si>
  <si>
    <t>固定扣</t>
  </si>
  <si>
    <t>固定地暖管道</t>
  </si>
  <si>
    <t>个</t>
  </si>
  <si>
    <t>地暖套管</t>
  </si>
  <si>
    <t>地暖管穿孔外套保护管</t>
  </si>
  <si>
    <t>控制线</t>
  </si>
  <si>
    <t>控制器与分水器连接</t>
  </si>
  <si>
    <t>辅材及运输费</t>
  </si>
  <si>
    <t>国优</t>
  </si>
  <si>
    <t>/</t>
  </si>
  <si>
    <t>项</t>
  </si>
  <si>
    <t>设备、材料</t>
  </si>
  <si>
    <t>人工费</t>
  </si>
  <si>
    <t>D部分：工程总造价=B部分+C部分</t>
  </si>
  <si>
    <t>工程项目总造价</t>
  </si>
  <si>
    <t>工程优惠总价</t>
  </si>
  <si>
    <t>说明：</t>
  </si>
  <si>
    <r>
      <rPr>
        <b/>
        <sz val="10"/>
        <rFont val="Times New Roman"/>
        <family val="1"/>
      </rPr>
      <t>1</t>
    </r>
    <r>
      <rPr>
        <b/>
        <sz val="10"/>
        <rFont val="宋体"/>
        <family val="3"/>
        <charset val="134"/>
      </rPr>
      <t>、本报价根据客户提供的平面图及建筑特点进行报价。</t>
    </r>
  </si>
  <si>
    <r>
      <rPr>
        <b/>
        <sz val="10"/>
        <rFont val="Times New Roman"/>
        <family val="1"/>
      </rPr>
      <t>2</t>
    </r>
    <r>
      <rPr>
        <b/>
        <sz val="10"/>
        <rFont val="宋体"/>
        <family val="3"/>
        <charset val="134"/>
      </rPr>
      <t>、本报价不含设备电源线、空气开关、设备基础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由甲方按乙方要求提供</t>
    </r>
    <r>
      <rPr>
        <b/>
        <sz val="10"/>
        <rFont val="Times New Roman"/>
        <family val="1"/>
      </rPr>
      <t>)</t>
    </r>
    <r>
      <rPr>
        <b/>
        <sz val="10"/>
        <rFont val="宋体"/>
        <family val="3"/>
        <charset val="134"/>
      </rPr>
      <t>；不包含找平及沙石结面费用，砂石找平等由甲方负责；</t>
    </r>
  </si>
  <si>
    <r>
      <rPr>
        <b/>
        <sz val="10"/>
        <rFont val="Times New Roman"/>
        <family val="1"/>
      </rPr>
      <t>3</t>
    </r>
    <r>
      <rPr>
        <b/>
        <sz val="10"/>
        <rFont val="宋体"/>
        <family val="3"/>
        <charset val="134"/>
      </rPr>
      <t>、本方案不包括烟囱打孔费用，烟囱孔</t>
    </r>
    <r>
      <rPr>
        <b/>
        <sz val="10"/>
        <rFont val="Times New Roman"/>
        <family val="1"/>
      </rPr>
      <t>110cm</t>
    </r>
    <r>
      <rPr>
        <b/>
        <sz val="10"/>
        <rFont val="宋体"/>
        <family val="3"/>
        <charset val="134"/>
      </rPr>
      <t>孔径由业主负责，烟囱尺寸标准</t>
    </r>
    <r>
      <rPr>
        <b/>
        <sz val="10"/>
        <rFont val="Times New Roman"/>
        <family val="1"/>
      </rPr>
      <t>950mm(</t>
    </r>
    <r>
      <rPr>
        <b/>
        <sz val="10"/>
        <rFont val="宋体"/>
        <family val="3"/>
        <charset val="134"/>
      </rPr>
      <t>带一个弯头）；加长另计弯头费用</t>
    </r>
    <r>
      <rPr>
        <b/>
        <sz val="10"/>
        <rFont val="Times New Roman"/>
        <family val="1"/>
      </rPr>
      <t>100</t>
    </r>
    <r>
      <rPr>
        <b/>
        <sz val="10"/>
        <rFont val="宋体"/>
        <family val="3"/>
        <charset val="134"/>
      </rPr>
      <t>元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个，烟囱直径</t>
    </r>
    <r>
      <rPr>
        <b/>
        <sz val="10"/>
        <rFont val="Times New Roman"/>
        <family val="1"/>
      </rPr>
      <t>200</t>
    </r>
    <r>
      <rPr>
        <b/>
        <sz val="10"/>
        <rFont val="宋体"/>
        <family val="3"/>
        <charset val="134"/>
      </rPr>
      <t>元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个；</t>
    </r>
  </si>
  <si>
    <r>
      <rPr>
        <b/>
        <sz val="10"/>
        <rFont val="Times New Roman"/>
        <family val="1"/>
      </rPr>
      <t>4</t>
    </r>
    <r>
      <rPr>
        <b/>
        <sz val="10"/>
        <rFont val="宋体"/>
        <family val="3"/>
        <charset val="134"/>
      </rPr>
      <t>、锅炉建议装在室内设备或厨房（有良好的排气环境），装户外需甲方做好保护措施，防冻；锅炉上方防雨及暴晒；</t>
    </r>
  </si>
  <si>
    <r>
      <rPr>
        <b/>
        <sz val="10"/>
        <rFont val="Times New Roman"/>
        <family val="1"/>
      </rPr>
      <t>5</t>
    </r>
    <r>
      <rPr>
        <b/>
        <sz val="10"/>
        <rFont val="宋体"/>
        <family val="3"/>
        <charset val="134"/>
      </rPr>
      <t>、锅炉使用要通电通燃气，如长时间不用，建议锅炉电源不要断防冻（特别寒冬季节），建议与冰箱为一路电源空开；</t>
    </r>
  </si>
  <si>
    <r>
      <rPr>
        <b/>
        <sz val="10"/>
        <rFont val="Times New Roman"/>
        <family val="1"/>
      </rPr>
      <t>6</t>
    </r>
    <r>
      <rPr>
        <b/>
        <sz val="10"/>
        <rFont val="宋体"/>
        <family val="3"/>
        <charset val="134"/>
      </rPr>
      <t>、地面盘管铺设之前，做好卫生间等防水试漏工作；</t>
    </r>
  </si>
  <si>
    <r>
      <rPr>
        <b/>
        <sz val="10"/>
        <rFont val="Times New Roman"/>
        <family val="1"/>
      </rPr>
      <t>7</t>
    </r>
    <r>
      <rPr>
        <b/>
        <sz val="10"/>
        <rFont val="宋体"/>
        <family val="3"/>
        <charset val="134"/>
      </rPr>
      <t>、本方案不包含税，如需发票，按合同金额的</t>
    </r>
    <r>
      <rPr>
        <b/>
        <sz val="10"/>
        <rFont val="Times New Roman"/>
        <family val="1"/>
      </rPr>
      <t>6%</t>
    </r>
    <r>
      <rPr>
        <b/>
        <sz val="10"/>
        <rFont val="宋体"/>
        <family val="3"/>
        <charset val="134"/>
      </rPr>
      <t>收取税金；</t>
    </r>
  </si>
  <si>
    <r>
      <rPr>
        <b/>
        <sz val="10"/>
        <rFont val="Times New Roman"/>
        <family val="1"/>
      </rPr>
      <t>8</t>
    </r>
    <r>
      <rPr>
        <b/>
        <sz val="10"/>
        <rFont val="宋体"/>
        <family val="3"/>
        <charset val="134"/>
      </rPr>
      <t>、本方案未尽事宜请咨询服务人员；本报价盖章有效，有效期为</t>
    </r>
    <r>
      <rPr>
        <b/>
        <sz val="10"/>
        <rFont val="Times New Roman"/>
        <family val="1"/>
      </rPr>
      <t>30</t>
    </r>
    <r>
      <rPr>
        <b/>
        <sz val="10"/>
        <rFont val="宋体"/>
        <family val="3"/>
        <charset val="134"/>
      </rPr>
      <t>天；</t>
    </r>
  </si>
  <si>
    <t>杭州顺启环境工程有限公司</t>
  </si>
  <si>
    <t>分公司名称：</t>
  </si>
  <si>
    <t>杭州</t>
  </si>
  <si>
    <t>萧山</t>
  </si>
  <si>
    <t>临平</t>
  </si>
  <si>
    <t>嘉兴</t>
  </si>
  <si>
    <t>绍兴</t>
  </si>
  <si>
    <t>象山</t>
  </si>
  <si>
    <t>义乌</t>
  </si>
  <si>
    <t>台州</t>
  </si>
  <si>
    <t>湖州</t>
  </si>
  <si>
    <t>宁波</t>
  </si>
  <si>
    <t>温州</t>
  </si>
  <si>
    <t>舟山</t>
  </si>
  <si>
    <t>丽水</t>
  </si>
  <si>
    <t>上海</t>
  </si>
  <si>
    <t>南京</t>
  </si>
  <si>
    <t>名称</t>
  </si>
  <si>
    <t>价格</t>
  </si>
  <si>
    <t>尺寸</t>
  </si>
  <si>
    <t>功能</t>
  </si>
  <si>
    <t>普通燃气锅炉</t>
  </si>
  <si>
    <t>A1HD001</t>
  </si>
  <si>
    <t>24.8KW系统锅炉普通</t>
  </si>
  <si>
    <t>含普通烟囱</t>
  </si>
  <si>
    <t>A1HD002</t>
  </si>
  <si>
    <t>31KW系统锅炉普通</t>
  </si>
  <si>
    <t>A1HD003</t>
  </si>
  <si>
    <t>24.8KW单采暖锅炉防冻</t>
  </si>
  <si>
    <t>含防冻烟囱</t>
  </si>
  <si>
    <t>A1HD004</t>
  </si>
  <si>
    <t>31KW系统锅炉防冻</t>
  </si>
  <si>
    <t>A1JD001</t>
  </si>
  <si>
    <t>24.8KW两用锅炉普通</t>
  </si>
  <si>
    <t>A1JD002</t>
  </si>
  <si>
    <t>31KW两用锅炉普通</t>
  </si>
  <si>
    <t>A1JD003</t>
  </si>
  <si>
    <t>24.8KW两用锅炉防冻</t>
  </si>
  <si>
    <t>A1JD004</t>
  </si>
  <si>
    <t>31KW两用锅炉防冻</t>
  </si>
  <si>
    <t>冷凝式燃气锅炉</t>
  </si>
  <si>
    <t>B1HD001</t>
  </si>
  <si>
    <t>26KW系统冷凝锅炉</t>
  </si>
  <si>
    <t>含冷凝烟囱</t>
  </si>
  <si>
    <t>B1HD002</t>
  </si>
  <si>
    <t>35KW系统冷凝锅炉</t>
  </si>
  <si>
    <t>B1JD001</t>
  </si>
  <si>
    <t>26KW两用冷凝锅炉</t>
  </si>
  <si>
    <t>B1JD002</t>
  </si>
  <si>
    <t>35KW两用冷凝锅炉</t>
  </si>
  <si>
    <t>冷凝一体机</t>
  </si>
  <si>
    <t>B1LAO81</t>
  </si>
  <si>
    <t>26KW冷凝一体锅炉</t>
  </si>
  <si>
    <t>含冷凝烟囱，安全组件，燃气接头</t>
  </si>
  <si>
    <t>B1LAO82</t>
  </si>
  <si>
    <t>35KW冷凝一体锅炉</t>
  </si>
  <si>
    <t>PE-XA</t>
    <phoneticPr fontId="29" type="noConversion"/>
  </si>
  <si>
    <t>主卧</t>
    <phoneticPr fontId="29" type="noConversion"/>
  </si>
  <si>
    <t>客餐厅</t>
    <phoneticPr fontId="29" type="noConversion"/>
  </si>
  <si>
    <t>次卧</t>
    <phoneticPr fontId="29" type="noConversion"/>
  </si>
  <si>
    <t>书房</t>
    <phoneticPr fontId="29" type="noConversion"/>
  </si>
  <si>
    <t>4路分水器</t>
    <phoneticPr fontId="29" type="noConversion"/>
  </si>
  <si>
    <t>HVE-FD-S4路</t>
    <phoneticPr fontId="29" type="noConversion"/>
  </si>
  <si>
    <t>德国/凯美</t>
    <phoneticPr fontId="29" type="noConversion"/>
  </si>
  <si>
    <t>Vitopend 100-w WH1D</t>
    <phoneticPr fontId="29" type="noConversion"/>
  </si>
  <si>
    <t>菲斯曼原装进口壁挂炉</t>
    <phoneticPr fontId="29" type="noConversion"/>
  </si>
  <si>
    <t>德国/菲斯曼</t>
    <phoneticPr fontId="29" type="noConversion"/>
  </si>
  <si>
    <t>25KW两用炉</t>
    <phoneticPr fontId="29" type="noConversion"/>
  </si>
  <si>
    <t>家居环境智能集成方案——家用中央采暖系统（菲斯曼水地暖系统）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</si>
</sst>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¥&quot;#,##0;&quot;¥&quot;\-#,##0"/>
    <numFmt numFmtId="165" formatCode="0_ "/>
    <numFmt numFmtId="166" formatCode="0.00_ "/>
    <numFmt numFmtId="167" formatCode="yyyy&quot;年&quot;m&quot;月&quot;d&quot;日&quot;;@"/>
  </numFmts>
  <fonts count="30" x14ac:knownFonts="1">
    <font>
      <sz val="11"/>
      <color theme="1"/>
      <name val="Calibri"/>
      <charset val="134"/>
      <scheme val="minor"/>
    </font>
    <font>
      <sz val="12"/>
      <name val="바탕체"/>
      <family val="3"/>
    </font>
    <font>
      <b/>
      <sz val="16"/>
      <name val="宋体"/>
      <charset val="134"/>
    </font>
    <font>
      <b/>
      <sz val="8"/>
      <name val="Arial Black"/>
    </font>
    <font>
      <b/>
      <sz val="14"/>
      <name val="华文中宋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name val="Times New Roman"/>
      <family val="1"/>
    </font>
    <font>
      <b/>
      <sz val="12"/>
      <name val="黑体"/>
      <family val="3"/>
      <charset val="134"/>
    </font>
    <font>
      <sz val="12"/>
      <name val="黑体"/>
      <family val="3"/>
      <charset val="134"/>
    </font>
    <font>
      <sz val="10"/>
      <color indexed="12"/>
      <name val="宋体"/>
      <family val="3"/>
      <charset val="134"/>
    </font>
    <font>
      <sz val="10"/>
      <color indexed="48"/>
      <name val="宋体"/>
      <family val="3"/>
      <charset val="134"/>
    </font>
    <font>
      <sz val="12"/>
      <name val="Calibri"/>
      <family val="3"/>
      <charset val="134"/>
      <scheme val="minor"/>
    </font>
    <font>
      <b/>
      <sz val="10"/>
      <color indexed="12"/>
      <name val="바탕체"/>
      <family val="3"/>
    </font>
    <font>
      <sz val="8"/>
      <color indexed="61"/>
      <name val="宋体"/>
      <family val="3"/>
      <charset val="134"/>
    </font>
    <font>
      <sz val="6"/>
      <name val="宋体"/>
      <family val="3"/>
      <charset val="134"/>
    </font>
    <font>
      <b/>
      <sz val="10"/>
      <name val="바탕체"/>
      <family val="3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1"/>
      <color indexed="44"/>
      <name val="宋体"/>
      <family val="3"/>
      <charset val="134"/>
    </font>
    <font>
      <sz val="9"/>
      <name val="Times New Roman"/>
      <family val="1"/>
    </font>
    <font>
      <sz val="8"/>
      <name val="宋体"/>
      <family val="3"/>
      <charset val="134"/>
    </font>
    <font>
      <sz val="9"/>
      <color indexed="61"/>
      <name val="宋体"/>
      <family val="3"/>
      <charset val="134"/>
    </font>
    <font>
      <sz val="8"/>
      <color indexed="61"/>
      <name val="바탕체"/>
      <family val="3"/>
    </font>
    <font>
      <sz val="8"/>
      <name val="바탕체"/>
      <family val="3"/>
    </font>
    <font>
      <sz val="12"/>
      <name val="宋体"/>
      <family val="3"/>
      <charset val="134"/>
    </font>
    <font>
      <sz val="9"/>
      <name val="바탕체"/>
      <family val="3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7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Font="1" applyAlignment="1">
      <alignment vertical="center" wrapText="1"/>
    </xf>
    <xf numFmtId="0" fontId="1" fillId="0" borderId="0" xfId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49" fontId="5" fillId="0" borderId="4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165" fontId="5" fillId="0" borderId="4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vertical="center"/>
    </xf>
    <xf numFmtId="0" fontId="5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10" fillId="0" borderId="0" xfId="1" applyFont="1"/>
    <xf numFmtId="0" fontId="5" fillId="2" borderId="4" xfId="1" applyFont="1" applyFill="1" applyBorder="1"/>
    <xf numFmtId="0" fontId="11" fillId="3" borderId="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14" fillId="3" borderId="0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165" fontId="16" fillId="0" borderId="0" xfId="1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5" fillId="2" borderId="4" xfId="1" applyFont="1" applyFill="1" applyBorder="1" applyAlignment="1">
      <alignment vertical="center" wrapText="1"/>
    </xf>
    <xf numFmtId="0" fontId="17" fillId="3" borderId="4" xfId="1" applyFont="1" applyFill="1" applyBorder="1" applyAlignment="1">
      <alignment horizontal="center" vertical="center"/>
    </xf>
    <xf numFmtId="0" fontId="18" fillId="3" borderId="4" xfId="1" applyFont="1" applyFill="1" applyBorder="1" applyAlignment="1">
      <alignment horizontal="center"/>
    </xf>
    <xf numFmtId="0" fontId="19" fillId="2" borderId="4" xfId="1" applyFont="1" applyFill="1" applyBorder="1" applyAlignment="1">
      <alignment vertical="center" wrapText="1"/>
    </xf>
    <xf numFmtId="0" fontId="20" fillId="3" borderId="4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5" fillId="3" borderId="4" xfId="1" applyFont="1" applyFill="1" applyBorder="1" applyAlignment="1">
      <alignment horizontal="center" vertical="center"/>
    </xf>
    <xf numFmtId="165" fontId="6" fillId="0" borderId="4" xfId="1" applyNumberFormat="1" applyFont="1" applyFill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15" fillId="0" borderId="0" xfId="1" applyFont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1" applyFont="1" applyFill="1" applyAlignment="1">
      <alignment horizontal="center" vertical="center" wrapText="1"/>
    </xf>
    <xf numFmtId="0" fontId="22" fillId="0" borderId="0" xfId="1" applyFont="1" applyFill="1" applyBorder="1" applyAlignment="1">
      <alignment horizontal="center" vertical="center"/>
    </xf>
    <xf numFmtId="0" fontId="19" fillId="0" borderId="0" xfId="1" applyFont="1" applyFill="1" applyBorder="1"/>
    <xf numFmtId="0" fontId="15" fillId="0" borderId="0" xfId="1" applyFont="1" applyAlignment="1">
      <alignment vertical="center" wrapText="1"/>
    </xf>
    <xf numFmtId="0" fontId="23" fillId="0" borderId="0" xfId="1" applyFont="1" applyAlignment="1">
      <alignment vertical="center" wrapText="1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49" fontId="24" fillId="0" borderId="0" xfId="2" applyNumberFormat="1" applyFont="1" applyFill="1" applyBorder="1" applyAlignment="1">
      <alignment horizontal="center" vertical="center"/>
    </xf>
    <xf numFmtId="0" fontId="25" fillId="0" borderId="0" xfId="1" applyFont="1"/>
    <xf numFmtId="0" fontId="24" fillId="0" borderId="0" xfId="1" applyFont="1"/>
    <xf numFmtId="0" fontId="26" fillId="0" borderId="0" xfId="1" applyFont="1"/>
    <xf numFmtId="166" fontId="1" fillId="0" borderId="0" xfId="0" applyNumberFormat="1" applyFont="1" applyFill="1" applyBorder="1" applyAlignment="1">
      <alignment horizontal="right" vertical="center"/>
    </xf>
    <xf numFmtId="0" fontId="1" fillId="0" borderId="0" xfId="1" applyBorder="1"/>
    <xf numFmtId="0" fontId="1" fillId="0" borderId="0" xfId="1" applyBorder="1" applyAlignment="1">
      <alignment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6" fillId="0" borderId="10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5" fillId="0" borderId="6" xfId="1" applyNumberFormat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left" vertical="center"/>
    </xf>
    <xf numFmtId="167" fontId="9" fillId="0" borderId="0" xfId="1" applyNumberFormat="1" applyFont="1" applyAlignment="1">
      <alignment horizontal="center" vertical="center"/>
    </xf>
    <xf numFmtId="0" fontId="13" fillId="0" borderId="11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</cellXfs>
  <cellStyles count="3">
    <cellStyle name="_ET_STYLE_NoName_00_" xfId="1"/>
    <cellStyle name="Normal" xfId="0" builtinId="0"/>
    <cellStyle name="常规_05年订货合同0" xfId="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6"/>
  <sheetViews>
    <sheetView tabSelected="1" workbookViewId="0">
      <selection activeCell="AU19" sqref="AU19"/>
    </sheetView>
  </sheetViews>
  <sheetFormatPr baseColWidth="10" defaultColWidth="9.5" defaultRowHeight="15" x14ac:dyDescent="0.15"/>
  <cols>
    <col min="1" max="1" width="5.5" style="2" customWidth="1"/>
    <col min="2" max="2" width="18.6640625" style="2" customWidth="1"/>
    <col min="3" max="4" width="9.33203125" style="2" customWidth="1"/>
    <col min="5" max="5" width="13.1640625" style="2" customWidth="1"/>
    <col min="6" max="6" width="18.33203125" style="2" customWidth="1"/>
    <col min="7" max="7" width="7.33203125" style="2" customWidth="1"/>
    <col min="8" max="8" width="10.1640625" style="2" customWidth="1"/>
    <col min="9" max="9" width="9.1640625" style="2" customWidth="1"/>
    <col min="10" max="10" width="11.6640625" style="2" customWidth="1"/>
    <col min="11" max="11" width="16.6640625" style="2" customWidth="1"/>
    <col min="12" max="12" width="4.83203125" style="2" hidden="1" customWidth="1"/>
    <col min="13" max="13" width="9.83203125" style="2" hidden="1" customWidth="1"/>
    <col min="14" max="14" width="9.5" style="6" hidden="1" customWidth="1"/>
    <col min="15" max="15" width="10.1640625" style="2" hidden="1" customWidth="1"/>
    <col min="16" max="16" width="9.5" style="2" hidden="1" customWidth="1"/>
    <col min="17" max="17" width="4.6640625" style="2" hidden="1" customWidth="1"/>
    <col min="18" max="18" width="5" style="2" hidden="1" customWidth="1"/>
    <col min="19" max="19" width="4.6640625" style="2" hidden="1" customWidth="1"/>
    <col min="20" max="20" width="4.83203125" style="2" hidden="1" customWidth="1"/>
    <col min="21" max="21" width="5.83203125" style="2" hidden="1" customWidth="1"/>
    <col min="22" max="22" width="5" style="2" hidden="1" customWidth="1"/>
    <col min="23" max="23" width="4.6640625" style="2" hidden="1" customWidth="1"/>
    <col min="24" max="24" width="4.83203125" style="2" hidden="1" customWidth="1"/>
    <col min="25" max="25" width="4.6640625" style="2" hidden="1" customWidth="1"/>
    <col min="26" max="26" width="4.33203125" style="2" hidden="1" customWidth="1"/>
    <col min="27" max="27" width="4.6640625" style="2" hidden="1" customWidth="1"/>
    <col min="28" max="28" width="4.5" style="2" hidden="1" customWidth="1"/>
    <col min="29" max="30" width="4.6640625" style="2" hidden="1" customWidth="1"/>
    <col min="31" max="31" width="4" style="2" hidden="1" customWidth="1"/>
    <col min="32" max="32" width="9.5" style="2" hidden="1" customWidth="1"/>
    <col min="33" max="33" width="5" style="2" hidden="1" customWidth="1"/>
    <col min="34" max="35" width="4.6640625" style="2" hidden="1" customWidth="1"/>
    <col min="36" max="36" width="5" style="2" hidden="1" customWidth="1"/>
    <col min="37" max="37" width="12.6640625" style="2" hidden="1" customWidth="1"/>
    <col min="38" max="46" width="9.5" style="2" hidden="1" customWidth="1"/>
    <col min="47" max="16384" width="9.5" style="2"/>
  </cols>
  <sheetData>
    <row r="1" spans="1:32" ht="21" customHeight="1" x14ac:dyDescent="0.1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2" ht="15" customHeight="1" x14ac:dyDescent="0.1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 ht="25" customHeight="1" x14ac:dyDescent="0.15">
      <c r="A3" s="69" t="s">
        <v>212</v>
      </c>
      <c r="B3" s="69"/>
      <c r="C3" s="69"/>
      <c r="D3" s="69"/>
      <c r="E3" s="69"/>
      <c r="F3" s="69"/>
      <c r="G3" s="69"/>
      <c r="H3" s="69"/>
      <c r="I3" s="69"/>
      <c r="J3" s="69"/>
      <c r="K3" s="69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2" ht="20" customHeight="1" x14ac:dyDescent="0.15">
      <c r="A4" s="70" t="s">
        <v>2</v>
      </c>
      <c r="B4" s="71"/>
      <c r="C4" s="72"/>
      <c r="D4" s="72"/>
      <c r="E4" s="72"/>
      <c r="F4" s="7" t="s">
        <v>3</v>
      </c>
      <c r="G4" s="71"/>
      <c r="H4" s="71"/>
      <c r="I4" s="7" t="s">
        <v>4</v>
      </c>
      <c r="J4" s="71"/>
      <c r="K4" s="73"/>
      <c r="M4" s="20" t="s">
        <v>5</v>
      </c>
      <c r="N4" s="21" t="s">
        <v>6</v>
      </c>
      <c r="Q4" s="48" t="s">
        <v>7</v>
      </c>
      <c r="R4" s="48" t="s">
        <v>6</v>
      </c>
      <c r="S4" s="48" t="s">
        <v>8</v>
      </c>
      <c r="T4" s="48" t="s">
        <v>9</v>
      </c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2" hidden="1" x14ac:dyDescent="0.15">
      <c r="A5" s="74" t="s">
        <v>10</v>
      </c>
      <c r="B5" s="75"/>
      <c r="C5" s="75"/>
      <c r="D5" s="75"/>
      <c r="E5" s="75"/>
      <c r="F5" s="9" t="s">
        <v>11</v>
      </c>
      <c r="G5" s="75"/>
      <c r="H5" s="75"/>
      <c r="I5" s="9" t="s">
        <v>4</v>
      </c>
      <c r="J5" s="75"/>
      <c r="K5" s="76"/>
      <c r="M5" s="20" t="s">
        <v>12</v>
      </c>
      <c r="N5" s="23">
        <v>0.75</v>
      </c>
      <c r="Q5" s="48"/>
      <c r="R5" s="48" t="s">
        <v>13</v>
      </c>
      <c r="S5" s="48"/>
      <c r="T5" s="48" t="s">
        <v>14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2" hidden="1" x14ac:dyDescent="0.15">
      <c r="A6" s="74" t="s">
        <v>15</v>
      </c>
      <c r="B6" s="75"/>
      <c r="C6" s="75"/>
      <c r="D6" s="75"/>
      <c r="E6" s="75"/>
      <c r="F6" s="9" t="s">
        <v>16</v>
      </c>
      <c r="G6" s="75"/>
      <c r="H6" s="75"/>
      <c r="I6" s="9" t="s">
        <v>4</v>
      </c>
      <c r="J6" s="75"/>
      <c r="K6" s="76"/>
      <c r="M6" s="20" t="s">
        <v>17</v>
      </c>
      <c r="N6" s="24" t="s">
        <v>14</v>
      </c>
      <c r="Q6" s="48" t="s">
        <v>18</v>
      </c>
      <c r="R6" s="48" t="s">
        <v>19</v>
      </c>
      <c r="S6" s="48" t="s">
        <v>20</v>
      </c>
      <c r="T6" s="48" t="s">
        <v>21</v>
      </c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 ht="20" customHeight="1" x14ac:dyDescent="0.15">
      <c r="A7" s="77" t="s">
        <v>22</v>
      </c>
      <c r="B7" s="78"/>
      <c r="C7" s="78"/>
      <c r="D7" s="78"/>
      <c r="E7" s="78"/>
      <c r="F7" s="78"/>
      <c r="G7" s="78"/>
      <c r="H7" s="78"/>
      <c r="I7" s="78"/>
      <c r="J7" s="78"/>
      <c r="K7" s="79"/>
      <c r="M7" s="25"/>
      <c r="N7" s="26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2" s="3" customFormat="1" ht="28.5" customHeight="1" x14ac:dyDescent="0.2">
      <c r="A8" s="10" t="s">
        <v>23</v>
      </c>
      <c r="B8" s="11" t="s">
        <v>24</v>
      </c>
      <c r="C8" s="11" t="s">
        <v>25</v>
      </c>
      <c r="D8" s="11" t="s">
        <v>26</v>
      </c>
      <c r="E8" s="11" t="s">
        <v>27</v>
      </c>
      <c r="F8" s="11" t="s">
        <v>28</v>
      </c>
      <c r="G8" s="12" t="s">
        <v>29</v>
      </c>
      <c r="H8" s="11" t="s">
        <v>30</v>
      </c>
      <c r="I8" s="11" t="s">
        <v>31</v>
      </c>
      <c r="J8" s="11" t="s">
        <v>32</v>
      </c>
      <c r="K8" s="27" t="s">
        <v>33</v>
      </c>
      <c r="M8" s="28" t="s">
        <v>34</v>
      </c>
      <c r="N8" s="28" t="s">
        <v>35</v>
      </c>
      <c r="Q8" s="32" t="s">
        <v>7</v>
      </c>
      <c r="R8" s="32" t="s">
        <v>6</v>
      </c>
      <c r="S8" s="32" t="s">
        <v>8</v>
      </c>
      <c r="T8" s="32" t="s">
        <v>9</v>
      </c>
      <c r="U8" s="32"/>
      <c r="V8" s="32"/>
      <c r="AA8" s="32"/>
      <c r="AB8" s="32"/>
      <c r="AC8" s="32"/>
      <c r="AD8" s="32"/>
      <c r="AE8" s="32"/>
      <c r="AF8" s="32"/>
    </row>
    <row r="9" spans="1:32" s="3" customFormat="1" ht="23" customHeight="1" x14ac:dyDescent="0.2">
      <c r="A9" s="11">
        <v>1</v>
      </c>
      <c r="B9" s="66" t="s">
        <v>201</v>
      </c>
      <c r="C9" s="11">
        <v>10.5</v>
      </c>
      <c r="D9" s="11">
        <v>140</v>
      </c>
      <c r="E9" s="11">
        <f>D9*C9</f>
        <v>1470</v>
      </c>
      <c r="F9" s="11" t="s">
        <v>36</v>
      </c>
      <c r="G9" s="11">
        <v>15</v>
      </c>
      <c r="H9" s="11" t="s">
        <v>37</v>
      </c>
      <c r="I9" s="11" t="s">
        <v>38</v>
      </c>
      <c r="J9" s="11">
        <v>1</v>
      </c>
      <c r="K9" s="89" t="s">
        <v>205</v>
      </c>
      <c r="L9" s="29"/>
      <c r="M9" s="30"/>
      <c r="N9" s="31"/>
      <c r="O9" s="31"/>
      <c r="P9" s="32"/>
      <c r="Q9" s="32"/>
      <c r="R9" s="32"/>
      <c r="S9" s="32"/>
      <c r="T9" s="32"/>
      <c r="U9" s="32"/>
      <c r="Z9" s="32"/>
      <c r="AA9" s="32"/>
      <c r="AB9" s="32"/>
      <c r="AC9" s="32"/>
      <c r="AD9" s="32"/>
      <c r="AE9" s="32"/>
    </row>
    <row r="10" spans="1:32" s="3" customFormat="1" ht="20" customHeight="1" x14ac:dyDescent="0.2">
      <c r="A10" s="11">
        <v>2</v>
      </c>
      <c r="B10" s="66" t="s">
        <v>202</v>
      </c>
      <c r="C10" s="11">
        <v>29</v>
      </c>
      <c r="D10" s="11">
        <v>140</v>
      </c>
      <c r="E10" s="11">
        <f>D10*C10</f>
        <v>4060</v>
      </c>
      <c r="F10" s="11" t="s">
        <v>36</v>
      </c>
      <c r="G10" s="11">
        <v>15</v>
      </c>
      <c r="H10" s="11" t="s">
        <v>37</v>
      </c>
      <c r="I10" s="11" t="s">
        <v>38</v>
      </c>
      <c r="J10" s="11">
        <v>2</v>
      </c>
      <c r="K10" s="90"/>
      <c r="L10" s="29"/>
      <c r="M10" s="30"/>
      <c r="N10" s="31"/>
      <c r="O10" s="31"/>
      <c r="P10" s="32"/>
      <c r="Q10" s="32"/>
      <c r="R10" s="32"/>
      <c r="S10" s="32"/>
      <c r="T10" s="32"/>
      <c r="U10" s="32"/>
      <c r="Z10" s="32"/>
      <c r="AA10" s="32"/>
      <c r="AB10" s="32"/>
      <c r="AC10" s="32"/>
      <c r="AD10" s="32"/>
      <c r="AE10" s="32"/>
    </row>
    <row r="11" spans="1:32" s="3" customFormat="1" ht="20" customHeight="1" x14ac:dyDescent="0.2">
      <c r="A11" s="11">
        <v>3</v>
      </c>
      <c r="B11" s="66" t="s">
        <v>203</v>
      </c>
      <c r="C11" s="11">
        <v>7</v>
      </c>
      <c r="D11" s="11">
        <v>140</v>
      </c>
      <c r="E11" s="11">
        <f>D11*C11</f>
        <v>980</v>
      </c>
      <c r="F11" s="11" t="s">
        <v>36</v>
      </c>
      <c r="G11" s="11">
        <v>15</v>
      </c>
      <c r="H11" s="11" t="s">
        <v>37</v>
      </c>
      <c r="I11" s="11" t="s">
        <v>38</v>
      </c>
      <c r="J11" s="85">
        <v>1</v>
      </c>
      <c r="K11" s="90"/>
      <c r="L11" s="33"/>
      <c r="M11" s="30"/>
      <c r="N11" s="31"/>
      <c r="O11" s="31"/>
      <c r="P11" s="32"/>
      <c r="Q11" s="32"/>
      <c r="R11" s="32"/>
      <c r="S11" s="32"/>
      <c r="T11" s="32"/>
      <c r="U11" s="32"/>
      <c r="Z11" s="32"/>
      <c r="AA11" s="32"/>
      <c r="AB11" s="32"/>
      <c r="AC11" s="32"/>
      <c r="AD11" s="32"/>
      <c r="AE11" s="32"/>
    </row>
    <row r="12" spans="1:32" s="3" customFormat="1" ht="20" customHeight="1" x14ac:dyDescent="0.2">
      <c r="A12" s="11">
        <v>4</v>
      </c>
      <c r="B12" s="66" t="s">
        <v>204</v>
      </c>
      <c r="C12" s="11">
        <v>6</v>
      </c>
      <c r="D12" s="11">
        <v>140</v>
      </c>
      <c r="E12" s="11">
        <f>D12*C12</f>
        <v>840</v>
      </c>
      <c r="F12" s="11" t="s">
        <v>36</v>
      </c>
      <c r="G12" s="11">
        <v>15</v>
      </c>
      <c r="H12" s="11" t="s">
        <v>37</v>
      </c>
      <c r="I12" s="11" t="s">
        <v>38</v>
      </c>
      <c r="J12" s="86"/>
      <c r="K12" s="90"/>
      <c r="L12" s="33"/>
      <c r="M12" s="30"/>
      <c r="N12" s="31"/>
      <c r="O12" s="31"/>
      <c r="P12" s="32"/>
      <c r="Q12" s="32"/>
      <c r="R12" s="32"/>
      <c r="S12" s="32"/>
      <c r="T12" s="32"/>
      <c r="U12" s="32"/>
      <c r="Z12" s="32"/>
      <c r="AA12" s="32"/>
      <c r="AB12" s="32"/>
      <c r="AC12" s="32"/>
      <c r="AD12" s="32"/>
      <c r="AE12" s="32"/>
    </row>
    <row r="13" spans="1:32" s="3" customFormat="1" ht="20" customHeight="1" x14ac:dyDescent="0.2">
      <c r="A13" s="11">
        <v>5</v>
      </c>
      <c r="B13" s="11" t="s">
        <v>39</v>
      </c>
      <c r="C13" s="13">
        <f>SUM(C9:C12)</f>
        <v>52.5</v>
      </c>
      <c r="D13" s="11"/>
      <c r="E13" s="13">
        <f>SUM(E9:E10)</f>
        <v>5530</v>
      </c>
      <c r="F13" s="11"/>
      <c r="G13" s="13"/>
      <c r="H13" s="11"/>
      <c r="I13" s="11" t="s">
        <v>38</v>
      </c>
      <c r="J13" s="13">
        <v>4</v>
      </c>
      <c r="K13" s="27"/>
      <c r="M13" s="34"/>
      <c r="Q13" s="49"/>
      <c r="R13" s="50"/>
      <c r="S13" s="50"/>
      <c r="T13" s="50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20" customHeight="1" x14ac:dyDescent="0.15">
      <c r="A14" s="77" t="s">
        <v>40</v>
      </c>
      <c r="B14" s="78"/>
      <c r="C14" s="78"/>
      <c r="D14" s="78"/>
      <c r="E14" s="78"/>
      <c r="F14" s="78"/>
      <c r="G14" s="78"/>
      <c r="H14" s="78"/>
      <c r="I14" s="78"/>
      <c r="J14" s="78"/>
      <c r="K14" s="79"/>
      <c r="M14" s="35"/>
      <c r="Q14" s="51"/>
      <c r="R14" s="52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2" s="4" customFormat="1" ht="25.25" customHeight="1" x14ac:dyDescent="0.15">
      <c r="A15" s="10" t="s">
        <v>23</v>
      </c>
      <c r="B15" s="11" t="s">
        <v>41</v>
      </c>
      <c r="C15" s="80" t="s">
        <v>42</v>
      </c>
      <c r="D15" s="80"/>
      <c r="E15" s="11" t="s">
        <v>43</v>
      </c>
      <c r="F15" s="11" t="s">
        <v>30</v>
      </c>
      <c r="G15" s="11" t="s">
        <v>31</v>
      </c>
      <c r="H15" s="11" t="s">
        <v>32</v>
      </c>
      <c r="I15" s="11" t="s">
        <v>44</v>
      </c>
      <c r="J15" s="11" t="s">
        <v>45</v>
      </c>
      <c r="K15" s="27" t="s">
        <v>33</v>
      </c>
      <c r="M15" s="36"/>
      <c r="N15" s="6"/>
      <c r="Q15" s="48" t="s">
        <v>46</v>
      </c>
      <c r="R15" s="48"/>
      <c r="S15" s="48"/>
      <c r="T15" s="48"/>
      <c r="U15" s="48"/>
      <c r="V15" s="48"/>
      <c r="W15" s="48"/>
      <c r="X15" s="53"/>
      <c r="Y15" s="53"/>
      <c r="Z15" s="53"/>
      <c r="AA15" s="53"/>
      <c r="AB15" s="53"/>
      <c r="AC15" s="53"/>
      <c r="AD15" s="53"/>
      <c r="AE15" s="53"/>
      <c r="AF15" s="53"/>
    </row>
    <row r="16" spans="1:32" s="4" customFormat="1" ht="25.25" customHeight="1" x14ac:dyDescent="0.15">
      <c r="A16" s="10">
        <v>1</v>
      </c>
      <c r="B16" s="11" t="s">
        <v>47</v>
      </c>
      <c r="C16" s="81" t="s">
        <v>208</v>
      </c>
      <c r="D16" s="82"/>
      <c r="E16" s="66" t="s">
        <v>210</v>
      </c>
      <c r="F16" s="66" t="s">
        <v>209</v>
      </c>
      <c r="G16" s="9" t="s">
        <v>48</v>
      </c>
      <c r="H16" s="11">
        <v>1</v>
      </c>
      <c r="I16" s="11">
        <v>15750</v>
      </c>
      <c r="J16" s="11">
        <f>I16*H16</f>
        <v>15750</v>
      </c>
      <c r="K16" s="27" t="s">
        <v>211</v>
      </c>
      <c r="M16" s="36"/>
      <c r="N16" s="6"/>
      <c r="Q16" s="48"/>
      <c r="R16" s="48"/>
      <c r="S16" s="48"/>
      <c r="T16" s="48"/>
      <c r="U16" s="48"/>
      <c r="V16" s="48"/>
      <c r="W16" s="48"/>
      <c r="X16" s="53"/>
      <c r="Y16" s="53"/>
      <c r="Z16" s="53"/>
      <c r="AA16" s="53"/>
      <c r="AB16" s="53"/>
      <c r="AC16" s="53"/>
      <c r="AD16" s="53"/>
      <c r="AE16" s="53"/>
      <c r="AF16" s="53"/>
    </row>
    <row r="17" spans="1:33" s="5" customFormat="1" ht="25" customHeight="1" x14ac:dyDescent="0.2">
      <c r="A17" s="8">
        <v>2</v>
      </c>
      <c r="B17" s="9" t="s">
        <v>49</v>
      </c>
      <c r="C17" s="83" t="s">
        <v>50</v>
      </c>
      <c r="D17" s="84"/>
      <c r="E17" s="65" t="s">
        <v>210</v>
      </c>
      <c r="F17" s="11" t="s">
        <v>51</v>
      </c>
      <c r="G17" s="9" t="s">
        <v>52</v>
      </c>
      <c r="H17" s="11">
        <v>1</v>
      </c>
      <c r="I17" s="11">
        <v>0</v>
      </c>
      <c r="J17" s="11">
        <f t="shared" ref="J17:J22" si="0">H17*I17</f>
        <v>0</v>
      </c>
      <c r="K17" s="27"/>
      <c r="M17" s="37"/>
      <c r="N17" s="38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</row>
    <row r="18" spans="1:33" ht="20" customHeight="1" x14ac:dyDescent="0.15">
      <c r="A18" s="8">
        <v>3</v>
      </c>
      <c r="B18" s="9" t="s">
        <v>53</v>
      </c>
      <c r="C18" s="75" t="s">
        <v>54</v>
      </c>
      <c r="D18" s="75"/>
      <c r="E18" s="9" t="s">
        <v>55</v>
      </c>
      <c r="F18" s="11" t="s">
        <v>56</v>
      </c>
      <c r="G18" s="9" t="s">
        <v>57</v>
      </c>
      <c r="H18" s="9">
        <v>4</v>
      </c>
      <c r="I18" s="11">
        <v>200</v>
      </c>
      <c r="J18" s="11">
        <f t="shared" si="0"/>
        <v>800</v>
      </c>
      <c r="K18" s="22"/>
      <c r="M18" s="37" t="s">
        <v>58</v>
      </c>
      <c r="N18" s="39" t="s">
        <v>46</v>
      </c>
      <c r="O18" s="40" t="s">
        <v>59</v>
      </c>
      <c r="Q18" s="55">
        <v>220</v>
      </c>
      <c r="R18" s="56"/>
      <c r="S18" s="56">
        <v>250</v>
      </c>
      <c r="T18" s="48"/>
      <c r="U18" s="48"/>
      <c r="V18" s="48"/>
      <c r="W18" s="48"/>
      <c r="X18" s="48"/>
      <c r="Y18" s="48"/>
      <c r="Z18" s="48"/>
      <c r="AA18" s="48"/>
      <c r="AB18" s="48"/>
      <c r="AC18" s="58"/>
      <c r="AD18" s="58"/>
      <c r="AE18" s="48"/>
    </row>
    <row r="19" spans="1:33" ht="20" customHeight="1" x14ac:dyDescent="0.15">
      <c r="A19" s="8">
        <v>4</v>
      </c>
      <c r="B19" s="9" t="s">
        <v>60</v>
      </c>
      <c r="C19" s="75" t="s">
        <v>206</v>
      </c>
      <c r="D19" s="75"/>
      <c r="E19" s="9" t="s">
        <v>55</v>
      </c>
      <c r="F19" s="11" t="s">
        <v>61</v>
      </c>
      <c r="G19" s="9" t="s">
        <v>48</v>
      </c>
      <c r="H19" s="9">
        <v>1</v>
      </c>
      <c r="I19" s="11">
        <v>1200</v>
      </c>
      <c r="J19" s="11">
        <f t="shared" si="0"/>
        <v>1200</v>
      </c>
      <c r="K19" s="22" t="s">
        <v>62</v>
      </c>
      <c r="M19" s="20"/>
      <c r="N19" s="41"/>
      <c r="O19" s="39"/>
      <c r="Q19" s="57"/>
      <c r="R19" s="57"/>
      <c r="S19" s="57"/>
      <c r="T19" s="57"/>
      <c r="U19" s="57"/>
      <c r="V19" s="57"/>
      <c r="W19" s="57"/>
      <c r="X19" s="48"/>
      <c r="Y19" s="59"/>
      <c r="Z19" s="59"/>
      <c r="AA19" s="59"/>
      <c r="AB19" s="48"/>
      <c r="AC19" s="58"/>
      <c r="AD19" s="58"/>
      <c r="AE19" s="60"/>
    </row>
    <row r="20" spans="1:33" ht="20" customHeight="1" x14ac:dyDescent="0.15">
      <c r="A20" s="8">
        <v>5</v>
      </c>
      <c r="B20" s="9" t="s">
        <v>63</v>
      </c>
      <c r="C20" s="75" t="s">
        <v>64</v>
      </c>
      <c r="D20" s="75"/>
      <c r="E20" s="9" t="s">
        <v>55</v>
      </c>
      <c r="F20" s="11" t="s">
        <v>65</v>
      </c>
      <c r="G20" s="9" t="s">
        <v>57</v>
      </c>
      <c r="H20" s="9">
        <f>J13*2</f>
        <v>8</v>
      </c>
      <c r="I20" s="11">
        <v>27</v>
      </c>
      <c r="J20" s="11">
        <f t="shared" si="0"/>
        <v>216</v>
      </c>
      <c r="K20" s="22" t="s">
        <v>66</v>
      </c>
      <c r="M20" s="42" t="s">
        <v>67</v>
      </c>
      <c r="N20" s="2"/>
      <c r="Q20" s="55">
        <v>20</v>
      </c>
      <c r="R20" s="55"/>
      <c r="S20" s="55">
        <v>30</v>
      </c>
      <c r="T20" s="48"/>
      <c r="U20" s="55"/>
      <c r="V20" s="56"/>
      <c r="W20" s="56"/>
      <c r="X20" s="48"/>
      <c r="Y20" s="55"/>
      <c r="Z20" s="55" t="s">
        <v>68</v>
      </c>
      <c r="AA20" s="55" t="s">
        <v>46</v>
      </c>
      <c r="AB20" s="48"/>
      <c r="AC20" s="58"/>
      <c r="AD20" s="58"/>
      <c r="AE20" s="48"/>
    </row>
    <row r="21" spans="1:33" ht="20" customHeight="1" x14ac:dyDescent="0.15">
      <c r="A21" s="8">
        <v>6</v>
      </c>
      <c r="B21" s="9" t="s">
        <v>69</v>
      </c>
      <c r="C21" s="75" t="s">
        <v>70</v>
      </c>
      <c r="D21" s="75"/>
      <c r="E21" s="9" t="s">
        <v>55</v>
      </c>
      <c r="F21" s="11" t="s">
        <v>71</v>
      </c>
      <c r="G21" s="9" t="s">
        <v>57</v>
      </c>
      <c r="H21" s="9">
        <f>J13</f>
        <v>4</v>
      </c>
      <c r="I21" s="11">
        <v>195</v>
      </c>
      <c r="J21" s="11">
        <f t="shared" si="0"/>
        <v>780</v>
      </c>
      <c r="K21" s="22" t="s">
        <v>66</v>
      </c>
      <c r="M21" s="42" t="s">
        <v>72</v>
      </c>
      <c r="N21" s="2"/>
      <c r="Q21" s="55">
        <v>250</v>
      </c>
      <c r="R21" s="56"/>
      <c r="S21" s="56">
        <v>180</v>
      </c>
      <c r="T21" s="48"/>
      <c r="U21" s="55"/>
      <c r="V21" s="56"/>
      <c r="W21" s="56"/>
      <c r="X21" s="48"/>
      <c r="Y21" s="48"/>
      <c r="Z21" s="48"/>
      <c r="AA21" s="48"/>
      <c r="AB21" s="48"/>
      <c r="AC21" s="58"/>
      <c r="AD21" s="58"/>
      <c r="AE21" s="48"/>
    </row>
    <row r="22" spans="1:33" ht="20" customHeight="1" x14ac:dyDescent="0.15">
      <c r="A22" s="8">
        <v>7</v>
      </c>
      <c r="B22" s="9" t="s">
        <v>73</v>
      </c>
      <c r="C22" s="75" t="s">
        <v>74</v>
      </c>
      <c r="D22" s="75"/>
      <c r="E22" s="9" t="s">
        <v>55</v>
      </c>
      <c r="F22" s="11" t="s">
        <v>75</v>
      </c>
      <c r="G22" s="9" t="s">
        <v>57</v>
      </c>
      <c r="H22" s="9">
        <f>H20/2</f>
        <v>4</v>
      </c>
      <c r="I22" s="11">
        <v>55</v>
      </c>
      <c r="J22" s="11">
        <f t="shared" si="0"/>
        <v>220</v>
      </c>
      <c r="K22" s="22" t="s">
        <v>66</v>
      </c>
      <c r="M22" s="42" t="s">
        <v>72</v>
      </c>
      <c r="N22" s="2"/>
      <c r="Q22" s="55">
        <v>25</v>
      </c>
      <c r="R22" s="56"/>
      <c r="S22" s="56">
        <v>45</v>
      </c>
      <c r="T22" s="48"/>
      <c r="U22" s="55"/>
      <c r="V22" s="56"/>
      <c r="W22" s="56"/>
      <c r="X22" s="48"/>
      <c r="Y22" s="48"/>
      <c r="Z22" s="48"/>
      <c r="AA22" s="48"/>
      <c r="AB22" s="48"/>
      <c r="AC22" s="58"/>
      <c r="AD22" s="58"/>
      <c r="AE22" s="48"/>
    </row>
    <row r="23" spans="1:33" ht="20" customHeight="1" x14ac:dyDescent="0.15">
      <c r="A23" s="8">
        <v>8</v>
      </c>
      <c r="B23" s="9" t="s">
        <v>39</v>
      </c>
      <c r="C23" s="75"/>
      <c r="D23" s="75"/>
      <c r="E23" s="9"/>
      <c r="F23" s="9"/>
      <c r="G23" s="9"/>
      <c r="H23" s="14">
        <f>SUM(H17:H22)</f>
        <v>22</v>
      </c>
      <c r="I23" s="9"/>
      <c r="J23" s="14">
        <f>SUM(J16:J22)</f>
        <v>18966</v>
      </c>
      <c r="K23" s="22"/>
      <c r="M23" s="25"/>
      <c r="N23" s="26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61"/>
      <c r="AF23" s="61"/>
      <c r="AG23" s="62"/>
    </row>
    <row r="24" spans="1:33" ht="20" customHeight="1" x14ac:dyDescent="0.15">
      <c r="A24" s="77" t="s">
        <v>76</v>
      </c>
      <c r="B24" s="78"/>
      <c r="C24" s="78"/>
      <c r="D24" s="78"/>
      <c r="E24" s="78"/>
      <c r="F24" s="78"/>
      <c r="G24" s="78"/>
      <c r="H24" s="78"/>
      <c r="I24" s="78"/>
      <c r="J24" s="78"/>
      <c r="K24" s="79"/>
      <c r="M24" s="25"/>
      <c r="N24" s="26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61"/>
      <c r="AF24" s="61"/>
      <c r="AG24" s="62"/>
    </row>
    <row r="25" spans="1:33" s="4" customFormat="1" ht="25.25" customHeight="1" x14ac:dyDescent="0.2">
      <c r="A25" s="10" t="s">
        <v>23</v>
      </c>
      <c r="B25" s="11" t="s">
        <v>2</v>
      </c>
      <c r="C25" s="11" t="s">
        <v>42</v>
      </c>
      <c r="D25" s="11" t="s">
        <v>77</v>
      </c>
      <c r="E25" s="11" t="s">
        <v>43</v>
      </c>
      <c r="F25" s="11" t="s">
        <v>30</v>
      </c>
      <c r="G25" s="11" t="s">
        <v>31</v>
      </c>
      <c r="H25" s="11" t="s">
        <v>32</v>
      </c>
      <c r="I25" s="11" t="s">
        <v>44</v>
      </c>
      <c r="J25" s="11" t="s">
        <v>45</v>
      </c>
      <c r="K25" s="27" t="s">
        <v>33</v>
      </c>
      <c r="M25" s="36"/>
      <c r="N25" s="31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61"/>
      <c r="AF25" s="61"/>
      <c r="AG25" s="63"/>
    </row>
    <row r="26" spans="1:33" ht="20" customHeight="1" x14ac:dyDescent="0.15">
      <c r="A26" s="8">
        <v>1</v>
      </c>
      <c r="B26" s="9" t="s">
        <v>78</v>
      </c>
      <c r="C26" s="9" t="s">
        <v>79</v>
      </c>
      <c r="D26" s="9" t="s">
        <v>80</v>
      </c>
      <c r="E26" s="9" t="s">
        <v>81</v>
      </c>
      <c r="F26" s="9" t="s">
        <v>82</v>
      </c>
      <c r="G26" s="9" t="s">
        <v>83</v>
      </c>
      <c r="H26" s="9">
        <v>1</v>
      </c>
      <c r="I26" s="9">
        <v>860</v>
      </c>
      <c r="J26" s="9">
        <f t="shared" ref="J26:J38" si="1">H26*I26</f>
        <v>860</v>
      </c>
      <c r="K26" s="22" t="s">
        <v>84</v>
      </c>
      <c r="M26" s="20" t="s">
        <v>85</v>
      </c>
      <c r="N26" s="43" t="s">
        <v>86</v>
      </c>
      <c r="Q26" s="48" t="s">
        <v>87</v>
      </c>
      <c r="R26" s="48" t="s">
        <v>86</v>
      </c>
      <c r="S26" s="48" t="s">
        <v>88</v>
      </c>
      <c r="U26" s="48" t="e">
        <f>IF(#REF!&lt;=18000,"D22",IF(#REF!&lt;=32000,"D22~D28",IF(#REF!&lt;=58000,"D22~D32",IF(#REF!&lt;=111000,"D22~D42","自行计算"))))</f>
        <v>#REF!</v>
      </c>
      <c r="V26" s="48" t="e">
        <f>IF(#REF!&lt;=9000,"DN20",IF(#REF!&lt;=18000,"DN20~DN25",IF(#REF!&lt;=32000,"DN20~DN32",IF(#REF!&lt;=58000,"DN20~DN32",IF(#REF!&lt;=111000,"DN20~DN40","自行计算")))))</f>
        <v>#REF!</v>
      </c>
      <c r="W26" s="48" t="e">
        <f>IF(#REF!&lt;=9000,"Φ25",IF(#REF!&lt;=17000,"Φ25",IF(#REF!&lt;=32000,"Φ25~Φ32",IF(#REF!&lt;=58000,"Φ25~Φ40",IF(#REF!&lt;=111000,"Φ25~Φ50","自行计算")))))</f>
        <v>#REF!</v>
      </c>
      <c r="X26" s="48" t="e">
        <f>IF(#REF!&lt;=32000,"Φ25~Φ32",IF(#REF!&lt;=45000,"Φ25~Φ32","自行计算"))</f>
        <v>#REF!</v>
      </c>
      <c r="Y26" s="48"/>
      <c r="Z26" s="48"/>
      <c r="AA26" s="48"/>
      <c r="AB26" s="48"/>
      <c r="AC26" s="48"/>
      <c r="AD26" s="48"/>
      <c r="AE26" s="48"/>
      <c r="AF26" s="48"/>
    </row>
    <row r="27" spans="1:33" ht="20" customHeight="1" x14ac:dyDescent="0.15">
      <c r="A27" s="8">
        <v>2</v>
      </c>
      <c r="B27" s="9" t="s">
        <v>89</v>
      </c>
      <c r="C27" s="9"/>
      <c r="D27" s="9" t="s">
        <v>90</v>
      </c>
      <c r="E27" s="9" t="s">
        <v>91</v>
      </c>
      <c r="F27" s="9" t="s">
        <v>92</v>
      </c>
      <c r="G27" s="9" t="s">
        <v>83</v>
      </c>
      <c r="H27" s="9">
        <v>1</v>
      </c>
      <c r="I27" s="9">
        <v>300</v>
      </c>
      <c r="J27" s="9">
        <f t="shared" si="1"/>
        <v>300</v>
      </c>
      <c r="K27" s="22"/>
      <c r="M27" s="25"/>
      <c r="N27" s="26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r="28" spans="1:33" ht="20" customHeight="1" x14ac:dyDescent="0.15">
      <c r="A28" s="8">
        <v>3</v>
      </c>
      <c r="B28" s="9" t="s">
        <v>93</v>
      </c>
      <c r="C28" s="9" t="s">
        <v>94</v>
      </c>
      <c r="D28" s="64" t="s">
        <v>200</v>
      </c>
      <c r="E28" s="65" t="s">
        <v>207</v>
      </c>
      <c r="F28" s="9" t="s">
        <v>37</v>
      </c>
      <c r="G28" s="9" t="s">
        <v>95</v>
      </c>
      <c r="H28" s="15">
        <f>C13*7</f>
        <v>367.5</v>
      </c>
      <c r="I28" s="9">
        <v>18.600000000000001</v>
      </c>
      <c r="J28" s="15">
        <f t="shared" si="1"/>
        <v>6835.5000000000009</v>
      </c>
      <c r="K28" s="22" t="s">
        <v>96</v>
      </c>
      <c r="M28" s="20" t="s">
        <v>97</v>
      </c>
      <c r="N28" s="43" t="s">
        <v>98</v>
      </c>
      <c r="Q28" s="48" t="s">
        <v>99</v>
      </c>
      <c r="R28" s="48" t="s">
        <v>98</v>
      </c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</row>
    <row r="29" spans="1:33" ht="20" customHeight="1" x14ac:dyDescent="0.15">
      <c r="A29" s="8">
        <v>4</v>
      </c>
      <c r="B29" s="9" t="s">
        <v>100</v>
      </c>
      <c r="C29" s="9"/>
      <c r="D29" s="9" t="s">
        <v>101</v>
      </c>
      <c r="E29" s="9" t="s">
        <v>102</v>
      </c>
      <c r="F29" s="9" t="s">
        <v>103</v>
      </c>
      <c r="G29" s="9" t="s">
        <v>104</v>
      </c>
      <c r="H29" s="15">
        <f>C13+(C13*0.1)</f>
        <v>57.75</v>
      </c>
      <c r="I29" s="9">
        <v>23</v>
      </c>
      <c r="J29" s="15">
        <f t="shared" si="1"/>
        <v>1328.25</v>
      </c>
      <c r="K29" s="22" t="s">
        <v>105</v>
      </c>
      <c r="M29" s="25"/>
      <c r="N29" s="26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</row>
    <row r="30" spans="1:33" ht="20" customHeight="1" x14ac:dyDescent="0.15">
      <c r="A30" s="8">
        <v>5</v>
      </c>
      <c r="B30" s="9" t="s">
        <v>106</v>
      </c>
      <c r="C30" s="9"/>
      <c r="D30" s="9"/>
      <c r="E30" s="9" t="s">
        <v>102</v>
      </c>
      <c r="F30" s="9" t="s">
        <v>107</v>
      </c>
      <c r="G30" s="9" t="s">
        <v>104</v>
      </c>
      <c r="H30" s="15">
        <f>C13*1.2</f>
        <v>63</v>
      </c>
      <c r="I30" s="9">
        <v>4.7</v>
      </c>
      <c r="J30" s="15">
        <f t="shared" si="1"/>
        <v>296.10000000000002</v>
      </c>
      <c r="K30" s="22" t="s">
        <v>108</v>
      </c>
      <c r="M30" s="25"/>
      <c r="N30" s="26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r="31" spans="1:33" ht="20" customHeight="1" x14ac:dyDescent="0.15">
      <c r="A31" s="8">
        <v>6</v>
      </c>
      <c r="B31" s="9" t="s">
        <v>109</v>
      </c>
      <c r="C31" s="9"/>
      <c r="D31" s="9" t="s">
        <v>110</v>
      </c>
      <c r="E31" s="9" t="s">
        <v>102</v>
      </c>
      <c r="F31" s="9" t="s">
        <v>111</v>
      </c>
      <c r="G31" s="9" t="s">
        <v>112</v>
      </c>
      <c r="H31" s="15">
        <v>20</v>
      </c>
      <c r="I31" s="9">
        <v>15</v>
      </c>
      <c r="J31" s="15">
        <f t="shared" si="1"/>
        <v>300</v>
      </c>
      <c r="K31" s="22"/>
      <c r="M31" s="25"/>
      <c r="N31" s="26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</row>
    <row r="32" spans="1:33" ht="20" customHeight="1" x14ac:dyDescent="0.15">
      <c r="A32" s="8">
        <v>7</v>
      </c>
      <c r="B32" s="9" t="s">
        <v>113</v>
      </c>
      <c r="C32" s="9"/>
      <c r="D32" s="9" t="s">
        <v>114</v>
      </c>
      <c r="E32" s="9" t="s">
        <v>115</v>
      </c>
      <c r="F32" s="9" t="s">
        <v>116</v>
      </c>
      <c r="G32" s="9" t="s">
        <v>104</v>
      </c>
      <c r="H32" s="15">
        <f>H30</f>
        <v>63</v>
      </c>
      <c r="I32" s="9">
        <v>12</v>
      </c>
      <c r="J32" s="15">
        <f t="shared" si="1"/>
        <v>756</v>
      </c>
      <c r="K32" s="22"/>
      <c r="M32" s="25"/>
      <c r="N32" s="26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</row>
    <row r="33" spans="1:33" ht="20" customHeight="1" x14ac:dyDescent="0.15">
      <c r="A33" s="8">
        <v>8</v>
      </c>
      <c r="B33" s="9" t="s">
        <v>117</v>
      </c>
      <c r="C33" s="9"/>
      <c r="D33" s="9"/>
      <c r="E33" s="9" t="s">
        <v>102</v>
      </c>
      <c r="F33" s="9" t="s">
        <v>118</v>
      </c>
      <c r="G33" s="9" t="s">
        <v>95</v>
      </c>
      <c r="H33" s="15">
        <f>C13*1.3</f>
        <v>68.25</v>
      </c>
      <c r="I33" s="9">
        <v>2.7</v>
      </c>
      <c r="J33" s="15">
        <f t="shared" si="1"/>
        <v>184.27500000000001</v>
      </c>
      <c r="K33" s="22"/>
      <c r="M33" s="25"/>
      <c r="N33" s="26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</row>
    <row r="34" spans="1:33" ht="20" customHeight="1" x14ac:dyDescent="0.15">
      <c r="A34" s="8">
        <v>9</v>
      </c>
      <c r="B34" s="9" t="s">
        <v>119</v>
      </c>
      <c r="C34" s="9"/>
      <c r="D34" s="9"/>
      <c r="E34" s="9" t="s">
        <v>115</v>
      </c>
      <c r="F34" s="9" t="s">
        <v>120</v>
      </c>
      <c r="G34" s="9" t="s">
        <v>121</v>
      </c>
      <c r="H34" s="15">
        <f>C13*20</f>
        <v>1050</v>
      </c>
      <c r="I34" s="9">
        <v>0.2</v>
      </c>
      <c r="J34" s="15">
        <f t="shared" si="1"/>
        <v>210</v>
      </c>
      <c r="K34" s="22"/>
      <c r="M34" s="25"/>
      <c r="N34" s="26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</row>
    <row r="35" spans="1:33" ht="20" customHeight="1" x14ac:dyDescent="0.15">
      <c r="A35" s="8">
        <v>10</v>
      </c>
      <c r="B35" s="9" t="s">
        <v>122</v>
      </c>
      <c r="C35" s="9"/>
      <c r="D35" s="9"/>
      <c r="E35" s="9" t="s">
        <v>102</v>
      </c>
      <c r="F35" s="9" t="s">
        <v>123</v>
      </c>
      <c r="G35" s="9" t="s">
        <v>95</v>
      </c>
      <c r="H35" s="15">
        <f>J13*0.5</f>
        <v>2</v>
      </c>
      <c r="I35" s="9">
        <v>65</v>
      </c>
      <c r="J35" s="15">
        <f t="shared" si="1"/>
        <v>130</v>
      </c>
      <c r="K35" s="22"/>
      <c r="M35" s="25"/>
      <c r="N35" s="26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</row>
    <row r="36" spans="1:33" ht="20" customHeight="1" x14ac:dyDescent="0.15">
      <c r="A36" s="8">
        <v>11</v>
      </c>
      <c r="B36" s="9" t="s">
        <v>124</v>
      </c>
      <c r="C36" s="9"/>
      <c r="D36" s="9"/>
      <c r="E36" s="9" t="s">
        <v>115</v>
      </c>
      <c r="F36" s="9" t="s">
        <v>125</v>
      </c>
      <c r="G36" s="9" t="s">
        <v>38</v>
      </c>
      <c r="H36" s="15">
        <f>J13</f>
        <v>4</v>
      </c>
      <c r="I36" s="9">
        <v>50</v>
      </c>
      <c r="J36" s="9">
        <f t="shared" si="1"/>
        <v>200</v>
      </c>
      <c r="K36" s="22"/>
      <c r="M36" s="25"/>
      <c r="N36" s="26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r="37" spans="1:33" ht="20" customHeight="1" x14ac:dyDescent="0.15">
      <c r="A37" s="8">
        <v>12</v>
      </c>
      <c r="B37" s="9" t="s">
        <v>126</v>
      </c>
      <c r="C37" s="16"/>
      <c r="D37" s="9"/>
      <c r="E37" s="9" t="s">
        <v>127</v>
      </c>
      <c r="F37" s="9" t="s">
        <v>128</v>
      </c>
      <c r="G37" s="9" t="s">
        <v>129</v>
      </c>
      <c r="H37" s="15">
        <v>1</v>
      </c>
      <c r="I37" s="9">
        <v>350</v>
      </c>
      <c r="J37" s="9">
        <f t="shared" si="1"/>
        <v>350</v>
      </c>
      <c r="K37" s="22" t="s">
        <v>130</v>
      </c>
      <c r="M37" s="25"/>
      <c r="N37" s="26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</row>
    <row r="38" spans="1:33" ht="20" customHeight="1" x14ac:dyDescent="0.15">
      <c r="A38" s="8">
        <v>13</v>
      </c>
      <c r="B38" s="9" t="s">
        <v>131</v>
      </c>
      <c r="C38" s="9"/>
      <c r="D38" s="9"/>
      <c r="E38" s="9" t="s">
        <v>127</v>
      </c>
      <c r="F38" s="9"/>
      <c r="G38" s="9" t="s">
        <v>104</v>
      </c>
      <c r="H38" s="9">
        <f>C13</f>
        <v>52.5</v>
      </c>
      <c r="I38" s="9">
        <v>22</v>
      </c>
      <c r="J38" s="15">
        <f t="shared" si="1"/>
        <v>1155</v>
      </c>
      <c r="K38" s="22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r="39" spans="1:33" ht="20" customHeight="1" x14ac:dyDescent="0.15">
      <c r="A39" s="8">
        <v>14</v>
      </c>
      <c r="B39" s="9" t="s">
        <v>39</v>
      </c>
      <c r="C39" s="9"/>
      <c r="D39" s="9"/>
      <c r="E39" s="9"/>
      <c r="F39" s="9"/>
      <c r="G39" s="9"/>
      <c r="H39" s="9"/>
      <c r="I39" s="9"/>
      <c r="J39" s="44">
        <f>SUM(J26:J38)</f>
        <v>12905.125</v>
      </c>
      <c r="K39" s="22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</row>
    <row r="40" spans="1:33" ht="20" customHeight="1" x14ac:dyDescent="0.15">
      <c r="A40" s="77" t="s">
        <v>132</v>
      </c>
      <c r="B40" s="78"/>
      <c r="C40" s="78"/>
      <c r="D40" s="78"/>
      <c r="E40" s="78"/>
      <c r="F40" s="78"/>
      <c r="G40" s="78"/>
      <c r="H40" s="78"/>
      <c r="I40" s="78"/>
      <c r="J40" s="78"/>
      <c r="K40" s="79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</row>
    <row r="41" spans="1:33" ht="20" customHeight="1" x14ac:dyDescent="0.15">
      <c r="A41" s="8">
        <v>1</v>
      </c>
      <c r="B41" s="9" t="s">
        <v>133</v>
      </c>
      <c r="C41" s="94" t="str">
        <f>"大写RMB:"&amp;TEXT(J41,"[DBNum2]")&amp;"圆整"</f>
        <v>大写RMB:31871.125圆整</v>
      </c>
      <c r="D41" s="94"/>
      <c r="E41" s="94"/>
      <c r="F41" s="94"/>
      <c r="G41" s="94"/>
      <c r="H41" s="94"/>
      <c r="I41" s="94"/>
      <c r="J41" s="45">
        <f>J39+J23</f>
        <v>31871.125</v>
      </c>
      <c r="K41" s="22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</row>
    <row r="42" spans="1:33" ht="20" customHeight="1" x14ac:dyDescent="0.15">
      <c r="A42" s="17">
        <v>2</v>
      </c>
      <c r="B42" s="18" t="s">
        <v>134</v>
      </c>
      <c r="C42" s="87" t="str">
        <f>"大写RMB:"&amp;TEXT(J42,"[DBNum2]")&amp;"圆整"</f>
        <v>大写RMB:23000圆整</v>
      </c>
      <c r="D42" s="87"/>
      <c r="E42" s="87"/>
      <c r="F42" s="87"/>
      <c r="G42" s="87"/>
      <c r="H42" s="87"/>
      <c r="I42" s="87"/>
      <c r="J42" s="46">
        <v>23000</v>
      </c>
      <c r="K42" s="47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</row>
    <row r="43" spans="1:33" ht="20" customHeight="1" x14ac:dyDescent="0.15">
      <c r="A43" s="93" t="s">
        <v>135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3" ht="20" customHeight="1" x14ac:dyDescent="0.15">
      <c r="A44" s="91" t="s">
        <v>136</v>
      </c>
      <c r="B44" s="91"/>
      <c r="C44" s="91"/>
      <c r="D44" s="91"/>
      <c r="E44" s="91"/>
      <c r="F44" s="91"/>
      <c r="G44" s="91"/>
      <c r="H44" s="91"/>
      <c r="I44" s="91"/>
      <c r="J44" s="91"/>
      <c r="K44" s="91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</row>
    <row r="45" spans="1:33" ht="20" customHeight="1" x14ac:dyDescent="0.15">
      <c r="A45" s="91" t="s">
        <v>137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</row>
    <row r="46" spans="1:33" ht="20" customHeight="1" x14ac:dyDescent="0.15">
      <c r="A46" s="91" t="s">
        <v>138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</row>
    <row r="47" spans="1:33" ht="20" customHeight="1" x14ac:dyDescent="0.15">
      <c r="A47" s="91" t="s">
        <v>139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</row>
    <row r="48" spans="1:33" ht="20" customHeight="1" x14ac:dyDescent="0.15">
      <c r="A48" s="91" t="s">
        <v>140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</row>
    <row r="49" spans="1:32" ht="20" customHeight="1" x14ac:dyDescent="0.15">
      <c r="A49" s="91" t="s">
        <v>141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</row>
    <row r="50" spans="1:32" ht="20" customHeight="1" x14ac:dyDescent="0.15">
      <c r="A50" s="91" t="s">
        <v>142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</row>
    <row r="51" spans="1:32" ht="20" customHeight="1" x14ac:dyDescent="0.15">
      <c r="A51" s="91" t="s">
        <v>143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</row>
    <row r="52" spans="1:32" ht="20" customHeight="1" x14ac:dyDescent="0.15">
      <c r="G52" s="92" t="s">
        <v>144</v>
      </c>
      <c r="H52" s="92"/>
      <c r="I52" s="92"/>
      <c r="J52" s="92"/>
      <c r="K52" s="92"/>
      <c r="M52" s="20" t="s">
        <v>145</v>
      </c>
      <c r="N52" s="21" t="s">
        <v>146</v>
      </c>
      <c r="O52" s="25"/>
      <c r="P52" s="25"/>
      <c r="Q52" s="48" t="s">
        <v>146</v>
      </c>
      <c r="R52" s="48" t="s">
        <v>147</v>
      </c>
      <c r="S52" s="48" t="s">
        <v>148</v>
      </c>
      <c r="T52" s="48" t="s">
        <v>149</v>
      </c>
      <c r="U52" s="48" t="s">
        <v>150</v>
      </c>
      <c r="V52" s="48" t="s">
        <v>151</v>
      </c>
      <c r="W52" s="48" t="s">
        <v>152</v>
      </c>
      <c r="X52" s="48" t="s">
        <v>153</v>
      </c>
      <c r="Y52" s="48" t="s">
        <v>154</v>
      </c>
      <c r="Z52" s="48" t="s">
        <v>155</v>
      </c>
      <c r="AA52" s="48" t="s">
        <v>156</v>
      </c>
      <c r="AB52" s="48" t="s">
        <v>157</v>
      </c>
      <c r="AC52" s="48" t="s">
        <v>158</v>
      </c>
      <c r="AD52" s="48"/>
      <c r="AE52" s="48" t="s">
        <v>159</v>
      </c>
      <c r="AF52" s="48" t="s">
        <v>160</v>
      </c>
    </row>
    <row r="53" spans="1:32" ht="20" customHeight="1" x14ac:dyDescent="0.15">
      <c r="G53" s="19"/>
      <c r="H53" s="19"/>
      <c r="I53" s="88">
        <f ca="1">TODAY()</f>
        <v>43418</v>
      </c>
      <c r="J53" s="88"/>
      <c r="K53" s="19"/>
    </row>
    <row r="60" spans="1:32" hidden="1" x14ac:dyDescent="0.15"/>
    <row r="61" spans="1:32" hidden="1" x14ac:dyDescent="0.15"/>
    <row r="62" spans="1:32" hidden="1" x14ac:dyDescent="0.15"/>
    <row r="63" spans="1:32" hidden="1" x14ac:dyDescent="0.15"/>
    <row r="64" spans="1:32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</sheetData>
  <mergeCells count="43">
    <mergeCell ref="I53:J53"/>
    <mergeCell ref="K9:K12"/>
    <mergeCell ref="A48:K48"/>
    <mergeCell ref="A49:K49"/>
    <mergeCell ref="A50:K50"/>
    <mergeCell ref="A51:K51"/>
    <mergeCell ref="G52:K52"/>
    <mergeCell ref="A43:K43"/>
    <mergeCell ref="A44:K44"/>
    <mergeCell ref="A45:K45"/>
    <mergeCell ref="A46:K46"/>
    <mergeCell ref="A47:K47"/>
    <mergeCell ref="C23:D23"/>
    <mergeCell ref="A24:K24"/>
    <mergeCell ref="A40:K40"/>
    <mergeCell ref="C41:I41"/>
    <mergeCell ref="C42:I42"/>
    <mergeCell ref="C18:D18"/>
    <mergeCell ref="C19:D19"/>
    <mergeCell ref="C20:D20"/>
    <mergeCell ref="C21:D21"/>
    <mergeCell ref="C22:D22"/>
    <mergeCell ref="A7:K7"/>
    <mergeCell ref="A14:K14"/>
    <mergeCell ref="C15:D15"/>
    <mergeCell ref="C16:D16"/>
    <mergeCell ref="C17:D17"/>
    <mergeCell ref="J11:J12"/>
    <mergeCell ref="A5:B5"/>
    <mergeCell ref="C5:E5"/>
    <mergeCell ref="G5:H5"/>
    <mergeCell ref="J5:K5"/>
    <mergeCell ref="A6:B6"/>
    <mergeCell ref="C6:E6"/>
    <mergeCell ref="G6:H6"/>
    <mergeCell ref="J6:K6"/>
    <mergeCell ref="A1:K1"/>
    <mergeCell ref="A2:K2"/>
    <mergeCell ref="A3:K3"/>
    <mergeCell ref="A4:B4"/>
    <mergeCell ref="C4:E4"/>
    <mergeCell ref="G4:H4"/>
    <mergeCell ref="J4:K4"/>
  </mergeCells>
  <phoneticPr fontId="29" type="noConversion"/>
  <conditionalFormatting sqref="H17:H22">
    <cfRule type="cellIs" dxfId="0" priority="2" stopIfTrue="1" operator="equal">
      <formula>0</formula>
    </cfRule>
  </conditionalFormatting>
  <dataValidations count="7">
    <dataValidation type="list" allowBlank="1" showInputMessage="1" showErrorMessage="1" prompt="选择户型类别" sqref="N4">
      <formula1>$Q$4:$T$4</formula1>
    </dataValidation>
    <dataValidation type="list" allowBlank="1" showInputMessage="1" showErrorMessage="1" sqref="N6">
      <formula1>$Q$5:$T$5</formula1>
    </dataValidation>
    <dataValidation type="list" allowBlank="1" showInputMessage="1" showErrorMessage="1" sqref="N17 N19 N22 N20:N21">
      <formula1>#REF!</formula1>
    </dataValidation>
    <dataValidation type="list" allowBlank="1" showInputMessage="1" showErrorMessage="1" sqref="N18 O19">
      <formula1>$Q$15:$V$15</formula1>
    </dataValidation>
    <dataValidation type="list" allowBlank="1" showInputMessage="1" showErrorMessage="1" sqref="N26">
      <formula1>$Q$26:$S$26</formula1>
    </dataValidation>
    <dataValidation type="list" allowBlank="1" showInputMessage="1" showErrorMessage="1" sqref="N28">
      <formula1>$Q$28:$R$28</formula1>
    </dataValidation>
    <dataValidation type="list" allowBlank="1" showInputMessage="1" showErrorMessage="1" sqref="N52">
      <formula1>$Q$52:$AB$52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4" sqref="C24"/>
    </sheetView>
  </sheetViews>
  <sheetFormatPr baseColWidth="10" defaultColWidth="9" defaultRowHeight="15" x14ac:dyDescent="0.2"/>
  <cols>
    <col min="1" max="1" width="17.33203125" style="1" customWidth="1"/>
    <col min="2" max="2" width="13.5" style="1" customWidth="1"/>
    <col min="3" max="3" width="11.33203125" style="1" customWidth="1"/>
    <col min="4" max="4" width="10" style="1" customWidth="1"/>
    <col min="5" max="5" width="19.6640625" style="1" customWidth="1"/>
    <col min="6" max="6" width="31.5" style="1" customWidth="1"/>
    <col min="7" max="16384" width="9" style="1"/>
  </cols>
  <sheetData>
    <row r="1" spans="1:6" x14ac:dyDescent="0.2">
      <c r="A1" s="1" t="s">
        <v>161</v>
      </c>
      <c r="B1" s="1" t="s">
        <v>42</v>
      </c>
      <c r="C1" s="1" t="s">
        <v>162</v>
      </c>
      <c r="D1" s="1" t="s">
        <v>163</v>
      </c>
      <c r="E1" s="1" t="s">
        <v>164</v>
      </c>
    </row>
    <row r="2" spans="1:6" x14ac:dyDescent="0.2">
      <c r="A2" s="1" t="s">
        <v>165</v>
      </c>
      <c r="B2" s="1" t="s">
        <v>166</v>
      </c>
      <c r="C2" s="1">
        <v>15200</v>
      </c>
      <c r="E2" s="1" t="s">
        <v>167</v>
      </c>
      <c r="F2" s="1" t="s">
        <v>168</v>
      </c>
    </row>
    <row r="3" spans="1:6" x14ac:dyDescent="0.2">
      <c r="A3" s="1" t="s">
        <v>165</v>
      </c>
      <c r="B3" s="1" t="s">
        <v>169</v>
      </c>
      <c r="C3" s="1">
        <v>16800</v>
      </c>
      <c r="E3" s="1" t="s">
        <v>170</v>
      </c>
      <c r="F3" s="1" t="s">
        <v>168</v>
      </c>
    </row>
    <row r="4" spans="1:6" x14ac:dyDescent="0.2">
      <c r="A4" s="1" t="s">
        <v>165</v>
      </c>
      <c r="B4" s="1" t="s">
        <v>171</v>
      </c>
      <c r="C4" s="1">
        <v>15480</v>
      </c>
      <c r="E4" s="1" t="s">
        <v>172</v>
      </c>
      <c r="F4" s="1" t="s">
        <v>173</v>
      </c>
    </row>
    <row r="5" spans="1:6" x14ac:dyDescent="0.2">
      <c r="A5" s="1" t="s">
        <v>165</v>
      </c>
      <c r="B5" s="1" t="s">
        <v>174</v>
      </c>
      <c r="C5" s="1">
        <v>17090</v>
      </c>
      <c r="E5" s="1" t="s">
        <v>175</v>
      </c>
      <c r="F5" s="1" t="s">
        <v>173</v>
      </c>
    </row>
    <row r="6" spans="1:6" x14ac:dyDescent="0.2">
      <c r="A6" s="1" t="s">
        <v>165</v>
      </c>
      <c r="B6" s="1" t="s">
        <v>176</v>
      </c>
      <c r="C6" s="1">
        <v>16350</v>
      </c>
      <c r="E6" s="1" t="s">
        <v>177</v>
      </c>
      <c r="F6" s="1" t="s">
        <v>168</v>
      </c>
    </row>
    <row r="7" spans="1:6" x14ac:dyDescent="0.2">
      <c r="A7" s="1" t="s">
        <v>165</v>
      </c>
      <c r="B7" s="1" t="s">
        <v>178</v>
      </c>
      <c r="C7" s="1">
        <v>18460</v>
      </c>
      <c r="E7" s="1" t="s">
        <v>179</v>
      </c>
      <c r="F7" s="1" t="s">
        <v>168</v>
      </c>
    </row>
    <row r="8" spans="1:6" x14ac:dyDescent="0.2">
      <c r="A8" s="1" t="s">
        <v>165</v>
      </c>
      <c r="B8" s="1" t="s">
        <v>180</v>
      </c>
      <c r="C8" s="1">
        <v>16630</v>
      </c>
      <c r="E8" s="1" t="s">
        <v>181</v>
      </c>
      <c r="F8" s="1" t="s">
        <v>173</v>
      </c>
    </row>
    <row r="9" spans="1:6" x14ac:dyDescent="0.2">
      <c r="A9" s="1" t="s">
        <v>165</v>
      </c>
      <c r="B9" s="1" t="s">
        <v>182</v>
      </c>
      <c r="C9" s="1">
        <v>19040</v>
      </c>
      <c r="E9" s="1" t="s">
        <v>183</v>
      </c>
      <c r="F9" s="1" t="s">
        <v>173</v>
      </c>
    </row>
    <row r="10" spans="1:6" x14ac:dyDescent="0.2">
      <c r="A10" s="1" t="s">
        <v>184</v>
      </c>
      <c r="B10" s="1" t="s">
        <v>185</v>
      </c>
      <c r="C10" s="1">
        <v>22680</v>
      </c>
      <c r="E10" s="1" t="s">
        <v>186</v>
      </c>
      <c r="F10" s="1" t="s">
        <v>187</v>
      </c>
    </row>
    <row r="11" spans="1:6" x14ac:dyDescent="0.2">
      <c r="A11" s="1" t="s">
        <v>184</v>
      </c>
      <c r="B11" s="1" t="s">
        <v>188</v>
      </c>
      <c r="C11" s="1">
        <v>24350</v>
      </c>
      <c r="E11" s="1" t="s">
        <v>189</v>
      </c>
      <c r="F11" s="1" t="s">
        <v>187</v>
      </c>
    </row>
    <row r="12" spans="1:6" x14ac:dyDescent="0.2">
      <c r="A12" s="1" t="s">
        <v>184</v>
      </c>
      <c r="B12" s="1" t="s">
        <v>190</v>
      </c>
      <c r="C12" s="1">
        <v>24270</v>
      </c>
      <c r="E12" s="1" t="s">
        <v>191</v>
      </c>
      <c r="F12" s="1" t="s">
        <v>187</v>
      </c>
    </row>
    <row r="13" spans="1:6" x14ac:dyDescent="0.2">
      <c r="A13" s="1" t="s">
        <v>184</v>
      </c>
      <c r="B13" s="1" t="s">
        <v>192</v>
      </c>
      <c r="C13" s="1">
        <v>25790</v>
      </c>
      <c r="E13" s="1" t="s">
        <v>193</v>
      </c>
      <c r="F13" s="1" t="s">
        <v>187</v>
      </c>
    </row>
    <row r="14" spans="1:6" x14ac:dyDescent="0.2">
      <c r="A14" s="1" t="s">
        <v>194</v>
      </c>
      <c r="B14" s="1" t="s">
        <v>195</v>
      </c>
      <c r="C14" s="1">
        <v>29090</v>
      </c>
      <c r="E14" s="1" t="s">
        <v>196</v>
      </c>
      <c r="F14" s="1" t="s">
        <v>197</v>
      </c>
    </row>
    <row r="15" spans="1:6" x14ac:dyDescent="0.2">
      <c r="A15" s="1" t="s">
        <v>194</v>
      </c>
      <c r="B15" s="1" t="s">
        <v>198</v>
      </c>
      <c r="C15" s="1">
        <v>30770</v>
      </c>
      <c r="E15" s="1" t="s">
        <v>199</v>
      </c>
      <c r="F15" s="1" t="s">
        <v>197</v>
      </c>
    </row>
  </sheetData>
  <sheetProtection password="CF6E" sheet="1" objects="1"/>
  <sortState ref="B2:F15">
    <sortCondition ref="B2"/>
  </sortState>
  <phoneticPr fontId="29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地热</vt:lpstr>
      <vt:lpstr>锅炉参数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Microsoft Office User</cp:lastModifiedBy>
  <cp:lastPrinted>2018-08-11T02:51:21Z</cp:lastPrinted>
  <dcterms:created xsi:type="dcterms:W3CDTF">2018-06-03T17:40:00Z</dcterms:created>
  <dcterms:modified xsi:type="dcterms:W3CDTF">2018-11-15T05:18:11Z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