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uskar\OneDrive - Macquarie University\Desktop\Puskar Ghimire\Click\Functions\Excel_Essential_Functions\"/>
    </mc:Choice>
  </mc:AlternateContent>
  <xr:revisionPtr revIDLastSave="0" documentId="13_ncr:1_{DDCD25C5-B05A-4199-B800-537E43829B07}" xr6:coauthVersionLast="47" xr6:coauthVersionMax="47" xr10:uidLastSave="{00000000-0000-0000-0000-000000000000}"/>
  <bookViews>
    <workbookView xWindow="28680" yWindow="-120" windowWidth="29040" windowHeight="15720" xr2:uid="{D4D68308-9443-478A-A1A8-AFEDF7641D08}"/>
  </bookViews>
  <sheets>
    <sheet name="Data" sheetId="2" r:id="rId1"/>
    <sheet name="Concept" sheetId="1" r:id="rId2"/>
    <sheet name="1 &amp; 2" sheetId="3" r:id="rId3"/>
    <sheet name="3 &amp; 4 &amp; 5" sheetId="4" r:id="rId4"/>
    <sheet name="6 &amp; 7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13" sheetId="12" r:id="rId11"/>
    <sheet name="14 &amp; 15" sheetId="11" r:id="rId12"/>
  </sheets>
  <definedNames>
    <definedName name="_xlnm._FilterDatabase" localSheetId="2" hidden="1">'1 &amp; 2'!$B$3:$G$3</definedName>
    <definedName name="_xlnm._FilterDatabase" localSheetId="3" hidden="1">'3 &amp; 4 &amp; 5'!$B$5:$U$5</definedName>
    <definedName name="_xlnm._FilterDatabase" localSheetId="5" hidden="1">'8'!$E$1:$Q$2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0" l="1" a="1"/>
  <c r="E6" i="10" s="1"/>
  <c r="E7" i="10" a="1"/>
  <c r="E7" i="10" s="1"/>
  <c r="E8" i="10" a="1"/>
  <c r="E8" i="10"/>
  <c r="E9" i="10" a="1"/>
  <c r="E9" i="10"/>
  <c r="E10" i="10" a="1"/>
  <c r="E10" i="10" s="1"/>
  <c r="E11" i="10" a="1"/>
  <c r="E11" i="10" s="1"/>
  <c r="E12" i="10" a="1"/>
  <c r="E12" i="10"/>
  <c r="E13" i="10" a="1"/>
  <c r="E13" i="10"/>
  <c r="E14" i="10" a="1"/>
  <c r="E14" i="10" s="1"/>
  <c r="E15" i="10" a="1"/>
  <c r="E15" i="10" s="1"/>
  <c r="E16" i="10" a="1"/>
  <c r="E16" i="10"/>
  <c r="E17" i="10" a="1"/>
  <c r="E17" i="10"/>
  <c r="E18" i="10" a="1"/>
  <c r="E18" i="10" s="1"/>
  <c r="E19" i="10" a="1"/>
  <c r="E19" i="10" s="1"/>
  <c r="E20" i="10" a="1"/>
  <c r="E20" i="10"/>
  <c r="E21" i="10" a="1"/>
  <c r="E21" i="10"/>
  <c r="E22" i="10" a="1"/>
  <c r="E22" i="10" s="1"/>
  <c r="E23" i="10" a="1"/>
  <c r="E23" i="10" s="1"/>
  <c r="E24" i="10" a="1"/>
  <c r="E24" i="10"/>
  <c r="E25" i="10" a="1"/>
  <c r="E25" i="10"/>
  <c r="E26" i="10" a="1"/>
  <c r="E26" i="10" s="1"/>
  <c r="E27" i="10" a="1"/>
  <c r="E27" i="10" s="1"/>
  <c r="E28" i="10" a="1"/>
  <c r="E28" i="10"/>
  <c r="E29" i="10" a="1"/>
  <c r="E29" i="10"/>
  <c r="E30" i="10" a="1"/>
  <c r="E30" i="10" s="1"/>
  <c r="E31" i="10" a="1"/>
  <c r="E31" i="10" s="1"/>
  <c r="E32" i="10" a="1"/>
  <c r="E32" i="10"/>
  <c r="E33" i="10" a="1"/>
  <c r="E33" i="10"/>
  <c r="E34" i="10" a="1"/>
  <c r="E34" i="10" s="1"/>
  <c r="E35" i="10" a="1"/>
  <c r="E35" i="10" s="1"/>
  <c r="E36" i="10" a="1"/>
  <c r="E36" i="10"/>
  <c r="E37" i="10" a="1"/>
  <c r="E37" i="10"/>
  <c r="E38" i="10" a="1"/>
  <c r="E38" i="10" s="1"/>
  <c r="E39" i="10" a="1"/>
  <c r="E39" i="10" s="1"/>
  <c r="E40" i="10" a="1"/>
  <c r="E40" i="10"/>
  <c r="E41" i="10" a="1"/>
  <c r="E41" i="10"/>
  <c r="E42" i="10" a="1"/>
  <c r="E42" i="10" s="1"/>
  <c r="E43" i="10" a="1"/>
  <c r="E43" i="10" s="1"/>
  <c r="E44" i="10" a="1"/>
  <c r="E44" i="10"/>
  <c r="E45" i="10" a="1"/>
  <c r="E45" i="10"/>
  <c r="E46" i="10" a="1"/>
  <c r="E46" i="10" s="1"/>
  <c r="E47" i="10" a="1"/>
  <c r="E47" i="10" s="1"/>
  <c r="E48" i="10" a="1"/>
  <c r="E48" i="10"/>
  <c r="E49" i="10" a="1"/>
  <c r="E49" i="10"/>
  <c r="E50" i="10" a="1"/>
  <c r="E50" i="10" s="1"/>
  <c r="E51" i="10" a="1"/>
  <c r="E51" i="10" s="1"/>
  <c r="E52" i="10" a="1"/>
  <c r="E52" i="10"/>
  <c r="E53" i="10" a="1"/>
  <c r="E53" i="10"/>
  <c r="E54" i="10" a="1"/>
  <c r="E54" i="10" s="1"/>
  <c r="E55" i="10" a="1"/>
  <c r="E55" i="10" s="1"/>
  <c r="E56" i="10" a="1"/>
  <c r="E56" i="10"/>
  <c r="E57" i="10" a="1"/>
  <c r="E57" i="10"/>
  <c r="E58" i="10" a="1"/>
  <c r="E58" i="10" s="1"/>
  <c r="E59" i="10" a="1"/>
  <c r="E59" i="10" s="1"/>
  <c r="E60" i="10" a="1"/>
  <c r="E60" i="10"/>
  <c r="E61" i="10" a="1"/>
  <c r="E61" i="10"/>
  <c r="E62" i="10" a="1"/>
  <c r="E62" i="10" s="1"/>
  <c r="E63" i="10" a="1"/>
  <c r="E63" i="10" s="1"/>
  <c r="E64" i="10" a="1"/>
  <c r="E64" i="10"/>
  <c r="E65" i="10" a="1"/>
  <c r="E65" i="10"/>
  <c r="E66" i="10" a="1"/>
  <c r="E66" i="10" s="1"/>
  <c r="E67" i="10" a="1"/>
  <c r="E67" i="10" s="1"/>
  <c r="E68" i="10" a="1"/>
  <c r="E68" i="10"/>
  <c r="E69" i="10" a="1"/>
  <c r="E69" i="10"/>
  <c r="E70" i="10" a="1"/>
  <c r="E70" i="10" s="1"/>
  <c r="E71" i="10" a="1"/>
  <c r="E71" i="10" s="1"/>
  <c r="E72" i="10" a="1"/>
  <c r="E72" i="10"/>
  <c r="E73" i="10" a="1"/>
  <c r="E73" i="10"/>
  <c r="E74" i="10" a="1"/>
  <c r="E74" i="10" s="1"/>
  <c r="E75" i="10" a="1"/>
  <c r="E75" i="10" s="1"/>
  <c r="E76" i="10" a="1"/>
  <c r="E76" i="10"/>
  <c r="E77" i="10" a="1"/>
  <c r="E77" i="10"/>
  <c r="E78" i="10" a="1"/>
  <c r="E78" i="10" s="1"/>
  <c r="E79" i="10" a="1"/>
  <c r="E79" i="10" s="1"/>
  <c r="E80" i="10" a="1"/>
  <c r="E80" i="10"/>
  <c r="E81" i="10" a="1"/>
  <c r="E81" i="10"/>
  <c r="E82" i="10" a="1"/>
  <c r="E82" i="10" s="1"/>
  <c r="E83" i="10" a="1"/>
  <c r="E83" i="10" s="1"/>
  <c r="E84" i="10" a="1"/>
  <c r="E84" i="10"/>
  <c r="E85" i="10" a="1"/>
  <c r="E85" i="10"/>
  <c r="E86" i="10" a="1"/>
  <c r="E86" i="10" s="1"/>
  <c r="E87" i="10" a="1"/>
  <c r="E87" i="10" s="1"/>
  <c r="E88" i="10" a="1"/>
  <c r="E88" i="10"/>
  <c r="E89" i="10" a="1"/>
  <c r="E89" i="10"/>
  <c r="E90" i="10" a="1"/>
  <c r="E90" i="10" s="1"/>
  <c r="E91" i="10" a="1"/>
  <c r="E91" i="10" s="1"/>
  <c r="E92" i="10" a="1"/>
  <c r="E92" i="10"/>
  <c r="E93" i="10" a="1"/>
  <c r="E93" i="10"/>
  <c r="E94" i="10" a="1"/>
  <c r="E94" i="10" s="1"/>
  <c r="E95" i="10" a="1"/>
  <c r="E95" i="10" s="1"/>
  <c r="E96" i="10" a="1"/>
  <c r="E96" i="10"/>
  <c r="E97" i="10" a="1"/>
  <c r="E97" i="10"/>
  <c r="E98" i="10" a="1"/>
  <c r="E98" i="10" s="1"/>
  <c r="E99" i="10" a="1"/>
  <c r="E99" i="10" s="1"/>
  <c r="E100" i="10" a="1"/>
  <c r="E100" i="10"/>
  <c r="E101" i="10" a="1"/>
  <c r="E101" i="10"/>
  <c r="E102" i="10" a="1"/>
  <c r="E102" i="10" s="1"/>
  <c r="E103" i="10" a="1"/>
  <c r="E103" i="10" s="1"/>
  <c r="E104" i="10" a="1"/>
  <c r="E104" i="10"/>
  <c r="E105" i="10" a="1"/>
  <c r="E105" i="10"/>
  <c r="E106" i="10" a="1"/>
  <c r="E106" i="10" s="1"/>
  <c r="E107" i="10" a="1"/>
  <c r="E107" i="10" s="1"/>
  <c r="E108" i="10" a="1"/>
  <c r="E108" i="10"/>
  <c r="E109" i="10" a="1"/>
  <c r="E109" i="10"/>
  <c r="E110" i="10" a="1"/>
  <c r="E110" i="10" s="1"/>
  <c r="E111" i="10" a="1"/>
  <c r="E111" i="10" s="1"/>
  <c r="E112" i="10" a="1"/>
  <c r="E112" i="10"/>
  <c r="E113" i="10" a="1"/>
  <c r="E113" i="10"/>
  <c r="E114" i="10" a="1"/>
  <c r="E114" i="10" s="1"/>
  <c r="E115" i="10" a="1"/>
  <c r="E115" i="10" s="1"/>
  <c r="E116" i="10" a="1"/>
  <c r="E116" i="10"/>
  <c r="E117" i="10" a="1"/>
  <c r="E117" i="10"/>
  <c r="E118" i="10" a="1"/>
  <c r="E118" i="10" s="1"/>
  <c r="E119" i="10" a="1"/>
  <c r="E119" i="10" s="1"/>
  <c r="E120" i="10" a="1"/>
  <c r="E120" i="10"/>
  <c r="E121" i="10" a="1"/>
  <c r="E121" i="10"/>
  <c r="E122" i="10" a="1"/>
  <c r="E122" i="10" s="1"/>
  <c r="E123" i="10" a="1"/>
  <c r="E123" i="10" s="1"/>
  <c r="E124" i="10" a="1"/>
  <c r="E124" i="10"/>
  <c r="E125" i="10" a="1"/>
  <c r="E125" i="10"/>
  <c r="E126" i="10" a="1"/>
  <c r="E126" i="10" s="1"/>
  <c r="E127" i="10" a="1"/>
  <c r="E127" i="10" s="1"/>
  <c r="E128" i="10" a="1"/>
  <c r="E128" i="10"/>
  <c r="E129" i="10" a="1"/>
  <c r="E129" i="10"/>
  <c r="E130" i="10" a="1"/>
  <c r="E130" i="10" s="1"/>
  <c r="E131" i="10" a="1"/>
  <c r="E131" i="10" s="1"/>
  <c r="E132" i="10" a="1"/>
  <c r="E132" i="10"/>
  <c r="E133" i="10" a="1"/>
  <c r="E133" i="10"/>
  <c r="E134" i="10" a="1"/>
  <c r="E134" i="10" s="1"/>
  <c r="E135" i="10" a="1"/>
  <c r="E135" i="10" s="1"/>
  <c r="E136" i="10" a="1"/>
  <c r="E136" i="10"/>
  <c r="E137" i="10" a="1"/>
  <c r="E137" i="10"/>
  <c r="E138" i="10" a="1"/>
  <c r="E138" i="10" s="1"/>
  <c r="E139" i="10" a="1"/>
  <c r="E139" i="10" s="1"/>
  <c r="E140" i="10" a="1"/>
  <c r="E140" i="10"/>
  <c r="E141" i="10" a="1"/>
  <c r="E141" i="10"/>
  <c r="E142" i="10" a="1"/>
  <c r="E142" i="10" s="1"/>
  <c r="E143" i="10" a="1"/>
  <c r="E143" i="10" s="1"/>
  <c r="E144" i="10" a="1"/>
  <c r="E144" i="10"/>
  <c r="E145" i="10" a="1"/>
  <c r="E145" i="10"/>
  <c r="E146" i="10" a="1"/>
  <c r="E146" i="10" s="1"/>
  <c r="E147" i="10" a="1"/>
  <c r="E147" i="10" s="1"/>
  <c r="E148" i="10" a="1"/>
  <c r="E148" i="10"/>
  <c r="E149" i="10" a="1"/>
  <c r="E149" i="10"/>
  <c r="E150" i="10" a="1"/>
  <c r="E150" i="10" s="1"/>
  <c r="E151" i="10" a="1"/>
  <c r="E151" i="10" s="1"/>
  <c r="E152" i="10" a="1"/>
  <c r="E152" i="10"/>
  <c r="E153" i="10" a="1"/>
  <c r="E153" i="10"/>
  <c r="E154" i="10" a="1"/>
  <c r="E154" i="10" s="1"/>
  <c r="E155" i="10" a="1"/>
  <c r="E155" i="10" s="1"/>
  <c r="E156" i="10" a="1"/>
  <c r="E156" i="10"/>
  <c r="E157" i="10" a="1"/>
  <c r="E157" i="10"/>
  <c r="E158" i="10" a="1"/>
  <c r="E158" i="10" s="1"/>
  <c r="E159" i="10" a="1"/>
  <c r="E159" i="10" s="1"/>
  <c r="E160" i="10" a="1"/>
  <c r="E160" i="10"/>
  <c r="E161" i="10" a="1"/>
  <c r="E161" i="10"/>
  <c r="E162" i="10" a="1"/>
  <c r="E162" i="10" s="1"/>
  <c r="E163" i="10" a="1"/>
  <c r="E163" i="10" s="1"/>
  <c r="E164" i="10" a="1"/>
  <c r="E164" i="10"/>
  <c r="E165" i="10" a="1"/>
  <c r="E165" i="10"/>
  <c r="E166" i="10" a="1"/>
  <c r="E166" i="10" s="1"/>
  <c r="E167" i="10" a="1"/>
  <c r="E167" i="10" s="1"/>
  <c r="E168" i="10" a="1"/>
  <c r="E168" i="10"/>
  <c r="E169" i="10" a="1"/>
  <c r="E169" i="10"/>
  <c r="E170" i="10" a="1"/>
  <c r="E170" i="10" s="1"/>
  <c r="E171" i="10" a="1"/>
  <c r="E171" i="10" s="1"/>
  <c r="E172" i="10" a="1"/>
  <c r="E172" i="10"/>
  <c r="E173" i="10" a="1"/>
  <c r="E173" i="10"/>
  <c r="E174" i="10" a="1"/>
  <c r="E174" i="10" s="1"/>
  <c r="E175" i="10" a="1"/>
  <c r="E175" i="10" s="1"/>
  <c r="E176" i="10" a="1"/>
  <c r="E176" i="10"/>
  <c r="E177" i="10" a="1"/>
  <c r="E177" i="10"/>
  <c r="E178" i="10" a="1"/>
  <c r="E178" i="10" s="1"/>
  <c r="E179" i="10" a="1"/>
  <c r="E179" i="10" s="1"/>
  <c r="E180" i="10" a="1"/>
  <c r="E180" i="10"/>
  <c r="E181" i="10" a="1"/>
  <c r="E181" i="10"/>
  <c r="E182" i="10" a="1"/>
  <c r="E182" i="10" s="1"/>
  <c r="E183" i="10" a="1"/>
  <c r="E183" i="10" s="1"/>
  <c r="E184" i="10" a="1"/>
  <c r="E184" i="10"/>
  <c r="E185" i="10" a="1"/>
  <c r="E185" i="10"/>
  <c r="E186" i="10" a="1"/>
  <c r="E186" i="10" s="1"/>
  <c r="E187" i="10" a="1"/>
  <c r="E187" i="10" s="1"/>
  <c r="E188" i="10" a="1"/>
  <c r="E188" i="10"/>
  <c r="E189" i="10" a="1"/>
  <c r="E189" i="10"/>
  <c r="E190" i="10" a="1"/>
  <c r="E190" i="10" s="1"/>
  <c r="E191" i="10" a="1"/>
  <c r="E191" i="10" s="1"/>
  <c r="E192" i="10" a="1"/>
  <c r="E192" i="10"/>
  <c r="E193" i="10" a="1"/>
  <c r="E193" i="10"/>
  <c r="E194" i="10" a="1"/>
  <c r="E194" i="10" s="1"/>
  <c r="E195" i="10" a="1"/>
  <c r="E195" i="10" s="1"/>
  <c r="E196" i="10" a="1"/>
  <c r="E196" i="10"/>
  <c r="E197" i="10" a="1"/>
  <c r="E197" i="10"/>
  <c r="E198" i="10" a="1"/>
  <c r="E198" i="10" s="1"/>
  <c r="E199" i="10" a="1"/>
  <c r="E199" i="10" s="1"/>
  <c r="E200" i="10" a="1"/>
  <c r="E200" i="10"/>
  <c r="E201" i="10" a="1"/>
  <c r="E201" i="10"/>
  <c r="E202" i="10" a="1"/>
  <c r="E202" i="10" s="1"/>
  <c r="E203" i="10" a="1"/>
  <c r="E203" i="10" s="1"/>
  <c r="E204" i="10" a="1"/>
  <c r="E204" i="10"/>
  <c r="E205" i="10" a="1"/>
  <c r="E205" i="10"/>
  <c r="E206" i="10" a="1"/>
  <c r="E206" i="10" s="1"/>
  <c r="E207" i="10" a="1"/>
  <c r="E207" i="10" s="1"/>
  <c r="E208" i="10" a="1"/>
  <c r="E208" i="10"/>
  <c r="E209" i="10" a="1"/>
  <c r="E209" i="10"/>
  <c r="E210" i="10" a="1"/>
  <c r="E210" i="10" s="1"/>
  <c r="E211" i="10" a="1"/>
  <c r="E211" i="10" s="1"/>
  <c r="E212" i="10" a="1"/>
  <c r="E212" i="10"/>
  <c r="E213" i="10" a="1"/>
  <c r="E213" i="10"/>
  <c r="E214" i="10" a="1"/>
  <c r="E214" i="10" s="1"/>
  <c r="E215" i="10" a="1"/>
  <c r="E215" i="10" s="1"/>
  <c r="E216" i="10" a="1"/>
  <c r="E216" i="10"/>
  <c r="E217" i="10" a="1"/>
  <c r="E217" i="10"/>
  <c r="E218" i="10" a="1"/>
  <c r="E218" i="10" s="1"/>
  <c r="E219" i="10" a="1"/>
  <c r="E219" i="10" s="1"/>
  <c r="E220" i="10" a="1"/>
  <c r="E220" i="10"/>
  <c r="E221" i="10" a="1"/>
  <c r="E221" i="10"/>
  <c r="E222" i="10" a="1"/>
  <c r="E222" i="10" s="1"/>
  <c r="E223" i="10" a="1"/>
  <c r="E223" i="10" s="1"/>
  <c r="E224" i="10" a="1"/>
  <c r="E224" i="10"/>
  <c r="E225" i="10" a="1"/>
  <c r="E225" i="10"/>
  <c r="E226" i="10" a="1"/>
  <c r="E226" i="10" s="1"/>
  <c r="E227" i="10" a="1"/>
  <c r="E227" i="10" s="1"/>
  <c r="E228" i="10" a="1"/>
  <c r="E228" i="10"/>
  <c r="E229" i="10" a="1"/>
  <c r="E229" i="10"/>
  <c r="E230" i="10" a="1"/>
  <c r="E230" i="10" s="1"/>
  <c r="E231" i="10" a="1"/>
  <c r="E231" i="10" s="1"/>
  <c r="E232" i="10" a="1"/>
  <c r="E232" i="10"/>
  <c r="E233" i="10" a="1"/>
  <c r="E233" i="10"/>
  <c r="E234" i="10" a="1"/>
  <c r="E234" i="10" s="1"/>
  <c r="E235" i="10" a="1"/>
  <c r="E235" i="10" s="1"/>
  <c r="E236" i="10" a="1"/>
  <c r="E236" i="10"/>
  <c r="E237" i="10" a="1"/>
  <c r="E237" i="10"/>
  <c r="E238" i="10" a="1"/>
  <c r="E238" i="10" s="1"/>
  <c r="E239" i="10" a="1"/>
  <c r="E239" i="10" s="1"/>
  <c r="E240" i="10" a="1"/>
  <c r="E240" i="10"/>
  <c r="E241" i="10" a="1"/>
  <c r="E241" i="10"/>
  <c r="E242" i="10" a="1"/>
  <c r="E242" i="10" s="1"/>
  <c r="E243" i="10" a="1"/>
  <c r="E243" i="10" s="1"/>
  <c r="E244" i="10" a="1"/>
  <c r="E244" i="10"/>
  <c r="E245" i="10" a="1"/>
  <c r="E245" i="10"/>
  <c r="E246" i="10" a="1"/>
  <c r="E246" i="10" s="1"/>
  <c r="E247" i="10" a="1"/>
  <c r="E247" i="10" s="1"/>
  <c r="E248" i="10" a="1"/>
  <c r="E248" i="10" s="1"/>
  <c r="E249" i="10" a="1"/>
  <c r="E249" i="10"/>
  <c r="E250" i="10" a="1"/>
  <c r="E250" i="10" s="1"/>
  <c r="E251" i="10" a="1"/>
  <c r="E251" i="10" s="1"/>
  <c r="E252" i="10" a="1"/>
  <c r="E252" i="10" s="1"/>
  <c r="E253" i="10" a="1"/>
  <c r="E253" i="10"/>
  <c r="E254" i="10" a="1"/>
  <c r="E254" i="10" s="1"/>
  <c r="E255" i="10" a="1"/>
  <c r="E255" i="10" s="1"/>
  <c r="E256" i="10" a="1"/>
  <c r="E256" i="10" s="1"/>
  <c r="E257" i="10" a="1"/>
  <c r="E257" i="10" s="1"/>
  <c r="E258" i="10" a="1"/>
  <c r="E258" i="10" s="1"/>
  <c r="E259" i="10" a="1"/>
  <c r="E259" i="10" s="1"/>
  <c r="E260" i="10" a="1"/>
  <c r="E260" i="10" s="1"/>
  <c r="E261" i="10" a="1"/>
  <c r="E261" i="10" s="1"/>
  <c r="E262" i="10" a="1"/>
  <c r="E262" i="10" s="1"/>
  <c r="E263" i="10" a="1"/>
  <c r="E263" i="10" s="1"/>
  <c r="E264" i="10" a="1"/>
  <c r="E264" i="10" s="1"/>
  <c r="E5" i="10" a="1"/>
  <c r="E5" i="10" s="1"/>
  <c r="E66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5" i="12"/>
  <c r="F7" i="7" a="1"/>
  <c r="F7" i="7" s="1"/>
  <c r="F4" i="5" a="1"/>
  <c r="F4" i="5" s="1"/>
  <c r="G4" i="5" a="1"/>
  <c r="G4" i="5" l="1"/>
  <c r="G5" i="4" a="1"/>
  <c r="G5" i="4" s="1"/>
  <c r="B5" i="4" a="1"/>
  <c r="B5" i="4" s="1"/>
  <c r="B5" i="12" a="1"/>
  <c r="B5" i="12" s="1"/>
  <c r="D5" i="12" s="1" a="1"/>
  <c r="D5" i="12" s="1"/>
  <c r="B5" i="11" a="1"/>
  <c r="B5" i="11" s="1"/>
  <c r="D5" i="11" s="1"/>
  <c r="E5" i="11" s="1" a="1"/>
  <c r="E5" i="11" s="1"/>
  <c r="D9" i="10" a="1"/>
  <c r="D9" i="10" s="1"/>
  <c r="D19" i="10" a="1"/>
  <c r="D19" i="10" s="1"/>
  <c r="D20" i="10" a="1"/>
  <c r="D20" i="10" s="1"/>
  <c r="D30" i="10" a="1"/>
  <c r="D30" i="10" s="1"/>
  <c r="D41" i="10" a="1"/>
  <c r="D41" i="10" s="1"/>
  <c r="D51" i="10" a="1"/>
  <c r="D51" i="10" s="1"/>
  <c r="D52" i="10" a="1"/>
  <c r="D52" i="10" s="1"/>
  <c r="D62" i="10" a="1"/>
  <c r="D62" i="10" s="1"/>
  <c r="D73" i="10" a="1"/>
  <c r="D73" i="10" s="1"/>
  <c r="D83" i="10" a="1"/>
  <c r="D83" i="10" s="1"/>
  <c r="D84" i="10" a="1"/>
  <c r="D84" i="10" s="1"/>
  <c r="D94" i="10" a="1"/>
  <c r="D94" i="10" s="1"/>
  <c r="D105" i="10" a="1"/>
  <c r="D105" i="10" s="1"/>
  <c r="D115" i="10" a="1"/>
  <c r="D115" i="10" s="1"/>
  <c r="D116" i="10" a="1"/>
  <c r="D116" i="10" s="1"/>
  <c r="D126" i="10" a="1"/>
  <c r="D126" i="10" s="1"/>
  <c r="D137" i="10" a="1"/>
  <c r="D137" i="10" s="1"/>
  <c r="D147" i="10" a="1"/>
  <c r="D147" i="10" s="1"/>
  <c r="D148" i="10" a="1"/>
  <c r="D148" i="10" s="1"/>
  <c r="D156" i="10" a="1"/>
  <c r="D156" i="10" s="1"/>
  <c r="D158" i="10" a="1"/>
  <c r="D158" i="10" s="1"/>
  <c r="D166" i="10" a="1"/>
  <c r="D166" i="10" s="1"/>
  <c r="D169" i="10" a="1"/>
  <c r="D169" i="10" s="1"/>
  <c r="D177" i="10" a="1"/>
  <c r="D177" i="10" s="1"/>
  <c r="D179" i="10" a="1"/>
  <c r="D179" i="10" s="1"/>
  <c r="D180" i="10" a="1"/>
  <c r="D180" i="10" s="1"/>
  <c r="D188" i="10" a="1"/>
  <c r="D188" i="10" s="1"/>
  <c r="D190" i="10" a="1"/>
  <c r="D190" i="10" s="1"/>
  <c r="D198" i="10" a="1"/>
  <c r="D198" i="10" s="1"/>
  <c r="D201" i="10" a="1"/>
  <c r="D201" i="10" s="1"/>
  <c r="D209" i="10" a="1"/>
  <c r="D209" i="10" s="1"/>
  <c r="D211" i="10" a="1"/>
  <c r="D211" i="10" s="1"/>
  <c r="D212" i="10" a="1"/>
  <c r="D212" i="10" s="1"/>
  <c r="D220" i="10" a="1"/>
  <c r="D220" i="10" s="1"/>
  <c r="D222" i="10" a="1"/>
  <c r="D222" i="10" s="1"/>
  <c r="D230" i="10" a="1"/>
  <c r="D230" i="10" s="1"/>
  <c r="D233" i="10" a="1"/>
  <c r="D233" i="10" s="1"/>
  <c r="D241" i="10" a="1"/>
  <c r="D241" i="10" s="1"/>
  <c r="D243" i="10" a="1"/>
  <c r="D243" i="10" s="1"/>
  <c r="D244" i="10" a="1"/>
  <c r="D244" i="10" s="1"/>
  <c r="D252" i="10" a="1"/>
  <c r="D252" i="10" s="1"/>
  <c r="D254" i="10" a="1"/>
  <c r="D254" i="10" s="1"/>
  <c r="D263" i="10" a="1"/>
  <c r="D263" i="10" s="1"/>
  <c r="C32" i="10" a="1"/>
  <c r="C32" i="10" s="1"/>
  <c r="C33" i="10" a="1"/>
  <c r="C33" i="10" s="1"/>
  <c r="C43" i="10" a="1"/>
  <c r="C43" i="10" s="1"/>
  <c r="C45" i="10" a="1"/>
  <c r="C45" i="10" s="1"/>
  <c r="C46" i="10" a="1"/>
  <c r="C46" i="10" s="1"/>
  <c r="C58" i="10" a="1"/>
  <c r="C58" i="10" s="1"/>
  <c r="C59" i="10" a="1"/>
  <c r="C59" i="10" s="1"/>
  <c r="C68" i="10" a="1"/>
  <c r="C68" i="10" s="1"/>
  <c r="C71" i="10" a="1"/>
  <c r="C71" i="10" s="1"/>
  <c r="C81" i="10" a="1"/>
  <c r="C81" i="10" s="1"/>
  <c r="C84" i="10" a="1"/>
  <c r="C84" i="10" s="1"/>
  <c r="C94" i="10" a="1"/>
  <c r="C94" i="10" s="1"/>
  <c r="C96" i="10" a="1"/>
  <c r="C96" i="10" s="1"/>
  <c r="C97" i="10" a="1"/>
  <c r="C97" i="10" s="1"/>
  <c r="C104" i="10" a="1"/>
  <c r="C104" i="10" s="1"/>
  <c r="C106" i="10" a="1"/>
  <c r="C106" i="10" s="1"/>
  <c r="C107" i="10" a="1"/>
  <c r="C107" i="10" s="1"/>
  <c r="C116" i="10" a="1"/>
  <c r="C116" i="10" s="1"/>
  <c r="C117" i="10" a="1"/>
  <c r="C117" i="10" s="1"/>
  <c r="C125" i="10" a="1"/>
  <c r="C125" i="10" s="1"/>
  <c r="C126" i="10" a="1"/>
  <c r="C126" i="10" s="1"/>
  <c r="C128" i="10" a="1"/>
  <c r="C128" i="10" s="1"/>
  <c r="C136" i="10" a="1"/>
  <c r="C136" i="10" s="1"/>
  <c r="C138" i="10" a="1"/>
  <c r="C138" i="10" s="1"/>
  <c r="C145" i="10" a="1"/>
  <c r="C145" i="10" s="1"/>
  <c r="C148" i="10" a="1"/>
  <c r="C148" i="10" s="1"/>
  <c r="C157" i="10" a="1"/>
  <c r="C157" i="10" s="1"/>
  <c r="C158" i="10" a="1"/>
  <c r="C158" i="10" s="1"/>
  <c r="C167" i="10" a="1"/>
  <c r="C167" i="10" s="1"/>
  <c r="C168" i="10" a="1"/>
  <c r="C168" i="10" s="1"/>
  <c r="C176" i="10" a="1"/>
  <c r="C176" i="10" s="1"/>
  <c r="C177" i="10" a="1"/>
  <c r="C177" i="10" s="1"/>
  <c r="C187" i="10" a="1"/>
  <c r="C187" i="10" s="1"/>
  <c r="C189" i="10" a="1"/>
  <c r="C189" i="10" s="1"/>
  <c r="C196" i="10" a="1"/>
  <c r="C196" i="10" s="1"/>
  <c r="C199" i="10" a="1"/>
  <c r="C199" i="10"/>
  <c r="C207" i="10" a="1"/>
  <c r="C207" i="10" s="1"/>
  <c r="C208" i="10" a="1"/>
  <c r="C208" i="10" s="1"/>
  <c r="C209" i="10" a="1"/>
  <c r="C209" i="10" s="1"/>
  <c r="C218" i="10" a="1"/>
  <c r="C218" i="10" s="1"/>
  <c r="C219" i="10" a="1"/>
  <c r="C219" i="10" s="1"/>
  <c r="C228" i="10" a="1"/>
  <c r="C228" i="10" s="1"/>
  <c r="C231" i="10" a="1"/>
  <c r="C231" i="10" s="1"/>
  <c r="C238" i="10" a="1"/>
  <c r="C238" i="10" s="1"/>
  <c r="C239" i="10" a="1"/>
  <c r="C239" i="10" s="1"/>
  <c r="C240" i="10" a="1"/>
  <c r="C240" i="10" s="1"/>
  <c r="C250" i="10" a="1"/>
  <c r="C250" i="10" s="1"/>
  <c r="C251" i="10" a="1"/>
  <c r="C251" i="10" s="1"/>
  <c r="C258" i="10" a="1"/>
  <c r="C258" i="10" s="1"/>
  <c r="C260" i="10" a="1"/>
  <c r="C260" i="10" s="1"/>
  <c r="C10" i="10" a="1"/>
  <c r="C10" i="10" s="1"/>
  <c r="C11" i="10" a="1"/>
  <c r="C11" i="10" s="1"/>
  <c r="C16" i="10" a="1"/>
  <c r="C16" i="10" s="1"/>
  <c r="C17" i="10" a="1"/>
  <c r="C17" i="10"/>
  <c r="C22" i="10" a="1"/>
  <c r="C22" i="10" s="1"/>
  <c r="C23" i="10" a="1"/>
  <c r="C23" i="10" s="1"/>
  <c r="C24" i="10" a="1"/>
  <c r="C24" i="10" s="1"/>
  <c r="C29" i="10" a="1"/>
  <c r="C29" i="10"/>
  <c r="C30" i="10" a="1"/>
  <c r="C30" i="10" s="1"/>
  <c r="B5" i="10" a="1"/>
  <c r="C8" i="9" a="1"/>
  <c r="C8" i="9" s="1"/>
  <c r="C3" i="9"/>
  <c r="C5" i="9" s="1" a="1"/>
  <c r="C5" i="9" s="1"/>
  <c r="D16" i="8" a="1"/>
  <c r="D16" i="8" s="1"/>
  <c r="D15" i="8" a="1"/>
  <c r="D15" i="8" s="1"/>
  <c r="D14" i="8" a="1"/>
  <c r="D14" i="8" s="1"/>
  <c r="D8" i="8" a="1"/>
  <c r="D8" i="8" s="1"/>
  <c r="D7" i="8" a="1"/>
  <c r="D7" i="8" s="1"/>
  <c r="D6" i="8" a="1"/>
  <c r="D6" i="8" s="1"/>
  <c r="D5" i="8" a="1"/>
  <c r="D5" i="8" s="1"/>
  <c r="F4" i="7"/>
  <c r="C5" i="7"/>
  <c r="E2" i="6"/>
  <c r="B5" i="6" a="1"/>
  <c r="B5" i="6" s="1"/>
  <c r="C4" i="6" s="1"/>
  <c r="D5" i="5"/>
  <c r="C5" i="5"/>
  <c r="D4" i="5"/>
  <c r="C4" i="5"/>
  <c r="B12" i="5"/>
  <c r="B11" i="5"/>
  <c r="B10" i="5"/>
  <c r="B9" i="5"/>
  <c r="B8" i="5"/>
  <c r="B7" i="5"/>
  <c r="G23" i="4" a="1"/>
  <c r="G23" i="4" s="1"/>
  <c r="G21" i="4" a="1"/>
  <c r="G21" i="4" s="1"/>
  <c r="F4" i="3"/>
  <c r="E4" i="3"/>
  <c r="D4" i="3"/>
  <c r="C4" i="3"/>
  <c r="C8" i="7"/>
  <c r="C7" i="7"/>
  <c r="C6" i="7"/>
  <c r="B6" i="5"/>
  <c r="B5" i="5"/>
  <c r="B4" i="5"/>
  <c r="G4" i="3"/>
  <c r="F5" i="3"/>
  <c r="G5" i="3"/>
  <c r="G6" i="3"/>
  <c r="G7" i="3"/>
  <c r="G8" i="3"/>
  <c r="G9" i="3"/>
  <c r="G10" i="3"/>
  <c r="G11" i="3"/>
  <c r="G12" i="3"/>
  <c r="G13" i="3"/>
  <c r="G14" i="3"/>
  <c r="G15" i="3"/>
  <c r="F6" i="3"/>
  <c r="F7" i="3"/>
  <c r="F8" i="3"/>
  <c r="F9" i="3"/>
  <c r="F10" i="3"/>
  <c r="F11" i="3"/>
  <c r="F12" i="3"/>
  <c r="F13" i="3"/>
  <c r="F14" i="3"/>
  <c r="F15" i="3"/>
  <c r="E5" i="3"/>
  <c r="E6" i="3"/>
  <c r="E7" i="3"/>
  <c r="E8" i="3"/>
  <c r="E9" i="3"/>
  <c r="E10" i="3"/>
  <c r="E11" i="3"/>
  <c r="E12" i="3"/>
  <c r="E13" i="3"/>
  <c r="E14" i="3"/>
  <c r="E15" i="3"/>
  <c r="D5" i="3"/>
  <c r="D6" i="3"/>
  <c r="D7" i="3"/>
  <c r="D8" i="3"/>
  <c r="D9" i="3"/>
  <c r="D10" i="3"/>
  <c r="D11" i="3"/>
  <c r="D12" i="3"/>
  <c r="D13" i="3"/>
  <c r="D14" i="3"/>
  <c r="D15" i="3"/>
  <c r="C5" i="3"/>
  <c r="C6" i="3"/>
  <c r="C7" i="3"/>
  <c r="C8" i="3"/>
  <c r="C9" i="3"/>
  <c r="C10" i="3"/>
  <c r="C11" i="3"/>
  <c r="C12" i="3"/>
  <c r="C13" i="3"/>
  <c r="C14" i="3"/>
  <c r="C15" i="3"/>
  <c r="D3" i="11"/>
  <c r="H4" i="5" a="1"/>
  <c r="B5" i="10" l="1"/>
  <c r="D15" i="10" a="1"/>
  <c r="D15" i="10" s="1"/>
  <c r="D31" i="10" a="1"/>
  <c r="D31" i="10" s="1"/>
  <c r="D47" i="10" a="1"/>
  <c r="D47" i="10" s="1"/>
  <c r="D63" i="10" a="1"/>
  <c r="D63" i="10" s="1"/>
  <c r="D79" i="10" a="1"/>
  <c r="D79" i="10" s="1"/>
  <c r="D95" i="10" a="1"/>
  <c r="D95" i="10" s="1"/>
  <c r="D111" i="10" a="1"/>
  <c r="D111" i="10" s="1"/>
  <c r="D127" i="10" a="1"/>
  <c r="D127" i="10" s="1"/>
  <c r="D143" i="10" a="1"/>
  <c r="D143" i="10" s="1"/>
  <c r="D159" i="10" a="1"/>
  <c r="D159" i="10" s="1"/>
  <c r="D175" i="10" a="1"/>
  <c r="D175" i="10" s="1"/>
  <c r="D191" i="10" a="1"/>
  <c r="D191" i="10" s="1"/>
  <c r="D207" i="10" a="1"/>
  <c r="D207" i="10" s="1"/>
  <c r="D223" i="10" a="1"/>
  <c r="D223" i="10" s="1"/>
  <c r="D239" i="10" a="1"/>
  <c r="D239" i="10" s="1"/>
  <c r="D255" i="10" a="1"/>
  <c r="D255" i="10" s="1"/>
  <c r="C34" i="10" a="1"/>
  <c r="C34" i="10" s="1"/>
  <c r="C40" i="10" a="1"/>
  <c r="C40" i="10" s="1"/>
  <c r="C47" i="10" a="1"/>
  <c r="C47" i="10" s="1"/>
  <c r="C53" i="10" a="1"/>
  <c r="C53" i="10" s="1"/>
  <c r="C66" i="10" a="1"/>
  <c r="C66" i="10" s="1"/>
  <c r="C72" i="10" a="1"/>
  <c r="C72" i="10" s="1"/>
  <c r="C79" i="10" a="1"/>
  <c r="C79" i="10" s="1"/>
  <c r="C85" i="10" a="1"/>
  <c r="C85" i="10" s="1"/>
  <c r="D10" i="10" a="1"/>
  <c r="D10" i="10" s="1"/>
  <c r="D16" i="10" a="1"/>
  <c r="D16" i="10" s="1"/>
  <c r="D21" i="10" a="1"/>
  <c r="D21" i="10" s="1"/>
  <c r="D26" i="10" a="1"/>
  <c r="D26" i="10" s="1"/>
  <c r="D32" i="10" a="1"/>
  <c r="D32" i="10" s="1"/>
  <c r="D37" i="10" a="1"/>
  <c r="D37" i="10" s="1"/>
  <c r="D42" i="10" a="1"/>
  <c r="D42" i="10" s="1"/>
  <c r="D48" i="10" a="1"/>
  <c r="D48" i="10" s="1"/>
  <c r="D53" i="10" a="1"/>
  <c r="D53" i="10" s="1"/>
  <c r="D58" i="10" a="1"/>
  <c r="D58" i="10" s="1"/>
  <c r="D64" i="10" a="1"/>
  <c r="D64" i="10" s="1"/>
  <c r="D69" i="10" a="1"/>
  <c r="D69" i="10" s="1"/>
  <c r="D74" i="10" a="1"/>
  <c r="D74" i="10" s="1"/>
  <c r="D80" i="10" a="1"/>
  <c r="D80" i="10" s="1"/>
  <c r="D85" i="10" a="1"/>
  <c r="D85" i="10" s="1"/>
  <c r="D90" i="10" a="1"/>
  <c r="D90" i="10" s="1"/>
  <c r="D96" i="10" a="1"/>
  <c r="D96" i="10" s="1"/>
  <c r="D101" i="10" a="1"/>
  <c r="D101" i="10" s="1"/>
  <c r="D106" i="10" a="1"/>
  <c r="D106" i="10" s="1"/>
  <c r="D112" i="10" a="1"/>
  <c r="D112" i="10" s="1"/>
  <c r="D117" i="10" a="1"/>
  <c r="D117" i="10" s="1"/>
  <c r="D122" i="10" a="1"/>
  <c r="D122" i="10" s="1"/>
  <c r="D128" i="10" a="1"/>
  <c r="D128" i="10" s="1"/>
  <c r="D133" i="10" a="1"/>
  <c r="D133" i="10" s="1"/>
  <c r="D138" i="10" a="1"/>
  <c r="D138" i="10" s="1"/>
  <c r="D144" i="10" a="1"/>
  <c r="D144" i="10" s="1"/>
  <c r="D149" i="10" a="1"/>
  <c r="D149" i="10" s="1"/>
  <c r="D154" i="10" a="1"/>
  <c r="D154" i="10" s="1"/>
  <c r="D160" i="10" a="1"/>
  <c r="D160" i="10" s="1"/>
  <c r="D165" i="10" a="1"/>
  <c r="D165" i="10" s="1"/>
  <c r="D170" i="10" a="1"/>
  <c r="D170" i="10" s="1"/>
  <c r="D176" i="10" a="1"/>
  <c r="D176" i="10" s="1"/>
  <c r="D181" i="10" a="1"/>
  <c r="D181" i="10" s="1"/>
  <c r="D186" i="10" a="1"/>
  <c r="D186" i="10" s="1"/>
  <c r="D192" i="10" a="1"/>
  <c r="D192" i="10" s="1"/>
  <c r="D197" i="10" a="1"/>
  <c r="D197" i="10" s="1"/>
  <c r="D202" i="10" a="1"/>
  <c r="D202" i="10" s="1"/>
  <c r="D208" i="10" a="1"/>
  <c r="D208" i="10" s="1"/>
  <c r="D213" i="10" a="1"/>
  <c r="D213" i="10" s="1"/>
  <c r="D218" i="10" a="1"/>
  <c r="D218" i="10" s="1"/>
  <c r="D224" i="10" a="1"/>
  <c r="D224" i="10" s="1"/>
  <c r="D229" i="10" a="1"/>
  <c r="D229" i="10" s="1"/>
  <c r="D234" i="10" a="1"/>
  <c r="D234" i="10" s="1"/>
  <c r="D240" i="10" a="1"/>
  <c r="D240" i="10" s="1"/>
  <c r="D245" i="10" a="1"/>
  <c r="D245" i="10" s="1"/>
  <c r="D250" i="10" a="1"/>
  <c r="D250" i="10" s="1"/>
  <c r="D256" i="10" a="1"/>
  <c r="D256" i="10" s="1"/>
  <c r="D261" i="10" a="1"/>
  <c r="D261" i="10" s="1"/>
  <c r="C35" i="10" a="1"/>
  <c r="C35" i="10" s="1"/>
  <c r="C41" i="10" a="1"/>
  <c r="C41" i="10" s="1"/>
  <c r="C54" i="10" a="1"/>
  <c r="C54" i="10" s="1"/>
  <c r="C60" i="10" a="1"/>
  <c r="C60" i="10" s="1"/>
  <c r="C67" i="10" a="1"/>
  <c r="C67" i="10" s="1"/>
  <c r="C73" i="10" a="1"/>
  <c r="C73" i="10" s="1"/>
  <c r="C86" i="10" a="1"/>
  <c r="C86" i="10" s="1"/>
  <c r="C92" i="10" a="1"/>
  <c r="C92" i="10" s="1"/>
  <c r="C99" i="10" a="1"/>
  <c r="C99" i="10" s="1"/>
  <c r="C105" i="10" a="1"/>
  <c r="C105" i="10" s="1"/>
  <c r="C118" i="10" a="1"/>
  <c r="C118" i="10" s="1"/>
  <c r="C124" i="10" a="1"/>
  <c r="C124" i="10" s="1"/>
  <c r="C131" i="10" a="1"/>
  <c r="C131" i="10" s="1"/>
  <c r="C137" i="10" a="1"/>
  <c r="C137" i="10" s="1"/>
  <c r="C150" i="10" a="1"/>
  <c r="C150" i="10" s="1"/>
  <c r="C156" i="10" a="1"/>
  <c r="C156" i="10" s="1"/>
  <c r="C163" i="10" a="1"/>
  <c r="C163" i="10" s="1"/>
  <c r="C169" i="10" a="1"/>
  <c r="C169" i="10" s="1"/>
  <c r="C182" i="10" a="1"/>
  <c r="C182" i="10" s="1"/>
  <c r="C188" i="10" a="1"/>
  <c r="C188" i="10" s="1"/>
  <c r="C195" i="10" a="1"/>
  <c r="C195" i="10" s="1"/>
  <c r="C201" i="10" a="1"/>
  <c r="C201" i="10" s="1"/>
  <c r="C214" i="10" a="1"/>
  <c r="C214" i="10" s="1"/>
  <c r="C220" i="10" a="1"/>
  <c r="C220" i="10" s="1"/>
  <c r="C227" i="10" a="1"/>
  <c r="C227" i="10" s="1"/>
  <c r="C233" i="10" a="1"/>
  <c r="C233" i="10" s="1"/>
  <c r="C246" i="10" a="1"/>
  <c r="C246" i="10" s="1"/>
  <c r="C252" i="10" a="1"/>
  <c r="C252" i="10" s="1"/>
  <c r="C259" i="10" a="1"/>
  <c r="C259" i="10" s="1"/>
  <c r="C7" i="10" a="1"/>
  <c r="C7" i="10" s="1"/>
  <c r="D7" i="10" a="1"/>
  <c r="D7" i="10" s="1"/>
  <c r="D23" i="10" a="1"/>
  <c r="D23" i="10" s="1"/>
  <c r="D39" i="10" a="1"/>
  <c r="D39" i="10" s="1"/>
  <c r="D55" i="10" a="1"/>
  <c r="D55" i="10" s="1"/>
  <c r="D71" i="10" a="1"/>
  <c r="D71" i="10" s="1"/>
  <c r="D87" i="10" a="1"/>
  <c r="D87" i="10" s="1"/>
  <c r="D103" i="10" a="1"/>
  <c r="D103" i="10" s="1"/>
  <c r="D119" i="10" a="1"/>
  <c r="D119" i="10" s="1"/>
  <c r="D135" i="10" a="1"/>
  <c r="D135" i="10" s="1"/>
  <c r="D151" i="10" a="1"/>
  <c r="D151" i="10" s="1"/>
  <c r="D167" i="10" a="1"/>
  <c r="D167" i="10" s="1"/>
  <c r="D183" i="10" a="1"/>
  <c r="D183" i="10" s="1"/>
  <c r="D199" i="10" a="1"/>
  <c r="D199" i="10" s="1"/>
  <c r="D215" i="10" a="1"/>
  <c r="D215" i="10" s="1"/>
  <c r="D231" i="10" a="1"/>
  <c r="D231" i="10" s="1"/>
  <c r="D247" i="10" a="1"/>
  <c r="D247" i="10" s="1"/>
  <c r="D264" i="10" a="1"/>
  <c r="D264" i="10" s="1"/>
  <c r="C37" i="10" a="1"/>
  <c r="C37" i="10" s="1"/>
  <c r="C50" i="10" a="1"/>
  <c r="C50" i="10" s="1"/>
  <c r="C56" i="10" a="1"/>
  <c r="C56" i="10" s="1"/>
  <c r="C63" i="10" a="1"/>
  <c r="C63" i="10" s="1"/>
  <c r="C69" i="10" a="1"/>
  <c r="C69" i="10" s="1"/>
  <c r="C82" i="10" a="1"/>
  <c r="C82" i="10" s="1"/>
  <c r="C88" i="10" a="1"/>
  <c r="C88" i="10" s="1"/>
  <c r="C95" i="10" a="1"/>
  <c r="C95" i="10" s="1"/>
  <c r="C101" i="10" a="1"/>
  <c r="C101" i="10" s="1"/>
  <c r="C114" i="10" a="1"/>
  <c r="C114" i="10" s="1"/>
  <c r="C120" i="10" a="1"/>
  <c r="C120" i="10" s="1"/>
  <c r="C127" i="10" a="1"/>
  <c r="C127" i="10" s="1"/>
  <c r="C133" i="10" a="1"/>
  <c r="C133" i="10" s="1"/>
  <c r="C146" i="10" a="1"/>
  <c r="C146" i="10" s="1"/>
  <c r="C152" i="10" a="1"/>
  <c r="C152" i="10" s="1"/>
  <c r="C159" i="10" a="1"/>
  <c r="C159" i="10" s="1"/>
  <c r="C165" i="10" a="1"/>
  <c r="C165" i="10" s="1"/>
  <c r="C178" i="10" a="1"/>
  <c r="C178" i="10" s="1"/>
  <c r="C184" i="10" a="1"/>
  <c r="C184" i="10" s="1"/>
  <c r="C191" i="10" a="1"/>
  <c r="C191" i="10" s="1"/>
  <c r="C197" i="10" a="1"/>
  <c r="C197" i="10" s="1"/>
  <c r="C210" i="10" a="1"/>
  <c r="C210" i="10" s="1"/>
  <c r="C216" i="10" a="1"/>
  <c r="C216" i="10" s="1"/>
  <c r="C223" i="10" a="1"/>
  <c r="C223" i="10" s="1"/>
  <c r="C229" i="10" a="1"/>
  <c r="C229" i="10" s="1"/>
  <c r="C242" i="10" a="1"/>
  <c r="C242" i="10" s="1"/>
  <c r="C248" i="10" a="1"/>
  <c r="C248" i="10" s="1"/>
  <c r="C255" i="10" a="1"/>
  <c r="C255" i="10" s="1"/>
  <c r="C261" i="10" a="1"/>
  <c r="C261" i="10" s="1"/>
  <c r="D8" i="10" a="1"/>
  <c r="D8" i="10" s="1"/>
  <c r="D13" i="10" a="1"/>
  <c r="D13" i="10" s="1"/>
  <c r="D18" i="10" a="1"/>
  <c r="D18" i="10" s="1"/>
  <c r="D24" i="10" a="1"/>
  <c r="D24" i="10" s="1"/>
  <c r="D29" i="10" a="1"/>
  <c r="D29" i="10" s="1"/>
  <c r="D34" i="10" a="1"/>
  <c r="D34" i="10" s="1"/>
  <c r="D40" i="10" a="1"/>
  <c r="D40" i="10" s="1"/>
  <c r="D45" i="10" a="1"/>
  <c r="D45" i="10" s="1"/>
  <c r="D50" i="10" a="1"/>
  <c r="D50" i="10" s="1"/>
  <c r="D56" i="10" a="1"/>
  <c r="D56" i="10" s="1"/>
  <c r="D61" i="10" a="1"/>
  <c r="D61" i="10" s="1"/>
  <c r="D66" i="10" a="1"/>
  <c r="D66" i="10" s="1"/>
  <c r="D72" i="10" a="1"/>
  <c r="D72" i="10" s="1"/>
  <c r="D77" i="10" a="1"/>
  <c r="D77" i="10" s="1"/>
  <c r="D82" i="10" a="1"/>
  <c r="D82" i="10" s="1"/>
  <c r="D88" i="10" a="1"/>
  <c r="D88" i="10" s="1"/>
  <c r="D93" i="10" a="1"/>
  <c r="D93" i="10" s="1"/>
  <c r="D98" i="10" a="1"/>
  <c r="D98" i="10" s="1"/>
  <c r="D104" i="10" a="1"/>
  <c r="D104" i="10" s="1"/>
  <c r="D109" i="10" a="1"/>
  <c r="D109" i="10" s="1"/>
  <c r="D114" i="10" a="1"/>
  <c r="D114" i="10" s="1"/>
  <c r="D120" i="10" a="1"/>
  <c r="D120" i="10" s="1"/>
  <c r="D125" i="10" a="1"/>
  <c r="D125" i="10" s="1"/>
  <c r="D130" i="10" a="1"/>
  <c r="D130" i="10" s="1"/>
  <c r="D136" i="10" a="1"/>
  <c r="D136" i="10" s="1"/>
  <c r="D141" i="10" a="1"/>
  <c r="D141" i="10" s="1"/>
  <c r="D146" i="10" a="1"/>
  <c r="D146" i="10" s="1"/>
  <c r="D152" i="10" a="1"/>
  <c r="D152" i="10" s="1"/>
  <c r="D157" i="10" a="1"/>
  <c r="D157" i="10" s="1"/>
  <c r="D162" i="10" a="1"/>
  <c r="D162" i="10" s="1"/>
  <c r="D168" i="10" a="1"/>
  <c r="D168" i="10" s="1"/>
  <c r="D173" i="10" a="1"/>
  <c r="D173" i="10" s="1"/>
  <c r="D178" i="10" a="1"/>
  <c r="D178" i="10" s="1"/>
  <c r="D184" i="10" a="1"/>
  <c r="D184" i="10" s="1"/>
  <c r="D189" i="10" a="1"/>
  <c r="D189" i="10" s="1"/>
  <c r="D194" i="10" a="1"/>
  <c r="D194" i="10" s="1"/>
  <c r="D200" i="10" a="1"/>
  <c r="D200" i="10" s="1"/>
  <c r="D205" i="10" a="1"/>
  <c r="D205" i="10" s="1"/>
  <c r="D210" i="10" a="1"/>
  <c r="D210" i="10" s="1"/>
  <c r="D216" i="10" a="1"/>
  <c r="D216" i="10" s="1"/>
  <c r="D221" i="10" a="1"/>
  <c r="D221" i="10" s="1"/>
  <c r="D226" i="10" a="1"/>
  <c r="D226" i="10" s="1"/>
  <c r="D232" i="10" a="1"/>
  <c r="D232" i="10" s="1"/>
  <c r="D237" i="10" a="1"/>
  <c r="D237" i="10" s="1"/>
  <c r="D242" i="10" a="1"/>
  <c r="D242" i="10" s="1"/>
  <c r="D248" i="10" a="1"/>
  <c r="D248" i="10" s="1"/>
  <c r="D253" i="10" a="1"/>
  <c r="D253" i="10" s="1"/>
  <c r="D258" i="10" a="1"/>
  <c r="D258" i="10" s="1"/>
  <c r="C38" i="10" a="1"/>
  <c r="C38" i="10" s="1"/>
  <c r="C44" i="10" a="1"/>
  <c r="C44" i="10" s="1"/>
  <c r="C51" i="10" a="1"/>
  <c r="C51" i="10" s="1"/>
  <c r="C57" i="10" a="1"/>
  <c r="C57" i="10" s="1"/>
  <c r="C70" i="10" a="1"/>
  <c r="C70" i="10" s="1"/>
  <c r="C76" i="10" a="1"/>
  <c r="C76" i="10" s="1"/>
  <c r="C83" i="10" a="1"/>
  <c r="C83" i="10" s="1"/>
  <c r="C89" i="10" a="1"/>
  <c r="C89" i="10" s="1"/>
  <c r="C102" i="10" a="1"/>
  <c r="C102" i="10" s="1"/>
  <c r="C108" i="10" a="1"/>
  <c r="C108" i="10" s="1"/>
  <c r="C115" i="10" a="1"/>
  <c r="C115" i="10" s="1"/>
  <c r="C121" i="10" a="1"/>
  <c r="C121" i="10" s="1"/>
  <c r="C134" i="10" a="1"/>
  <c r="C134" i="10" s="1"/>
  <c r="C140" i="10" a="1"/>
  <c r="C140" i="10" s="1"/>
  <c r="C147" i="10" a="1"/>
  <c r="C147" i="10" s="1"/>
  <c r="C153" i="10" a="1"/>
  <c r="C153" i="10" s="1"/>
  <c r="C166" i="10" a="1"/>
  <c r="C166" i="10" s="1"/>
  <c r="C172" i="10" a="1"/>
  <c r="C172" i="10" s="1"/>
  <c r="C179" i="10" a="1"/>
  <c r="C179" i="10" s="1"/>
  <c r="C185" i="10" a="1"/>
  <c r="C185" i="10" s="1"/>
  <c r="C198" i="10" a="1"/>
  <c r="C198" i="10" s="1"/>
  <c r="C204" i="10" a="1"/>
  <c r="C204" i="10" s="1"/>
  <c r="C211" i="10" a="1"/>
  <c r="C211" i="10" s="1"/>
  <c r="C217" i="10" a="1"/>
  <c r="C217" i="10" s="1"/>
  <c r="C230" i="10" a="1"/>
  <c r="C230" i="10" s="1"/>
  <c r="C236" i="10" a="1"/>
  <c r="C236" i="10" s="1"/>
  <c r="C243" i="10" a="1"/>
  <c r="C243" i="10" s="1"/>
  <c r="C249" i="10" a="1"/>
  <c r="C249" i="10" s="1"/>
  <c r="C262" i="10" a="1"/>
  <c r="C262" i="10" s="1"/>
  <c r="C27" i="10" a="1"/>
  <c r="C27" i="10" s="1"/>
  <c r="C14" i="10" a="1"/>
  <c r="C14" i="10" s="1"/>
  <c r="C256" i="10" a="1"/>
  <c r="C256" i="10" s="1"/>
  <c r="C235" i="10" a="1"/>
  <c r="C235" i="10" s="1"/>
  <c r="C225" i="10" a="1"/>
  <c r="C225" i="10" s="1"/>
  <c r="C205" i="10" a="1"/>
  <c r="C205" i="10" s="1"/>
  <c r="C194" i="10" a="1"/>
  <c r="C194" i="10" s="1"/>
  <c r="C174" i="10" a="1"/>
  <c r="C174" i="10" s="1"/>
  <c r="C154" i="10" a="1"/>
  <c r="C154" i="10" s="1"/>
  <c r="C143" i="10" a="1"/>
  <c r="C143" i="10" s="1"/>
  <c r="C132" i="10" a="1"/>
  <c r="C132" i="10" s="1"/>
  <c r="C123" i="10" a="1"/>
  <c r="C123" i="10" s="1"/>
  <c r="C112" i="10" a="1"/>
  <c r="C112" i="10" s="1"/>
  <c r="C103" i="10" a="1"/>
  <c r="C103" i="10" s="1"/>
  <c r="C91" i="10" a="1"/>
  <c r="C91" i="10" s="1"/>
  <c r="C78" i="10" a="1"/>
  <c r="C78" i="10" s="1"/>
  <c r="C65" i="10" a="1"/>
  <c r="C65" i="10" s="1"/>
  <c r="C52" i="10" a="1"/>
  <c r="C52" i="10" s="1"/>
  <c r="D260" i="10" a="1"/>
  <c r="D260" i="10" s="1"/>
  <c r="D249" i="10" a="1"/>
  <c r="D249" i="10" s="1"/>
  <c r="D238" i="10" a="1"/>
  <c r="D238" i="10" s="1"/>
  <c r="D228" i="10" a="1"/>
  <c r="D228" i="10" s="1"/>
  <c r="D217" i="10" a="1"/>
  <c r="D217" i="10" s="1"/>
  <c r="D206" i="10" a="1"/>
  <c r="D206" i="10" s="1"/>
  <c r="D196" i="10" a="1"/>
  <c r="D196" i="10" s="1"/>
  <c r="D185" i="10" a="1"/>
  <c r="D185" i="10" s="1"/>
  <c r="D174" i="10" a="1"/>
  <c r="D174" i="10" s="1"/>
  <c r="D164" i="10" a="1"/>
  <c r="D164" i="10" s="1"/>
  <c r="D153" i="10" a="1"/>
  <c r="D153" i="10" s="1"/>
  <c r="D142" i="10" a="1"/>
  <c r="D142" i="10" s="1"/>
  <c r="D132" i="10" a="1"/>
  <c r="D132" i="10" s="1"/>
  <c r="D121" i="10" a="1"/>
  <c r="D121" i="10" s="1"/>
  <c r="D110" i="10" a="1"/>
  <c r="D110" i="10" s="1"/>
  <c r="D100" i="10" a="1"/>
  <c r="D100" i="10" s="1"/>
  <c r="D89" i="10" a="1"/>
  <c r="D89" i="10" s="1"/>
  <c r="D78" i="10" a="1"/>
  <c r="D78" i="10" s="1"/>
  <c r="D68" i="10" a="1"/>
  <c r="D68" i="10" s="1"/>
  <c r="D57" i="10" a="1"/>
  <c r="D57" i="10" s="1"/>
  <c r="D46" i="10" a="1"/>
  <c r="D46" i="10" s="1"/>
  <c r="D36" i="10" a="1"/>
  <c r="D36" i="10" s="1"/>
  <c r="D25" i="10" a="1"/>
  <c r="D25" i="10" s="1"/>
  <c r="D14" i="10" a="1"/>
  <c r="D14" i="10" s="1"/>
  <c r="D145" i="10" a="1"/>
  <c r="D145" i="10" s="1"/>
  <c r="D124" i="10" a="1"/>
  <c r="D124" i="10" s="1"/>
  <c r="D113" i="10" a="1"/>
  <c r="D113" i="10" s="1"/>
  <c r="D92" i="10" a="1"/>
  <c r="D92" i="10" s="1"/>
  <c r="D70" i="10" a="1"/>
  <c r="D70" i="10" s="1"/>
  <c r="D49" i="10" a="1"/>
  <c r="D49" i="10" s="1"/>
  <c r="D17" i="10" a="1"/>
  <c r="D17" i="10" s="1"/>
  <c r="C21" i="10" a="1"/>
  <c r="C21" i="10" s="1"/>
  <c r="C8" i="10" a="1"/>
  <c r="C8" i="10" s="1"/>
  <c r="C245" i="10" a="1"/>
  <c r="C245" i="10" s="1"/>
  <c r="C215" i="10" a="1"/>
  <c r="C215" i="10" s="1"/>
  <c r="C26" i="10" a="1"/>
  <c r="C26" i="10" s="1"/>
  <c r="C20" i="10" a="1"/>
  <c r="C20" i="10" s="1"/>
  <c r="C6" i="10" a="1"/>
  <c r="C6" i="10" s="1"/>
  <c r="C254" i="10" a="1"/>
  <c r="C254" i="10" s="1"/>
  <c r="C244" i="10" a="1"/>
  <c r="C244" i="10" s="1"/>
  <c r="C234" i="10" a="1"/>
  <c r="C234" i="10" s="1"/>
  <c r="C224" i="10" a="1"/>
  <c r="C224" i="10" s="1"/>
  <c r="C213" i="10" a="1"/>
  <c r="C213" i="10" s="1"/>
  <c r="C203" i="10" a="1"/>
  <c r="C203" i="10" s="1"/>
  <c r="C193" i="10" a="1"/>
  <c r="C193" i="10" s="1"/>
  <c r="C183" i="10" a="1"/>
  <c r="C183" i="10" s="1"/>
  <c r="C173" i="10" a="1"/>
  <c r="C173" i="10" s="1"/>
  <c r="C162" i="10" a="1"/>
  <c r="C162" i="10" s="1"/>
  <c r="C142" i="10" a="1"/>
  <c r="C142" i="10" s="1"/>
  <c r="C122" i="10" a="1"/>
  <c r="C122" i="10" s="1"/>
  <c r="C111" i="10" a="1"/>
  <c r="C111" i="10" s="1"/>
  <c r="C100" i="10" a="1"/>
  <c r="C100" i="10" s="1"/>
  <c r="C90" i="10" a="1"/>
  <c r="C90" i="10" s="1"/>
  <c r="C77" i="10" a="1"/>
  <c r="C77" i="10" s="1"/>
  <c r="C64" i="10" a="1"/>
  <c r="C64" i="10" s="1"/>
  <c r="C39" i="10" a="1"/>
  <c r="C39" i="10" s="1"/>
  <c r="D259" i="10" a="1"/>
  <c r="D259" i="10" s="1"/>
  <c r="D227" i="10" a="1"/>
  <c r="D227" i="10" s="1"/>
  <c r="D195" i="10" a="1"/>
  <c r="D195" i="10" s="1"/>
  <c r="D163" i="10" a="1"/>
  <c r="D163" i="10" s="1"/>
  <c r="D131" i="10" a="1"/>
  <c r="D131" i="10" s="1"/>
  <c r="D99" i="10" a="1"/>
  <c r="D99" i="10" s="1"/>
  <c r="D67" i="10" a="1"/>
  <c r="D67" i="10" s="1"/>
  <c r="D35" i="10" a="1"/>
  <c r="D35" i="10" s="1"/>
  <c r="D219" i="10" a="1"/>
  <c r="D219" i="10" s="1"/>
  <c r="D187" i="10" a="1"/>
  <c r="D187" i="10" s="1"/>
  <c r="D155" i="10" a="1"/>
  <c r="D155" i="10" s="1"/>
  <c r="D123" i="10" a="1"/>
  <c r="D123" i="10" s="1"/>
  <c r="D91" i="10" a="1"/>
  <c r="D91" i="10" s="1"/>
  <c r="D59" i="10" a="1"/>
  <c r="D59" i="10" s="1"/>
  <c r="D27" i="10" a="1"/>
  <c r="D27" i="10" s="1"/>
  <c r="C19" i="10" a="1"/>
  <c r="C19" i="10" s="1"/>
  <c r="C13" i="10" a="1"/>
  <c r="C13" i="10" s="1"/>
  <c r="C264" i="10" a="1"/>
  <c r="C264" i="10" s="1"/>
  <c r="C253" i="10" a="1"/>
  <c r="C253" i="10" s="1"/>
  <c r="C232" i="10" a="1"/>
  <c r="C232" i="10" s="1"/>
  <c r="C222" i="10" a="1"/>
  <c r="C222" i="10" s="1"/>
  <c r="C212" i="10" a="1"/>
  <c r="C212" i="10" s="1"/>
  <c r="C202" i="10" a="1"/>
  <c r="C202" i="10" s="1"/>
  <c r="C192" i="10" a="1"/>
  <c r="C192" i="10" s="1"/>
  <c r="C181" i="10" a="1"/>
  <c r="C181" i="10" s="1"/>
  <c r="C171" i="10" a="1"/>
  <c r="C171" i="10" s="1"/>
  <c r="C161" i="10" a="1"/>
  <c r="C161" i="10" s="1"/>
  <c r="C151" i="10" a="1"/>
  <c r="C151" i="10" s="1"/>
  <c r="C141" i="10" a="1"/>
  <c r="C141" i="10" s="1"/>
  <c r="C130" i="10" a="1"/>
  <c r="C130" i="10" s="1"/>
  <c r="C110" i="10" a="1"/>
  <c r="C110" i="10" s="1"/>
  <c r="C75" i="10" a="1"/>
  <c r="C75" i="10" s="1"/>
  <c r="C62" i="10" a="1"/>
  <c r="C62" i="10" s="1"/>
  <c r="C49" i="10" a="1"/>
  <c r="C49" i="10" s="1"/>
  <c r="C36" i="10" a="1"/>
  <c r="C36" i="10" s="1"/>
  <c r="D257" i="10" a="1"/>
  <c r="D257" i="10" s="1"/>
  <c r="D246" i="10" a="1"/>
  <c r="D246" i="10" s="1"/>
  <c r="D236" i="10" a="1"/>
  <c r="D236" i="10" s="1"/>
  <c r="D225" i="10" a="1"/>
  <c r="D225" i="10" s="1"/>
  <c r="D214" i="10" a="1"/>
  <c r="D214" i="10" s="1"/>
  <c r="D204" i="10" a="1"/>
  <c r="D204" i="10" s="1"/>
  <c r="D193" i="10" a="1"/>
  <c r="D193" i="10" s="1"/>
  <c r="D182" i="10" a="1"/>
  <c r="D182" i="10" s="1"/>
  <c r="D172" i="10" a="1"/>
  <c r="D172" i="10" s="1"/>
  <c r="D161" i="10" a="1"/>
  <c r="D161" i="10" s="1"/>
  <c r="D150" i="10" a="1"/>
  <c r="D150" i="10" s="1"/>
  <c r="D140" i="10" a="1"/>
  <c r="D140" i="10" s="1"/>
  <c r="D129" i="10" a="1"/>
  <c r="D129" i="10" s="1"/>
  <c r="D118" i="10" a="1"/>
  <c r="D118" i="10" s="1"/>
  <c r="D108" i="10" a="1"/>
  <c r="D108" i="10" s="1"/>
  <c r="D97" i="10" a="1"/>
  <c r="D97" i="10" s="1"/>
  <c r="D86" i="10" a="1"/>
  <c r="D86" i="10" s="1"/>
  <c r="D76" i="10" a="1"/>
  <c r="D76" i="10" s="1"/>
  <c r="D65" i="10" a="1"/>
  <c r="D65" i="10" s="1"/>
  <c r="D54" i="10" a="1"/>
  <c r="D54" i="10" s="1"/>
  <c r="D44" i="10" a="1"/>
  <c r="D44" i="10" s="1"/>
  <c r="D33" i="10" a="1"/>
  <c r="D33" i="10" s="1"/>
  <c r="D22" i="10" a="1"/>
  <c r="D22" i="10" s="1"/>
  <c r="D12" i="10" a="1"/>
  <c r="D12" i="10" s="1"/>
  <c r="D134" i="10" a="1"/>
  <c r="D134" i="10" s="1"/>
  <c r="D102" i="10" a="1"/>
  <c r="D102" i="10" s="1"/>
  <c r="D81" i="10" a="1"/>
  <c r="D81" i="10" s="1"/>
  <c r="D60" i="10" a="1"/>
  <c r="D60" i="10" s="1"/>
  <c r="D38" i="10" a="1"/>
  <c r="D38" i="10" s="1"/>
  <c r="D28" i="10" a="1"/>
  <c r="D28" i="10" s="1"/>
  <c r="D6" i="10" a="1"/>
  <c r="D6" i="10" s="1"/>
  <c r="C28" i="10" a="1"/>
  <c r="C28" i="10" s="1"/>
  <c r="C15" i="10" a="1"/>
  <c r="C15" i="10" s="1"/>
  <c r="C9" i="10" a="1"/>
  <c r="C9" i="10" s="1"/>
  <c r="C257" i="10" a="1"/>
  <c r="C257" i="10" s="1"/>
  <c r="C247" i="10" a="1"/>
  <c r="C247" i="10" s="1"/>
  <c r="C237" i="10" a="1"/>
  <c r="C237" i="10" s="1"/>
  <c r="C226" i="10" a="1"/>
  <c r="C226" i="10" s="1"/>
  <c r="C206" i="10" a="1"/>
  <c r="C206" i="10" s="1"/>
  <c r="C186" i="10" a="1"/>
  <c r="C186" i="10" s="1"/>
  <c r="C175" i="10" a="1"/>
  <c r="C175" i="10" s="1"/>
  <c r="C164" i="10" a="1"/>
  <c r="C164" i="10" s="1"/>
  <c r="C155" i="10" a="1"/>
  <c r="C155" i="10" s="1"/>
  <c r="C144" i="10" a="1"/>
  <c r="C144" i="10" s="1"/>
  <c r="C135" i="10" a="1"/>
  <c r="C135" i="10" s="1"/>
  <c r="C113" i="10" a="1"/>
  <c r="C113" i="10" s="1"/>
  <c r="C93" i="10" a="1"/>
  <c r="C93" i="10" s="1"/>
  <c r="C80" i="10" a="1"/>
  <c r="C80" i="10" s="1"/>
  <c r="C55" i="10" a="1"/>
  <c r="C55" i="10" s="1"/>
  <c r="C42" i="10" a="1"/>
  <c r="C42" i="10" s="1"/>
  <c r="D262" i="10" a="1"/>
  <c r="D262" i="10" s="1"/>
  <c r="D251" i="10" a="1"/>
  <c r="D251" i="10" s="1"/>
  <c r="C31" i="10" a="1"/>
  <c r="C31" i="10" s="1"/>
  <c r="C25" i="10" a="1"/>
  <c r="C25" i="10" s="1"/>
  <c r="C18" i="10" a="1"/>
  <c r="C18" i="10" s="1"/>
  <c r="C12" i="10" a="1"/>
  <c r="C12" i="10" s="1"/>
  <c r="C263" i="10" a="1"/>
  <c r="C263" i="10" s="1"/>
  <c r="C241" i="10" a="1"/>
  <c r="C241" i="10" s="1"/>
  <c r="C221" i="10" a="1"/>
  <c r="C221" i="10" s="1"/>
  <c r="C200" i="10" a="1"/>
  <c r="C200" i="10" s="1"/>
  <c r="C190" i="10" a="1"/>
  <c r="C190" i="10" s="1"/>
  <c r="C180" i="10" a="1"/>
  <c r="C180" i="10" s="1"/>
  <c r="C170" i="10" a="1"/>
  <c r="C170" i="10" s="1"/>
  <c r="C160" i="10" a="1"/>
  <c r="C160" i="10" s="1"/>
  <c r="C149" i="10" a="1"/>
  <c r="C149" i="10" s="1"/>
  <c r="C139" i="10" a="1"/>
  <c r="C139" i="10" s="1"/>
  <c r="C129" i="10" a="1"/>
  <c r="C129" i="10" s="1"/>
  <c r="C119" i="10" a="1"/>
  <c r="C119" i="10" s="1"/>
  <c r="C109" i="10" a="1"/>
  <c r="C109" i="10" s="1"/>
  <c r="C98" i="10" a="1"/>
  <c r="C98" i="10" s="1"/>
  <c r="C87" i="10" a="1"/>
  <c r="C87" i="10" s="1"/>
  <c r="C74" i="10" a="1"/>
  <c r="C74" i="10" s="1"/>
  <c r="C61" i="10" a="1"/>
  <c r="C61" i="10" s="1"/>
  <c r="C48" i="10" a="1"/>
  <c r="C48" i="10" s="1"/>
  <c r="D235" i="10" a="1"/>
  <c r="D235" i="10" s="1"/>
  <c r="D203" i="10" a="1"/>
  <c r="D203" i="10" s="1"/>
  <c r="D171" i="10" a="1"/>
  <c r="D171" i="10" s="1"/>
  <c r="D139" i="10" a="1"/>
  <c r="D139" i="10" s="1"/>
  <c r="D107" i="10" a="1"/>
  <c r="D107" i="10" s="1"/>
  <c r="D75" i="10" a="1"/>
  <c r="D75" i="10" s="1"/>
  <c r="D43" i="10" a="1"/>
  <c r="D43" i="10" s="1"/>
  <c r="D11" i="10" a="1"/>
  <c r="D11" i="10" s="1"/>
  <c r="D14" i="11"/>
  <c r="E14" i="11" s="1" a="1"/>
  <c r="E14" i="11" s="1"/>
  <c r="D6" i="11"/>
  <c r="E6" i="11" s="1" a="1"/>
  <c r="E6" i="11" s="1"/>
  <c r="G12" i="11" a="1"/>
  <c r="G12" i="11" s="1"/>
  <c r="D13" i="11"/>
  <c r="E13" i="11" s="1" a="1"/>
  <c r="E13" i="11" s="1"/>
  <c r="F14" i="11"/>
  <c r="F6" i="11"/>
  <c r="G11" i="11" a="1"/>
  <c r="G11" i="11" s="1"/>
  <c r="D12" i="11"/>
  <c r="E12" i="11" s="1" a="1"/>
  <c r="E12" i="11" s="1"/>
  <c r="F13" i="11"/>
  <c r="G5" i="11" a="1"/>
  <c r="G5" i="11" s="1"/>
  <c r="G10" i="11" a="1"/>
  <c r="G10" i="11" s="1"/>
  <c r="F7" i="11"/>
  <c r="D11" i="11"/>
  <c r="E11" i="11" s="1" a="1"/>
  <c r="E11" i="11" s="1"/>
  <c r="F12" i="11"/>
  <c r="G16" i="11" a="1"/>
  <c r="G16" i="11" s="1"/>
  <c r="G9" i="11" a="1"/>
  <c r="G9" i="11" s="1"/>
  <c r="F15" i="11"/>
  <c r="D10" i="11"/>
  <c r="E10" i="11" s="1" a="1"/>
  <c r="E10" i="11" s="1"/>
  <c r="F11" i="11"/>
  <c r="G15" i="11" a="1"/>
  <c r="G15" i="11" s="1"/>
  <c r="D9" i="11"/>
  <c r="E9" i="11" s="1" a="1"/>
  <c r="E9" i="11" s="1"/>
  <c r="F10" i="11"/>
  <c r="G8" i="11" a="1"/>
  <c r="G8" i="11" s="1"/>
  <c r="G14" i="11" a="1"/>
  <c r="G14" i="11" s="1"/>
  <c r="D16" i="11"/>
  <c r="E16" i="11" s="1" a="1"/>
  <c r="E16" i="11" s="1"/>
  <c r="D8" i="11"/>
  <c r="E8" i="11" s="1" a="1"/>
  <c r="E8" i="11" s="1"/>
  <c r="F5" i="11"/>
  <c r="F9" i="11"/>
  <c r="G13" i="11" a="1"/>
  <c r="G13" i="11" s="1"/>
  <c r="G7" i="11" a="1"/>
  <c r="G7" i="11" s="1"/>
  <c r="D15" i="11"/>
  <c r="E15" i="11" s="1" a="1"/>
  <c r="E15" i="11" s="1"/>
  <c r="D7" i="11"/>
  <c r="E7" i="11" s="1" a="1"/>
  <c r="E7" i="11" s="1"/>
  <c r="F16" i="11"/>
  <c r="F8" i="11"/>
  <c r="G6" i="11" a="1"/>
  <c r="G6" i="11" s="1"/>
  <c r="F5" i="7" a="1"/>
  <c r="F5" i="7" s="1"/>
  <c r="F6" i="7" a="1"/>
  <c r="F6" i="7" s="1"/>
  <c r="H4" i="5"/>
  <c r="C58" i="12" a="1"/>
  <c r="C58" i="12" s="1"/>
  <c r="C47" i="12" a="1"/>
  <c r="C47" i="12" s="1"/>
  <c r="C31" i="12" a="1"/>
  <c r="C31" i="12" s="1"/>
  <c r="C15" i="12" a="1"/>
  <c r="C15" i="12" s="1"/>
  <c r="D64" i="12" a="1"/>
  <c r="D64" i="12" s="1"/>
  <c r="D58" i="12" a="1"/>
  <c r="D58" i="12" s="1"/>
  <c r="D53" i="12" a="1"/>
  <c r="D53" i="12" s="1"/>
  <c r="D48" i="12" a="1"/>
  <c r="D48" i="12" s="1"/>
  <c r="D42" i="12" a="1"/>
  <c r="D42" i="12" s="1"/>
  <c r="D37" i="12" a="1"/>
  <c r="D37" i="12" s="1"/>
  <c r="D32" i="12" a="1"/>
  <c r="D32" i="12" s="1"/>
  <c r="D26" i="12" a="1"/>
  <c r="D26" i="12" s="1"/>
  <c r="D21" i="12" a="1"/>
  <c r="D21" i="12" s="1"/>
  <c r="D16" i="12" a="1"/>
  <c r="D16" i="12" s="1"/>
  <c r="D10" i="12" a="1"/>
  <c r="D10" i="12" s="1"/>
  <c r="C64" i="12" a="1"/>
  <c r="C64" i="12" s="1"/>
  <c r="C57" i="12" a="1"/>
  <c r="C57" i="12" s="1"/>
  <c r="C52" i="12" a="1"/>
  <c r="C52" i="12" s="1"/>
  <c r="C46" i="12" a="1"/>
  <c r="C46" i="12" s="1"/>
  <c r="C41" i="12" a="1"/>
  <c r="C41" i="12" s="1"/>
  <c r="C36" i="12" a="1"/>
  <c r="C36" i="12" s="1"/>
  <c r="C30" i="12" a="1"/>
  <c r="C30" i="12" s="1"/>
  <c r="C25" i="12" a="1"/>
  <c r="C25" i="12" s="1"/>
  <c r="C20" i="12" a="1"/>
  <c r="C20" i="12" s="1"/>
  <c r="C14" i="12" a="1"/>
  <c r="C14" i="12" s="1"/>
  <c r="C9" i="12" a="1"/>
  <c r="C9" i="12" s="1"/>
  <c r="D63" i="12" a="1"/>
  <c r="D63" i="12" s="1"/>
  <c r="D47" i="12" a="1"/>
  <c r="D47" i="12" s="1"/>
  <c r="D31" i="12" a="1"/>
  <c r="D31" i="12" s="1"/>
  <c r="D15" i="12" a="1"/>
  <c r="D15" i="12" s="1"/>
  <c r="C63" i="12" a="1"/>
  <c r="C63" i="12" s="1"/>
  <c r="C35" i="12" a="1"/>
  <c r="C35" i="12" s="1"/>
  <c r="D57" i="12" a="1"/>
  <c r="D57" i="12" s="1"/>
  <c r="D41" i="12" a="1"/>
  <c r="D41" i="12" s="1"/>
  <c r="D25" i="12" a="1"/>
  <c r="D25" i="12" s="1"/>
  <c r="D14" i="12" a="1"/>
  <c r="D14" i="12" s="1"/>
  <c r="C56" i="12" a="1"/>
  <c r="C56" i="12" s="1"/>
  <c r="C34" i="12" a="1"/>
  <c r="C34" i="12" s="1"/>
  <c r="C13" i="12" a="1"/>
  <c r="C13" i="12" s="1"/>
  <c r="D35" i="12" a="1"/>
  <c r="D35" i="12" s="1"/>
  <c r="C5" i="12" a="1"/>
  <c r="C5" i="12" s="1"/>
  <c r="C61" i="12" a="1"/>
  <c r="C61" i="12" s="1"/>
  <c r="C55" i="12" a="1"/>
  <c r="C55" i="12" s="1"/>
  <c r="C39" i="12" a="1"/>
  <c r="C39" i="12" s="1"/>
  <c r="C23" i="12" a="1"/>
  <c r="C23" i="12" s="1"/>
  <c r="C7" i="12" a="1"/>
  <c r="C7" i="12" s="1"/>
  <c r="D61" i="12" a="1"/>
  <c r="D61" i="12" s="1"/>
  <c r="D56" i="12" a="1"/>
  <c r="D56" i="12" s="1"/>
  <c r="D50" i="12" a="1"/>
  <c r="D50" i="12" s="1"/>
  <c r="D45" i="12" a="1"/>
  <c r="D45" i="12" s="1"/>
  <c r="D40" i="12" a="1"/>
  <c r="D40" i="12" s="1"/>
  <c r="D34" i="12" a="1"/>
  <c r="D34" i="12" s="1"/>
  <c r="D29" i="12" a="1"/>
  <c r="D29" i="12" s="1"/>
  <c r="D24" i="12" a="1"/>
  <c r="D24" i="12" s="1"/>
  <c r="D18" i="12" a="1"/>
  <c r="D18" i="12" s="1"/>
  <c r="D13" i="12" a="1"/>
  <c r="D13" i="12" s="1"/>
  <c r="D8" i="12" a="1"/>
  <c r="D8" i="12" s="1"/>
  <c r="C24" i="12" a="1"/>
  <c r="C24" i="12" s="1"/>
  <c r="C54" i="12" a="1"/>
  <c r="C54" i="12" s="1"/>
  <c r="C49" i="12" a="1"/>
  <c r="C49" i="12" s="1"/>
  <c r="C44" i="12" a="1"/>
  <c r="C44" i="12" s="1"/>
  <c r="C38" i="12" a="1"/>
  <c r="C38" i="12" s="1"/>
  <c r="C33" i="12" a="1"/>
  <c r="C33" i="12" s="1"/>
  <c r="C28" i="12" a="1"/>
  <c r="C28" i="12" s="1"/>
  <c r="C22" i="12" a="1"/>
  <c r="C22" i="12" s="1"/>
  <c r="C17" i="12" a="1"/>
  <c r="C17" i="12" s="1"/>
  <c r="C12" i="12" a="1"/>
  <c r="C12" i="12" s="1"/>
  <c r="C6" i="12" a="1"/>
  <c r="C6" i="12" s="1"/>
  <c r="D55" i="12" a="1"/>
  <c r="D55" i="12" s="1"/>
  <c r="D39" i="12" a="1"/>
  <c r="D39" i="12" s="1"/>
  <c r="D23" i="12" a="1"/>
  <c r="D23" i="12" s="1"/>
  <c r="D7" i="12" a="1"/>
  <c r="D7" i="12" s="1"/>
  <c r="C19" i="12" a="1"/>
  <c r="C19" i="12" s="1"/>
  <c r="D46" i="12" a="1"/>
  <c r="D46" i="12" s="1"/>
  <c r="D30" i="12" a="1"/>
  <c r="D30" i="12" s="1"/>
  <c r="D20" i="12" a="1"/>
  <c r="D20" i="12" s="1"/>
  <c r="C50" i="12" a="1"/>
  <c r="C50" i="12" s="1"/>
  <c r="C29" i="12" a="1"/>
  <c r="C29" i="12" s="1"/>
  <c r="C8" i="12" a="1"/>
  <c r="C8" i="12" s="1"/>
  <c r="D19" i="12" a="1"/>
  <c r="D19" i="12" s="1"/>
  <c r="C66" i="12" a="1"/>
  <c r="C66" i="12" s="1"/>
  <c r="C60" i="12" a="1"/>
  <c r="C60" i="12" s="1"/>
  <c r="C43" i="12" a="1"/>
  <c r="C43" i="12" s="1"/>
  <c r="C27" i="12" a="1"/>
  <c r="C27" i="12" s="1"/>
  <c r="C11" i="12" a="1"/>
  <c r="C11" i="12" s="1"/>
  <c r="D65" i="12" a="1"/>
  <c r="D65" i="12" s="1"/>
  <c r="D60" i="12" a="1"/>
  <c r="D60" i="12" s="1"/>
  <c r="D54" i="12" a="1"/>
  <c r="D54" i="12" s="1"/>
  <c r="D49" i="12" a="1"/>
  <c r="D49" i="12" s="1"/>
  <c r="D44" i="12" a="1"/>
  <c r="D44" i="12" s="1"/>
  <c r="D38" i="12" a="1"/>
  <c r="D38" i="12" s="1"/>
  <c r="D33" i="12" a="1"/>
  <c r="D33" i="12" s="1"/>
  <c r="D28" i="12" a="1"/>
  <c r="D28" i="12" s="1"/>
  <c r="D22" i="12" a="1"/>
  <c r="D22" i="12" s="1"/>
  <c r="D17" i="12" a="1"/>
  <c r="D17" i="12" s="1"/>
  <c r="D12" i="12" a="1"/>
  <c r="D12" i="12" s="1"/>
  <c r="D6" i="12" a="1"/>
  <c r="D6" i="12" s="1"/>
  <c r="C51" i="12" a="1"/>
  <c r="C51" i="12" s="1"/>
  <c r="D62" i="12" a="1"/>
  <c r="D62" i="12" s="1"/>
  <c r="D52" i="12" a="1"/>
  <c r="D52" i="12" s="1"/>
  <c r="D36" i="12" a="1"/>
  <c r="D36" i="12" s="1"/>
  <c r="D9" i="12" a="1"/>
  <c r="D9" i="12" s="1"/>
  <c r="C62" i="12" a="1"/>
  <c r="C62" i="12" s="1"/>
  <c r="C45" i="12" a="1"/>
  <c r="C45" i="12" s="1"/>
  <c r="C40" i="12" a="1"/>
  <c r="C40" i="12" s="1"/>
  <c r="C18" i="12" a="1"/>
  <c r="C18" i="12" s="1"/>
  <c r="D51" i="12" a="1"/>
  <c r="D51" i="12" s="1"/>
  <c r="C65" i="12" a="1"/>
  <c r="C65" i="12" s="1"/>
  <c r="C59" i="12" a="1"/>
  <c r="C59" i="12" s="1"/>
  <c r="C53" i="12" a="1"/>
  <c r="C53" i="12" s="1"/>
  <c r="C48" i="12" a="1"/>
  <c r="C48" i="12" s="1"/>
  <c r="C42" i="12" a="1"/>
  <c r="C42" i="12" s="1"/>
  <c r="C37" i="12" a="1"/>
  <c r="C37" i="12" s="1"/>
  <c r="C32" i="12" a="1"/>
  <c r="C32" i="12" s="1"/>
  <c r="C26" i="12" a="1"/>
  <c r="C26" i="12" s="1"/>
  <c r="C21" i="12" a="1"/>
  <c r="C21" i="12" s="1"/>
  <c r="C16" i="12" a="1"/>
  <c r="C16" i="12" s="1"/>
  <c r="C10" i="12" a="1"/>
  <c r="C10" i="12" s="1"/>
  <c r="D59" i="12" a="1"/>
  <c r="D59" i="12" s="1"/>
  <c r="D43" i="12" a="1"/>
  <c r="D43" i="12" s="1"/>
  <c r="D27" i="12" a="1"/>
  <c r="D27" i="12" s="1"/>
  <c r="D11" i="12" a="1"/>
  <c r="D11" i="12" s="1"/>
  <c r="D66" i="12" a="1"/>
  <c r="D66" i="12" s="1"/>
  <c r="C9" i="11"/>
  <c r="H9" i="11" s="1"/>
  <c r="C16" i="11"/>
  <c r="H16" i="11" s="1"/>
  <c r="C8" i="11"/>
  <c r="H8" i="11" s="1"/>
  <c r="C14" i="11"/>
  <c r="H14" i="11" s="1"/>
  <c r="C6" i="11"/>
  <c r="H6" i="11" s="1"/>
  <c r="C5" i="11"/>
  <c r="H5" i="11" s="1"/>
  <c r="C13" i="11"/>
  <c r="H13" i="11" s="1"/>
  <c r="C7" i="11"/>
  <c r="H7" i="11" s="1"/>
  <c r="C12" i="11"/>
  <c r="H12" i="11" s="1"/>
  <c r="C15" i="11"/>
  <c r="H15" i="11" s="1"/>
  <c r="C11" i="11"/>
  <c r="H11" i="11" s="1"/>
  <c r="C10" i="11"/>
  <c r="H10" i="11" s="1"/>
  <c r="D5" i="10" l="1" a="1"/>
  <c r="D5" i="10" s="1"/>
  <c r="C5" i="10" a="1"/>
  <c r="C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<sst xmlns="http://schemas.openxmlformats.org/spreadsheetml/2006/main" count="2483" uniqueCount="808">
  <si>
    <t>Essential Excel Functions &amp; Formulas</t>
  </si>
  <si>
    <t>Business Question:</t>
  </si>
  <si>
    <t>Function(s) you'll learn:</t>
  </si>
  <si>
    <t>Total Salary and headcount by department</t>
  </si>
  <si>
    <t>SUMIFS, COUNTIFS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</si>
  <si>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</si>
  <si>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</si>
  <si>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</si>
  <si>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</si>
  <si>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</si>
  <si>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</si>
  <si>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</si>
  <si>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</si>
  <si>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</si>
  <si>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</si>
  <si>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</si>
  <si>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</si>
  <si>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</si>
  <si>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</si>
  <si>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</si>
  <si>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</si>
  <si>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</si>
  <si>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</si>
  <si>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</si>
  <si>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</si>
  <si>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</si>
  <si>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</si>
  <si>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</si>
  <si>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</si>
  <si>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</si>
  <si>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</si>
  <si>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</si>
  <si>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</si>
  <si>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</si>
  <si>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</si>
  <si>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</si>
  <si>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</si>
  <si>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</si>
  <si>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</si>
  <si>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</si>
  <si>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</si>
  <si>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</si>
  <si>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</si>
  <si>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</si>
  <si>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</si>
  <si>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</si>
  <si>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</si>
  <si>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</si>
  <si>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</si>
  <si>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</si>
  <si>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</si>
  <si>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</si>
  <si>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</si>
  <si>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</si>
  <si>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</si>
  <si>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</si>
  <si>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</si>
  <si>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</si>
  <si>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</si>
  <si>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</si>
  <si>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</si>
  <si>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</si>
  <si>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</si>
  <si>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</si>
  <si>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</si>
  <si>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</si>
  <si>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</si>
  <si>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</si>
  <si>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</si>
  <si>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</si>
  <si>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</si>
  <si>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</si>
  <si>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</si>
  <si>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</si>
  <si>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</si>
  <si>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</si>
  <si>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</si>
  <si>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</si>
  <si>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</si>
  <si>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</si>
  <si>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</si>
  <si>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</si>
  <si>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</si>
  <si>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</si>
  <si>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</si>
  <si>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</si>
  <si>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</si>
  <si>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</si>
  <si>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</si>
  <si>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</si>
  <si>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</si>
  <si>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</si>
  <si>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</si>
  <si>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</si>
  <si>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</si>
  <si>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</si>
  <si>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</si>
  <si>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</si>
  <si>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</si>
  <si>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</si>
  <si>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</si>
  <si>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</si>
  <si>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</si>
  <si>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</si>
  <si>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</si>
  <si>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</si>
  <si>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</si>
  <si>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</si>
  <si>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</si>
  <si>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</si>
  <si>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</si>
  <si>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</si>
  <si>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</si>
  <si>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</si>
  <si>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</si>
  <si>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</si>
  <si>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</si>
  <si>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</si>
  <si>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</si>
  <si>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</si>
  <si>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</si>
  <si>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</si>
  <si>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</si>
  <si>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</si>
  <si>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</si>
  <si>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</si>
  <si>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</si>
  <si>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</si>
  <si>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</si>
  <si>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</si>
  <si>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</si>
  <si>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</si>
  <si>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</si>
  <si>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</si>
  <si>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</si>
  <si>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</si>
  <si>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</si>
  <si>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</si>
  <si>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</si>
  <si>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</si>
  <si>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</si>
  <si>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</si>
  <si>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</si>
  <si>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</si>
  <si>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</si>
  <si>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</si>
  <si>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</si>
  <si>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</si>
  <si>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</si>
  <si>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</si>
  <si>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</si>
  <si>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</si>
  <si>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</si>
  <si>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</si>
  <si>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</si>
  <si>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</si>
  <si>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</si>
  <si>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</si>
  <si>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</si>
  <si>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</si>
  <si>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</si>
  <si>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</si>
  <si>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</si>
  <si>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</si>
  <si>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</si>
  <si>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</si>
  <si>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</si>
  <si>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</si>
  <si>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</si>
  <si>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</si>
  <si>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</si>
  <si>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</si>
  <si>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</si>
  <si>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</si>
  <si>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</si>
  <si>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</si>
  <si>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</si>
  <si>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</si>
  <si>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</si>
  <si>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</si>
  <si>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</si>
  <si>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</si>
  <si>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</si>
  <si>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</si>
  <si>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</si>
  <si>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</si>
  <si>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</si>
  <si>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</si>
  <si>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</si>
  <si>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</si>
  <si>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</si>
  <si>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</si>
  <si>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</si>
  <si>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</si>
  <si>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</si>
  <si>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</si>
  <si>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</si>
  <si>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</si>
  <si>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</si>
  <si>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</si>
  <si>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</si>
  <si>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</si>
  <si>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</si>
  <si>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</si>
  <si>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</si>
  <si>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</si>
  <si>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</si>
  <si>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</si>
  <si>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</si>
  <si>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</si>
  <si>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</si>
  <si>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</si>
  <si>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</si>
  <si>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</si>
  <si>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</si>
  <si>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</si>
  <si>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</si>
  <si>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</si>
  <si>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</si>
  <si>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</si>
  <si>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</si>
  <si>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</si>
  <si>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</si>
  <si>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</si>
  <si>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</si>
  <si>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</si>
  <si>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</si>
  <si>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</si>
  <si>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</si>
  <si>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</si>
  <si>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</si>
  <si>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</si>
  <si>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</si>
  <si>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</si>
  <si>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</si>
  <si>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</si>
  <si>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</si>
  <si>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</si>
  <si>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</si>
  <si>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</si>
  <si>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</si>
  <si>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</si>
  <si>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</si>
  <si>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</si>
  <si>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</si>
  <si>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</si>
  <si>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</si>
  <si>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</si>
  <si>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</si>
  <si>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</si>
  <si>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</si>
  <si>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</si>
  <si>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</si>
  <si>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</si>
  <si>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</si>
  <si>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</si>
  <si>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</si>
  <si>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</si>
  <si>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</si>
  <si>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</si>
  <si>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</si>
  <si>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</si>
  <si>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</si>
  <si>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</si>
  <si>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</si>
  <si>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</si>
  <si>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</si>
  <si>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</si>
  <si>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</si>
  <si>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</si>
  <si>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</si>
  <si>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</si>
  <si>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</si>
  <si>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</si>
  <si>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</si>
  <si>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</si>
  <si>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</si>
  <si>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</si>
  <si>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</si>
  <si>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</si>
  <si>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</si>
  <si>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</si>
  <si>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</si>
  <si>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</si>
  <si>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</si>
  <si>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</si>
  <si>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</si>
  <si>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</si>
  <si>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</si>
  <si>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</si>
  <si>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</si>
  <si>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</si>
  <si>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</si>
  <si>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</si>
  <si>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</si>
  <si>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</si>
  <si>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</si>
  <si>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</si>
  <si>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</si>
  <si>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</si>
  <si>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</si>
  <si>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</si>
  <si>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</si>
  <si>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</si>
  <si>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</si>
  <si>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</si>
  <si>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</si>
  <si>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</si>
  <si>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</si>
  <si>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</si>
  <si>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</si>
  <si>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</si>
  <si>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</si>
  <si>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</si>
  <si>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</si>
  <si>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</si>
  <si>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</si>
  <si>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</si>
  <si>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</si>
  <si>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</si>
  <si>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</si>
  <si>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</si>
  <si>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</si>
  <si>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</si>
  <si>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</si>
  <si>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</si>
  <si>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</si>
  <si>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</si>
  <si>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</si>
  <si>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</si>
  <si>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</si>
  <si>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</si>
  <si>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</si>
  <si>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</si>
  <si>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</si>
  <si>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</si>
  <si>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</si>
  <si>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</si>
  <si>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</si>
  <si>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</si>
  <si>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</si>
  <si>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</si>
  <si>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</si>
  <si>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</si>
  <si>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</si>
  <si>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</si>
  <si>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</si>
  <si>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</si>
  <si>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</si>
  <si>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</si>
  <si>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</si>
  <si>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</si>
  <si>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</si>
  <si>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</si>
  <si>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</si>
  <si>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</si>
  <si>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</si>
  <si>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</si>
  <si>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</si>
  <si>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</si>
  <si>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</si>
  <si>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</si>
  <si>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</si>
  <si>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</si>
  <si>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</si>
  <si>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</si>
  <si>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</si>
  <si>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</si>
  <si>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</si>
  <si>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</si>
  <si>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</si>
  <si>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</si>
  <si>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</si>
  <si>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</si>
  <si>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</si>
  <si>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</si>
  <si>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</si>
  <si>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</si>
  <si>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</si>
  <si>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</si>
  <si>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</si>
  <si>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</si>
  <si>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</si>
  <si>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</si>
  <si>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</si>
  <si>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</si>
  <si>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</si>
  <si>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</si>
  <si>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</si>
  <si>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</si>
  <si>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</si>
  <si>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</si>
  <si>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</si>
  <si>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</si>
  <si>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</si>
  <si>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</si>
  <si>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</si>
  <si>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</si>
  <si>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</si>
  <si>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</si>
  <si>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</si>
  <si>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</si>
  <si>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</si>
  <si>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</si>
  <si>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</si>
  <si>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</si>
  <si>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</si>
  <si>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</si>
  <si>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</si>
  <si>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</si>
  <si>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</si>
  <si>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</si>
  <si>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</si>
  <si>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</si>
  <si>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</si>
  <si>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</si>
  <si>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</si>
  <si>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</si>
  <si>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</si>
  <si>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</si>
  <si>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</si>
  <si>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</si>
  <si>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</si>
  <si>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</si>
  <si>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</si>
  <si>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</si>
  <si>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</si>
  <si>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</si>
  <si>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</si>
  <si>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</si>
  <si>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</si>
  <si>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</si>
  <si>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</si>
  <si>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</si>
  <si>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</si>
  <si>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</si>
  <si>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</si>
  <si>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</si>
  <si>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</si>
  <si>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</si>
  <si>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</si>
  <si>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</si>
  <si>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</si>
  <si>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</si>
  <si>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</si>
  <si>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</si>
  <si>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</si>
  <si>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</si>
  <si>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</si>
  <si>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</si>
  <si>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</si>
  <si>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</si>
  <si>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</si>
  <si>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</si>
  <si>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</si>
  <si>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</si>
  <si>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</si>
  <si>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</si>
  <si>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</si>
  <si>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</si>
  <si>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</si>
  <si>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</si>
  <si>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</si>
  <si>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</si>
  <si>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</si>
  <si>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</si>
  <si>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</si>
  <si>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</si>
  <si>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</si>
  <si>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</si>
  <si>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</si>
  <si>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</si>
  <si>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</si>
  <si>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</si>
  <si>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</si>
  <si>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</si>
  <si>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</si>
  <si>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</si>
  <si>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</si>
  <si>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</si>
  <si>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</si>
  <si>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</si>
  <si>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</si>
  <si>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</si>
  <si>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</si>
  <si>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</si>
  <si>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</si>
  <si>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</si>
  <si>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</si>
  <si>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</si>
  <si>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</si>
  <si>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</si>
  <si>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</si>
  <si>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</si>
  <si>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</si>
  <si>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</si>
  <si>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</si>
  <si>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</si>
  <si>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</si>
  <si>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</si>
  <si>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</si>
  <si>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</si>
  <si>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</si>
  <si>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</si>
  <si>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</si>
  <si>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</si>
  <si>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</si>
  <si>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</si>
  <si>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</si>
  <si>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</si>
  <si>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</si>
  <si>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</si>
  <si>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</si>
  <si>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</si>
  <si>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</si>
  <si>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</si>
  <si>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</si>
  <si>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</si>
  <si>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</si>
  <si>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</si>
  <si>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</si>
  <si>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</si>
  <si>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</si>
  <si>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</si>
  <si>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</si>
  <si>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</si>
  <si>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</si>
  <si>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</si>
  <si>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</si>
  <si>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</si>
  <si>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</si>
  <si>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</si>
  <si>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</si>
  <si>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</si>
  <si>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</si>
  <si>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</si>
  <si>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</si>
  <si>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</si>
  <si>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</si>
  <si>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</si>
  <si>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</si>
  <si>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</si>
  <si>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</si>
  <si>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</si>
  <si>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</si>
  <si>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</si>
  <si>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</si>
  <si>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</si>
  <si>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</si>
  <si>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</si>
  <si>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</si>
  <si>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</si>
  <si>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</si>
  <si>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</si>
  <si>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</si>
  <si>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</si>
  <si>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</si>
  <si>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</si>
  <si>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</si>
  <si>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</si>
  <si>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</si>
  <si>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</si>
  <si>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</si>
  <si>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</si>
  <si>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</si>
  <si>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</si>
  <si>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</si>
  <si>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</si>
  <si>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</si>
  <si>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</si>
  <si>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</si>
  <si>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</si>
  <si>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</si>
  <si>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</si>
  <si>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</si>
  <si>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</si>
  <si>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</si>
  <si>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</si>
  <si>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</si>
  <si>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</si>
  <si>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</si>
  <si>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</si>
  <si>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</si>
  <si>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</si>
  <si>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</si>
  <si>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</si>
  <si>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</si>
  <si>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</si>
  <si>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</si>
  <si>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</si>
  <si>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</si>
  <si>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</si>
  <si>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</si>
  <si>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</si>
  <si>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</si>
  <si>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</si>
  <si>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</si>
  <si>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</si>
  <si>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</si>
  <si>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</si>
  <si>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</si>
  <si>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</si>
  <si>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</si>
  <si>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</si>
  <si>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</si>
  <si>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</si>
  <si>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</si>
  <si>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</si>
  <si>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</si>
  <si>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</si>
  <si>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</si>
  <si>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</si>
  <si>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</si>
  <si>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</si>
  <si>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</si>
  <si>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</si>
  <si>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</si>
  <si>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</si>
  <si>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</si>
  <si>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</si>
  <si>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</si>
  <si>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</si>
  <si>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</si>
  <si>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</si>
  <si>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</si>
  <si>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</si>
  <si>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</si>
  <si>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</si>
  <si>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</si>
  <si>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</si>
  <si>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</si>
  <si>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</si>
  <si>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</si>
  <si>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</si>
  <si>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</si>
  <si>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</si>
  <si>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</si>
  <si>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</si>
  <si>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</si>
  <si>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</si>
  <si>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</si>
  <si>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</si>
  <si>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</si>
  <si>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</si>
  <si>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</si>
  <si>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</si>
  <si>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</si>
  <si>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</si>
  <si>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</si>
  <si>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</si>
  <si>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</si>
  <si>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</si>
  <si>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</si>
  <si>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</si>
  <si>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</si>
  <si>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</si>
  <si>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</si>
  <si>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</si>
  <si>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</si>
  <si>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</si>
  <si>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</si>
  <si>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</si>
  <si>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</si>
  <si>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</si>
  <si>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</si>
  <si>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</si>
  <si>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</si>
  <si>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</si>
  <si>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</si>
  <si>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</si>
  <si>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</si>
  <si>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</si>
  <si>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</si>
  <si>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</si>
  <si>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</si>
  <si>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</si>
  <si>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</si>
  <si>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</si>
  <si>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</si>
  <si>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</si>
  <si>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</si>
  <si>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</si>
  <si>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</si>
  <si>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</si>
  <si>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</si>
  <si>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</si>
  <si>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</si>
  <si>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</si>
  <si>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</si>
  <si>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</si>
  <si>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</si>
  <si>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</si>
  <si>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</si>
  <si>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</si>
  <si>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</si>
  <si>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</si>
  <si>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</si>
  <si>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</si>
  <si>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</si>
  <si>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</si>
  <si>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</si>
  <si>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</si>
  <si>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</si>
  <si>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</si>
  <si>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</si>
  <si>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</si>
  <si>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</si>
  <si>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</si>
  <si>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</si>
  <si>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</si>
  <si>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</si>
  <si>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</si>
  <si>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</si>
  <si>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</si>
  <si>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</si>
  <si>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</si>
  <si>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</si>
  <si>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</si>
  <si>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</si>
  <si>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</si>
  <si>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</si>
  <si>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</si>
  <si>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</si>
  <si>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</si>
  <si>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</si>
  <si>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</si>
  <si>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</si>
  <si>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</si>
  <si>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</si>
  <si>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</si>
  <si>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</si>
  <si>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</si>
  <si>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</si>
  <si>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</si>
  <si>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</si>
  <si>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</si>
  <si>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</si>
  <si>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</si>
  <si>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</si>
  <si>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</si>
  <si>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</si>
  <si>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</si>
  <si>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</si>
  <si>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</si>
  <si>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</si>
  <si>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</si>
  <si>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</si>
  <si>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</si>
  <si>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</si>
  <si>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</si>
  <si>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</si>
  <si>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</si>
  <si>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</si>
  <si>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</si>
  <si>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</si>
  <si>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</si>
  <si>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</si>
  <si>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</si>
  <si>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</si>
  <si>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</si>
  <si>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</si>
  <si>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</si>
  <si>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</si>
  <si>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</si>
  <si>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</si>
  <si>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</si>
  <si>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AVERAGEIF, AVERAGEIFs</t>
  </si>
  <si>
    <t>Average Salary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</si>
  <si>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</si>
  <si>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</si>
  <si>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</si>
  <si>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</si>
  <si>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</si>
  <si>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</si>
  <si>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</si>
  <si>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</si>
  <si>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</si>
  <si>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</si>
  <si>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</si>
  <si>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</si>
  <si>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</si>
  <si>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</si>
  <si>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</si>
  <si>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</si>
  <si>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</si>
  <si>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</si>
  <si>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</si>
  <si>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</si>
  <si>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EmployeeID</t>
  </si>
  <si>
    <t>Employee ID</t>
  </si>
  <si>
    <t>One Person:</t>
  </si>
  <si>
    <t>All Persons:</t>
  </si>
  <si>
    <t>Textjoin</t>
  </si>
  <si>
    <t>Complex formula: Female employees with Monday start</t>
  </si>
  <si>
    <t>Headcount</t>
  </si>
  <si>
    <t>AvgSalary</t>
  </si>
  <si>
    <t>%diff from overall avg</t>
  </si>
  <si>
    <t>All Departments</t>
  </si>
  <si>
    <t>Median Salary</t>
  </si>
  <si>
    <t>Female Ratio</t>
  </si>
  <si>
    <t>All female employees with salary higher than &gt;100,000 and who joined after 2020</t>
  </si>
  <si>
    <t>List of all department with comma seperated</t>
  </si>
  <si>
    <t>(VLOOKUP)</t>
  </si>
  <si>
    <t>Using Index &amp; Match Function</t>
  </si>
  <si>
    <t>Location Match</t>
  </si>
  <si>
    <t>Department report of headcounts,salaries, and % diff from overall average</t>
  </si>
  <si>
    <t>Female employees who start on Monday (XLOOKUP)</t>
  </si>
  <si>
    <t>All employees who joined on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</si>
</sst>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b/>
      <sz val="11"/>
      <color rgb="FFFA7D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6" fillId="7" borderId="7" applyNumberFormat="0" applyAlignment="0" applyProtection="0"/>
  </cellStyleXfs>
  <cellXfs count="81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5" borderId="3" xfId="0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2"/>
    <xf numFmtId="44" fontId="0" fillId="0" borderId="0" xfId="1" applyFont="1"/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9" fontId="1" fillId="0" borderId="0" xfId="3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3" applyFont="1"/>
    <xf numFmtId="0" fontId="0" fillId="4" borderId="8" xfId="0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4" xfId="0" applyNumberFormat="1" applyBorder="1"/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vertical="center" wrapText="1"/>
    </xf>
    <xf numFmtId="0" fontId="0" fillId="0" borderId="17" xfId="0" applyBorder="1"/>
    <xf numFmtId="164" fontId="0" fillId="0" borderId="18" xfId="0" applyNumberFormat="1" applyBorder="1"/>
    <xf numFmtId="0" fontId="3" fillId="0" borderId="0" xfId="0" applyFont="1" applyAlignment="1">
      <alignment horizontal="left" vertical="center"/>
    </xf>
    <xf numFmtId="0" fontId="3" fillId="6" borderId="5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1" xfId="2" applyAlignment="1">
      <alignment horizontal="right"/>
    </xf>
    <xf numFmtId="0" fontId="2" fillId="0" borderId="1" xfId="2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44" fontId="1" fillId="0" borderId="0" xfId="1" applyFont="1"/>
    <xf numFmtId="14" fontId="0" fillId="0" borderId="0" xfId="0" applyNumberFormat="1" applyAlignment="1">
      <alignment horizontal="left"/>
    </xf>
    <xf numFmtId="0" fontId="6" fillId="7" borderId="7" xfId="4"/>
    <xf numFmtId="0" fontId="6" fillId="7" borderId="7" xfId="4" applyAlignment="1">
      <alignment horizontal="left"/>
    </xf>
    <xf numFmtId="0" fontId="6" fillId="7" borderId="19" xfId="4" applyBorder="1"/>
    <xf numFmtId="0" fontId="10" fillId="7" borderId="7" xfId="4" applyFont="1"/>
    <xf numFmtId="0" fontId="7" fillId="0" borderId="0" xfId="0" applyFont="1"/>
    <xf numFmtId="0" fontId="11" fillId="0" borderId="1" xfId="2" applyFont="1"/>
    <xf numFmtId="44" fontId="7" fillId="0" borderId="6" xfId="1" applyFont="1" applyBorder="1"/>
    <xf numFmtId="0" fontId="7" fillId="0" borderId="6" xfId="0" applyFont="1" applyBorder="1"/>
    <xf numFmtId="0" fontId="6" fillId="7" borderId="7" xfId="4" applyFont="1"/>
    <xf numFmtId="44" fontId="6" fillId="7" borderId="7" xfId="4" applyNumberFormat="1" applyFont="1"/>
    <xf numFmtId="0" fontId="6" fillId="7" borderId="20" xfId="4" applyBorder="1"/>
    <xf numFmtId="0" fontId="0" fillId="0" borderId="21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6" fillId="7" borderId="7" xfId="4" applyAlignment="1">
      <alignment horizontal="right"/>
    </xf>
    <xf numFmtId="44" fontId="0" fillId="0" borderId="0" xfId="1" applyFont="1" applyAlignment="1">
      <alignment horizontal="right"/>
    </xf>
    <xf numFmtId="0" fontId="6" fillId="7" borderId="22" xfId="4" applyBorder="1" applyAlignment="1">
      <alignment horizontal="right"/>
    </xf>
    <xf numFmtId="0" fontId="6" fillId="7" borderId="23" xfId="4" applyBorder="1"/>
    <xf numFmtId="0" fontId="2" fillId="0" borderId="1" xfId="2" applyAlignment="1">
      <alignment horizontal="left"/>
    </xf>
    <xf numFmtId="0" fontId="0" fillId="0" borderId="0" xfId="0" applyAlignment="1">
      <alignment horizontal="left"/>
    </xf>
    <xf numFmtId="0" fontId="2" fillId="0" borderId="0" xfId="2" applyBorder="1" applyAlignment="1">
      <alignment horizontal="center"/>
    </xf>
    <xf numFmtId="0" fontId="2" fillId="0" borderId="0" xfId="2" applyBorder="1" applyAlignment="1">
      <alignment horizontal="left"/>
    </xf>
  </cellXfs>
  <cellStyles count="5">
    <cellStyle name="Calculation" xfId="4" builtinId="22"/>
    <cellStyle name="Currency" xfId="1" builtinId="4"/>
    <cellStyle name="Heading 1" xfId="2" builtinId="16"/>
    <cellStyle name="Normal" xfId="0" builtinId="0"/>
    <cellStyle name="Percent" xfId="3" builtinId="5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711192014976621E-2"/>
          <c:y val="0.15388478888299689"/>
          <c:w val="0.86205702781775939"/>
          <c:h val="0.5105291275420482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'1 &amp; 2'!$D$3</c:f>
              <c:strCache>
                <c:ptCount val="1"/>
                <c:pt idx="0">
                  <c:v>Total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 &amp; 2'!$B$4:$B$15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 &amp; 2'!$D$4:$D$15</c:f>
              <c:numCache>
                <c:formatCode>General</c:formatCode>
                <c:ptCount val="12"/>
                <c:pt idx="0">
                  <c:v>2013215.1600000001</c:v>
                </c:pt>
                <c:pt idx="1">
                  <c:v>2074326.9500000002</c:v>
                </c:pt>
                <c:pt idx="2">
                  <c:v>2131387.4899999998</c:v>
                </c:pt>
                <c:pt idx="3">
                  <c:v>773295.6</c:v>
                </c:pt>
                <c:pt idx="4">
                  <c:v>1412092.87</c:v>
                </c:pt>
                <c:pt idx="5">
                  <c:v>1814980.59</c:v>
                </c:pt>
                <c:pt idx="6">
                  <c:v>1608406.3100000003</c:v>
                </c:pt>
                <c:pt idx="7">
                  <c:v>1204393.78</c:v>
                </c:pt>
                <c:pt idx="8">
                  <c:v>1568153.47</c:v>
                </c:pt>
                <c:pt idx="9">
                  <c:v>2180192.8699999992</c:v>
                </c:pt>
                <c:pt idx="10">
                  <c:v>1129351.75</c:v>
                </c:pt>
                <c:pt idx="11">
                  <c:v>1294147.72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A-4C09-A28F-029F96402D60}"/>
            </c:ext>
          </c:extLst>
        </c:ser>
        <c:ser>
          <c:idx val="3"/>
          <c:order val="3"/>
          <c:tx>
            <c:strRef>
              <c:f>'1 &amp; 2'!$F$3</c:f>
              <c:strCache>
                <c:ptCount val="1"/>
                <c:pt idx="0">
                  <c:v>Parmanent Total Salary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 &amp; 2'!$B$4:$B$15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 &amp; 2'!$F$4:$F$15</c:f>
              <c:numCache>
                <c:formatCode>General</c:formatCode>
                <c:ptCount val="12"/>
                <c:pt idx="0">
                  <c:v>826101.70000000007</c:v>
                </c:pt>
                <c:pt idx="1">
                  <c:v>1432465.4</c:v>
                </c:pt>
                <c:pt idx="2">
                  <c:v>1523066.2699999998</c:v>
                </c:pt>
                <c:pt idx="3">
                  <c:v>617187.91</c:v>
                </c:pt>
                <c:pt idx="4">
                  <c:v>925197.68000000017</c:v>
                </c:pt>
                <c:pt idx="5">
                  <c:v>1267719.1999999997</c:v>
                </c:pt>
                <c:pt idx="6">
                  <c:v>915344.31</c:v>
                </c:pt>
                <c:pt idx="7">
                  <c:v>695418.30999999994</c:v>
                </c:pt>
                <c:pt idx="8">
                  <c:v>1223388.3800000001</c:v>
                </c:pt>
                <c:pt idx="9">
                  <c:v>1292089.0299999996</c:v>
                </c:pt>
                <c:pt idx="10">
                  <c:v>672712.15999999992</c:v>
                </c:pt>
                <c:pt idx="11">
                  <c:v>869670.34000000008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9A-4C09-A28F-029F96402D60}"/>
            </c:ext>
          </c:extLst>
        </c:ser>
        <c:ser>
          <c:idx val="4"/>
          <c:order val="4"/>
          <c:tx>
            <c:strRef>
              <c:f>'1 &amp; 2'!$G$3</c:f>
              <c:strCache>
                <c:ptCount val="1"/>
                <c:pt idx="0">
                  <c:v>Average Salary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 &amp; 2'!$B$4:$B$15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 &amp; 2'!$G$4:$G$15</c:f>
              <c:numCache>
                <c:formatCode>General</c:formatCode>
                <c:ptCount val="12"/>
                <c:pt idx="0">
                  <c:v>83883.965000000011</c:v>
                </c:pt>
                <c:pt idx="1">
                  <c:v>79781.805769230778</c:v>
                </c:pt>
                <c:pt idx="2">
                  <c:v>81976.441923076913</c:v>
                </c:pt>
                <c:pt idx="3">
                  <c:v>64441.299999999996</c:v>
                </c:pt>
                <c:pt idx="4">
                  <c:v>67242.51761904762</c:v>
                </c:pt>
                <c:pt idx="5">
                  <c:v>69806.945769230777</c:v>
                </c:pt>
                <c:pt idx="6">
                  <c:v>73109.377727272746</c:v>
                </c:pt>
                <c:pt idx="7">
                  <c:v>66910.765555555554</c:v>
                </c:pt>
                <c:pt idx="8">
                  <c:v>74673.974761904756</c:v>
                </c:pt>
                <c:pt idx="9">
                  <c:v>75179.064482758593</c:v>
                </c:pt>
                <c:pt idx="10">
                  <c:v>66432.455882352937</c:v>
                </c:pt>
                <c:pt idx="11">
                  <c:v>71897.095555555556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9A-4C09-A28F-029F96402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7573104"/>
        <c:axId val="6575695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 &amp; 2'!$C$3</c15:sqref>
                        </c15:formulaRef>
                      </c:ext>
                    </c:extLst>
                    <c:strCache>
                      <c:ptCount val="1"/>
                      <c:pt idx="0">
                        <c:v>HeadCount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'1 &amp; 2'!$B$4:$B$15</c15:sqref>
                        </c15:formulaRef>
                      </c:ext>
                    </c:extLst>
                    <c:strCache>
                      <c:ptCount val="12"/>
                      <c:pt idx="0">
                        <c:v>Training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Marketing</c:v>
                      </c:pt>
                      <c:pt idx="4">
                        <c:v>Legal</c:v>
                      </c:pt>
                      <c:pt idx="5">
                        <c:v>Accounting</c:v>
                      </c:pt>
                      <c:pt idx="6">
                        <c:v>Human Resources</c:v>
                      </c:pt>
                      <c:pt idx="7">
                        <c:v>Research and Development</c:v>
                      </c:pt>
                      <c:pt idx="8">
                        <c:v>Services</c:v>
                      </c:pt>
                      <c:pt idx="9">
                        <c:v>Product Management</c:v>
                      </c:pt>
                      <c:pt idx="10">
                        <c:v>Support</c:v>
                      </c:pt>
                      <c:pt idx="11">
                        <c:v>Sales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 &amp; 2'!$C$4:$C$15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24</c:v>
                      </c:pt>
                      <c:pt idx="1">
                        <c:v>26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21</c:v>
                      </c:pt>
                      <c:pt idx="5">
                        <c:v>26</c:v>
                      </c:pt>
                      <c:pt idx="6">
                        <c:v>22</c:v>
                      </c:pt>
                      <c:pt idx="7">
                        <c:v>18</c:v>
                      </c:pt>
                      <c:pt idx="8">
                        <c:v>21</c:v>
                      </c:pt>
                      <c:pt idx="9">
                        <c:v>29</c:v>
                      </c:pt>
                      <c:pt idx="10">
                        <c:v>17</c:v>
                      </c:pt>
                      <c:pt idx="11">
                        <c:v>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A9A-4C09-A28F-029F96402D6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 &amp; 2'!$E$3</c15:sqref>
                        </c15:formulaRef>
                      </c:ext>
                    </c:extLst>
                    <c:strCache>
                      <c:ptCount val="1"/>
                      <c:pt idx="0">
                        <c:v>Permanent HeadCount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 &amp; 2'!$B$4:$B$15</c15:sqref>
                        </c15:formulaRef>
                      </c:ext>
                    </c:extLst>
                    <c:strCache>
                      <c:ptCount val="12"/>
                      <c:pt idx="0">
                        <c:v>Training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Marketing</c:v>
                      </c:pt>
                      <c:pt idx="4">
                        <c:v>Legal</c:v>
                      </c:pt>
                      <c:pt idx="5">
                        <c:v>Accounting</c:v>
                      </c:pt>
                      <c:pt idx="6">
                        <c:v>Human Resources</c:v>
                      </c:pt>
                      <c:pt idx="7">
                        <c:v>Research and Development</c:v>
                      </c:pt>
                      <c:pt idx="8">
                        <c:v>Services</c:v>
                      </c:pt>
                      <c:pt idx="9">
                        <c:v>Product Management</c:v>
                      </c:pt>
                      <c:pt idx="10">
                        <c:v>Support</c:v>
                      </c:pt>
                      <c:pt idx="11">
                        <c:v>Sales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 &amp; 2'!$E$4:$E$15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9</c:v>
                      </c:pt>
                      <c:pt idx="4">
                        <c:v>13</c:v>
                      </c:pt>
                      <c:pt idx="5">
                        <c:v>18</c:v>
                      </c:pt>
                      <c:pt idx="6">
                        <c:v>13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19</c:v>
                      </c:pt>
                      <c:pt idx="10">
                        <c:v>11</c:v>
                      </c:pt>
                      <c:pt idx="11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A9A-4C09-A28F-029F96402D60}"/>
                  </c:ext>
                </c:extLst>
              </c15:ser>
            </c15:filteredBarSeries>
          </c:ext>
        </c:extLst>
      </c:barChart>
      <c:catAx>
        <c:axId val="65757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69504"/>
        <c:crosses val="autoZero"/>
        <c:auto val="1"/>
        <c:lblAlgn val="ctr"/>
        <c:lblOffset val="100"/>
        <c:noMultiLvlLbl val="0"/>
      </c:catAx>
      <c:valAx>
        <c:axId val="6575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7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Top</a:t>
            </a:r>
            <a:r>
              <a:rPr lang="en-AU" baseline="0"/>
              <a:t> 5 Salary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&amp; 7'!$G$3</c:f>
              <c:strCache>
                <c:ptCount val="1"/>
                <c:pt idx="0">
                  <c:v> Male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'6 &amp; 7'!$G$4:$G$8</c:f>
              <c:numCache>
                <c:formatCode>_("$"* #,##0.00_);_("$"* \(#,##0.00\);_("$"* "-"??_);_(@_)</c:formatCode>
                <c:ptCount val="5"/>
                <c:pt idx="0">
                  <c:v>120000</c:v>
                </c:pt>
                <c:pt idx="1">
                  <c:v>119022.49</c:v>
                </c:pt>
                <c:pt idx="2">
                  <c:v>118976.16</c:v>
                </c:pt>
                <c:pt idx="3">
                  <c:v>115191.38</c:v>
                </c:pt>
                <c:pt idx="4">
                  <c:v>114691.03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1-4554-B23E-CB9369C503EA}"/>
            </c:ext>
          </c:extLst>
        </c:ser>
        <c:ser>
          <c:idx val="2"/>
          <c:order val="2"/>
          <c:tx>
            <c:strRef>
              <c:f>'6 &amp; 7'!$H$3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'6 &amp; 7'!$H$4:$H$8</c:f>
              <c:numCache>
                <c:formatCode>_("$"* #,##0.00_);_("$"* \(#,##0.00\);_("$"* "-"??_);_(@_)</c:formatCode>
                <c:ptCount val="5"/>
                <c:pt idx="0">
                  <c:v>120000</c:v>
                </c:pt>
                <c:pt idx="1">
                  <c:v>118442.54</c:v>
                </c:pt>
                <c:pt idx="2">
                  <c:v>116767.63</c:v>
                </c:pt>
                <c:pt idx="3">
                  <c:v>116767.63</c:v>
                </c:pt>
                <c:pt idx="4">
                  <c:v>114772.32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1-4554-B23E-CB9369C50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327816"/>
        <c:axId val="823335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&amp; 7'!$F$3</c15:sqref>
                        </c15:formulaRef>
                      </c:ext>
                    </c:extLst>
                    <c:strCache>
                      <c:ptCount val="1"/>
                      <c:pt idx="0">
                        <c:v>Top 5 Salaries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'6 &amp; 7'!$F$4:$F$8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120000</c:v>
                      </c:pt>
                      <c:pt idx="1">
                        <c:v>120000</c:v>
                      </c:pt>
                      <c:pt idx="2">
                        <c:v>119022.49</c:v>
                      </c:pt>
                      <c:pt idx="3">
                        <c:v>118976.16</c:v>
                      </c:pt>
                      <c:pt idx="4">
                        <c:v>118442.54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691-4554-B23E-CB9369C503EA}"/>
                  </c:ext>
                </c:extLst>
              </c15:ser>
            </c15:filteredBarSeries>
          </c:ext>
        </c:extLst>
      </c:barChart>
      <c:catAx>
        <c:axId val="823327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35736"/>
        <c:crosses val="autoZero"/>
        <c:auto val="1"/>
        <c:lblAlgn val="ctr"/>
        <c:lblOffset val="100"/>
        <c:noMultiLvlLbl val="0"/>
      </c:catAx>
      <c:valAx>
        <c:axId val="82333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2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Overall</a:t>
            </a:r>
            <a:r>
              <a:rPr lang="en-AU" baseline="0"/>
              <a:t> Salary &amp; Female Ratio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'14 &amp; 15'!$D$4</c:f>
              <c:strCache>
                <c:ptCount val="1"/>
                <c:pt idx="0">
                  <c:v>AvgSalary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15'!$D$5:$D$16</c:f>
              <c:numCache>
                <c:formatCode>_("$"* #,##0.00_);_("$"* \(#,##0.00\);_("$"* "-"??_);_(@_)</c:formatCode>
                <c:ptCount val="12"/>
                <c:pt idx="0">
                  <c:v>83883.965000000011</c:v>
                </c:pt>
                <c:pt idx="1">
                  <c:v>79781.805769230778</c:v>
                </c:pt>
                <c:pt idx="2">
                  <c:v>81976.441923076913</c:v>
                </c:pt>
                <c:pt idx="3">
                  <c:v>64441.299999999996</c:v>
                </c:pt>
                <c:pt idx="4">
                  <c:v>67242.51761904762</c:v>
                </c:pt>
                <c:pt idx="5">
                  <c:v>69806.945769230777</c:v>
                </c:pt>
                <c:pt idx="6">
                  <c:v>73109.377727272746</c:v>
                </c:pt>
                <c:pt idx="7">
                  <c:v>66910.765555555554</c:v>
                </c:pt>
                <c:pt idx="8">
                  <c:v>74673.974761904756</c:v>
                </c:pt>
                <c:pt idx="9">
                  <c:v>75179.064482758593</c:v>
                </c:pt>
                <c:pt idx="10">
                  <c:v>66432.455882352937</c:v>
                </c:pt>
                <c:pt idx="11">
                  <c:v>71897.095555555556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F-4D71-B2CF-B379E7A9DAB4}"/>
            </c:ext>
          </c:extLst>
        </c:ser>
        <c:ser>
          <c:idx val="3"/>
          <c:order val="3"/>
          <c:tx>
            <c:strRef>
              <c:f>'14 &amp; 15'!$F$4</c:f>
              <c:strCache>
                <c:ptCount val="1"/>
                <c:pt idx="0">
                  <c:v>Highest Salary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15'!$F$5:$F$16</c:f>
              <c:numCache>
                <c:formatCode>_("$"* #,##0.00_);_("$"* \(#,##0.00\);_("$"* "-"??_);_(@_)</c:formatCode>
                <c:ptCount val="12"/>
                <c:pt idx="0">
                  <c:v>116767.63</c:v>
                </c:pt>
                <c:pt idx="1">
                  <c:v>110042.37</c:v>
                </c:pt>
                <c:pt idx="2">
                  <c:v>120000</c:v>
                </c:pt>
                <c:pt idx="3">
                  <c:v>104903.79</c:v>
                </c:pt>
                <c:pt idx="4">
                  <c:v>113747.56</c:v>
                </c:pt>
                <c:pt idx="5">
                  <c:v>119022.49</c:v>
                </c:pt>
                <c:pt idx="6">
                  <c:v>103494.94</c:v>
                </c:pt>
                <c:pt idx="7">
                  <c:v>99683.67</c:v>
                </c:pt>
                <c:pt idx="8">
                  <c:v>120000</c:v>
                </c:pt>
                <c:pt idx="9">
                  <c:v>115191.38</c:v>
                </c:pt>
                <c:pt idx="10">
                  <c:v>104802.63</c:v>
                </c:pt>
                <c:pt idx="11">
                  <c:v>102129.37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FF-4D71-B2CF-B379E7A9DAB4}"/>
            </c:ext>
          </c:extLst>
        </c:ser>
        <c:ser>
          <c:idx val="4"/>
          <c:order val="4"/>
          <c:tx>
            <c:strRef>
              <c:f>'14 &amp; 15'!$G$4</c:f>
              <c:strCache>
                <c:ptCount val="1"/>
                <c:pt idx="0">
                  <c:v>Median Salary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15'!$G$5:$G$16</c:f>
              <c:numCache>
                <c:formatCode>General</c:formatCode>
                <c:ptCount val="12"/>
                <c:pt idx="0">
                  <c:v>89569.44</c:v>
                </c:pt>
                <c:pt idx="1">
                  <c:v>80695.740000000005</c:v>
                </c:pt>
                <c:pt idx="2">
                  <c:v>85332.304999999993</c:v>
                </c:pt>
                <c:pt idx="3">
                  <c:v>66961.489999999991</c:v>
                </c:pt>
                <c:pt idx="4">
                  <c:v>66572.58</c:v>
                </c:pt>
                <c:pt idx="5">
                  <c:v>69025.614999999991</c:v>
                </c:pt>
                <c:pt idx="6">
                  <c:v>73182.794999999998</c:v>
                </c:pt>
                <c:pt idx="7">
                  <c:v>65995.375</c:v>
                </c:pt>
                <c:pt idx="8">
                  <c:v>77096.05</c:v>
                </c:pt>
                <c:pt idx="9">
                  <c:v>72502.61</c:v>
                </c:pt>
                <c:pt idx="10">
                  <c:v>61214.26</c:v>
                </c:pt>
                <c:pt idx="11">
                  <c:v>79396.654999999999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FF-4D71-B2CF-B379E7A9D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346896"/>
        <c:axId val="823341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'14 &amp; 15'!$C$4</c15:sqref>
                        </c15:formulaRef>
                      </c:ext>
                    </c:extLst>
                    <c:strCache>
                      <c:ptCount val="1"/>
                      <c:pt idx="0">
                        <c:v>Headcount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'14 &amp; 15'!$B$5:$B$16</c15:sqref>
                        </c15:formulaRef>
                      </c:ext>
                    </c:extLst>
                    <c:strCache>
                      <c:ptCount val="12"/>
                      <c:pt idx="0">
                        <c:v>Training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Marketing</c:v>
                      </c:pt>
                      <c:pt idx="4">
                        <c:v>Legal</c:v>
                      </c:pt>
                      <c:pt idx="5">
                        <c:v>Accounting</c:v>
                      </c:pt>
                      <c:pt idx="6">
                        <c:v>Human Resources</c:v>
                      </c:pt>
                      <c:pt idx="7">
                        <c:v>Research and Development</c:v>
                      </c:pt>
                      <c:pt idx="8">
                        <c:v>Services</c:v>
                      </c:pt>
                      <c:pt idx="9">
                        <c:v>Product Management</c:v>
                      </c:pt>
                      <c:pt idx="10">
                        <c:v>Support</c:v>
                      </c:pt>
                      <c:pt idx="11">
                        <c:v>Sales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'14 &amp; 15'!$C$5:$C$16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24</c:v>
                      </c:pt>
                      <c:pt idx="1">
                        <c:v>26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21</c:v>
                      </c:pt>
                      <c:pt idx="5">
                        <c:v>26</c:v>
                      </c:pt>
                      <c:pt idx="6">
                        <c:v>22</c:v>
                      </c:pt>
                      <c:pt idx="7">
                        <c:v>18</c:v>
                      </c:pt>
                      <c:pt idx="8">
                        <c:v>21</c:v>
                      </c:pt>
                      <c:pt idx="9">
                        <c:v>29</c:v>
                      </c:pt>
                      <c:pt idx="10">
                        <c:v>17</c:v>
                      </c:pt>
                      <c:pt idx="11">
                        <c:v>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2FF-4D71-B2CF-B379E7A9DAB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 &amp; 15'!$E$4</c15:sqref>
                        </c15:formulaRef>
                      </c:ext>
                    </c:extLst>
                    <c:strCache>
                      <c:ptCount val="1"/>
                      <c:pt idx="0">
                        <c:v>%diff from overall avg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 &amp; 15'!$B$5:$B$16</c15:sqref>
                        </c15:formulaRef>
                      </c:ext>
                    </c:extLst>
                    <c:strCache>
                      <c:ptCount val="12"/>
                      <c:pt idx="0">
                        <c:v>Training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Marketing</c:v>
                      </c:pt>
                      <c:pt idx="4">
                        <c:v>Legal</c:v>
                      </c:pt>
                      <c:pt idx="5">
                        <c:v>Accounting</c:v>
                      </c:pt>
                      <c:pt idx="6">
                        <c:v>Human Resources</c:v>
                      </c:pt>
                      <c:pt idx="7">
                        <c:v>Research and Development</c:v>
                      </c:pt>
                      <c:pt idx="8">
                        <c:v>Services</c:v>
                      </c:pt>
                      <c:pt idx="9">
                        <c:v>Product Management</c:v>
                      </c:pt>
                      <c:pt idx="10">
                        <c:v>Support</c:v>
                      </c:pt>
                      <c:pt idx="11">
                        <c:v>Sales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 &amp; 15'!$E$5:$E$16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-0.13569536882687194</c:v>
                      </c:pt>
                      <c:pt idx="1">
                        <c:v>-8.0156706097052069E-2</c:v>
                      </c:pt>
                      <c:pt idx="2">
                        <c:v>-0.10986963295003369</c:v>
                      </c:pt>
                      <c:pt idx="3">
                        <c:v>0.12753663979542348</c:v>
                      </c:pt>
                      <c:pt idx="4">
                        <c:v>8.9611276145426383E-2</c:v>
                      </c:pt>
                      <c:pt idx="5">
                        <c:v>5.489177792127501E-2</c:v>
                      </c:pt>
                      <c:pt idx="6">
                        <c:v>1.0180530895527964E-2</c:v>
                      </c:pt>
                      <c:pt idx="7">
                        <c:v>9.4102829234347415E-2</c:v>
                      </c:pt>
                      <c:pt idx="8">
                        <c:v>-1.1002368676658792E-2</c:v>
                      </c:pt>
                      <c:pt idx="9">
                        <c:v>-1.7840720402352253E-2</c:v>
                      </c:pt>
                      <c:pt idx="10">
                        <c:v>0.10057860897033527</c:v>
                      </c:pt>
                      <c:pt idx="11">
                        <c:v>2.6593479998858912E-2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FF-4D71-B2CF-B379E7A9DAB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'14 &amp; 15'!$H$4</c:f>
              <c:strCache>
                <c:ptCount val="1"/>
                <c:pt idx="0">
                  <c:v>Female Ratio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15'!$H$5:$H$16</c:f>
              <c:numCache>
                <c:formatCode>0%</c:formatCode>
                <c:ptCount val="12"/>
                <c:pt idx="0">
                  <c:v>0.70833333333333337</c:v>
                </c:pt>
                <c:pt idx="1">
                  <c:v>0.42307692307692307</c:v>
                </c:pt>
                <c:pt idx="2">
                  <c:v>0.38461538461538464</c:v>
                </c:pt>
                <c:pt idx="3">
                  <c:v>0.41666666666666669</c:v>
                </c:pt>
                <c:pt idx="4">
                  <c:v>0.33333333333333331</c:v>
                </c:pt>
                <c:pt idx="5">
                  <c:v>0.34615384615384615</c:v>
                </c:pt>
                <c:pt idx="6">
                  <c:v>0.31818181818181818</c:v>
                </c:pt>
                <c:pt idx="7">
                  <c:v>0.61111111111111116</c:v>
                </c:pt>
                <c:pt idx="8">
                  <c:v>0.61904761904761907</c:v>
                </c:pt>
                <c:pt idx="9">
                  <c:v>0.58620689655172409</c:v>
                </c:pt>
                <c:pt idx="10">
                  <c:v>0.47058823529411764</c:v>
                </c:pt>
                <c:pt idx="11">
                  <c:v>0.55555555555555558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FF-4D71-B2CF-B379E7A9D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347616"/>
        <c:axId val="823347256"/>
      </c:lineChart>
      <c:catAx>
        <c:axId val="82334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41856"/>
        <c:crosses val="autoZero"/>
        <c:auto val="1"/>
        <c:lblAlgn val="ctr"/>
        <c:lblOffset val="100"/>
        <c:noMultiLvlLbl val="0"/>
      </c:catAx>
      <c:valAx>
        <c:axId val="8233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46896"/>
        <c:crosses val="autoZero"/>
        <c:crossBetween val="between"/>
      </c:valAx>
      <c:valAx>
        <c:axId val="82334725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47616"/>
        <c:crosses val="max"/>
        <c:crossBetween val="between"/>
      </c:valAx>
      <c:catAx>
        <c:axId val="823347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3347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15</xdr:row>
      <xdr:rowOff>169862</xdr:rowOff>
    </xdr:from>
    <xdr:to>
      <xdr:col>7</xdr:col>
      <xdr:colOff>9525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0B217-3C9E-C1CD-851D-7DE147951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9</xdr:row>
      <xdr:rowOff>0</xdr:rowOff>
    </xdr:from>
    <xdr:to>
      <xdr:col>7</xdr:col>
      <xdr:colOff>1162050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5DA4A-0E8F-EA9E-1374-B2D626E3A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7937</xdr:rowOff>
    </xdr:from>
    <xdr:to>
      <xdr:col>8</xdr:col>
      <xdr:colOff>15875</xdr:colOff>
      <xdr:row>33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22751-CB9D-B105-6151-9F4AA7CE5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10"/>
    <tableColumn id="7" xr3:uid="{69E0FEED-A266-4D74-99DF-2617CACDC85A}" name="Salary Bucket"/>
    <tableColumn id="8" xr3:uid="{B06826F1-45D0-4979-945A-650E2166E609}" name="Start Date" dataDxfId="9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8"/>
    <tableColumn id="13" xr3:uid="{8265356C-F75F-4079-A6F0-01CC6A595EB2}" name="Work Typ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D50E0-ED48-46AB-846A-A69B1EF9FB3C}" name="Table2" displayName="Table2" ref="B3:G15" totalsRowShown="0" headerRowDxfId="7" dataDxfId="6">
  <autoFilter ref="B3:G15" xr:uid="{E70D50E0-ED48-46AB-846A-A69B1EF9FB3C}"/>
  <tableColumns count="6">
    <tableColumn id="1" xr3:uid="{232A7C80-34E1-4590-B340-A3DAFA30D3A2}" name="Department" dataDxfId="5"/>
    <tableColumn id="2" xr3:uid="{CFB5B6C4-D133-41D5-B4C8-7F84E2A28DBB}" name="HeadCount" dataDxfId="4">
      <calculatedColumnFormula>COUNTIF(staff[Department],B4)</calculatedColumnFormula>
    </tableColumn>
    <tableColumn id="3" xr3:uid="{11EC341F-F81D-4CF5-91FD-C896ADDA254F}" name="Total Salary" dataDxfId="3">
      <calculatedColumnFormula>SUMIF(staff[Department],B4,staff[Salary])</calculatedColumnFormula>
    </tableColumn>
    <tableColumn id="4" xr3:uid="{F37E506D-39E2-4631-9BEE-205C8CBD105C}" name="Permanent HeadCount" dataDxfId="2">
      <calculatedColumnFormula>COUNTIFS(staff[Department], B4, staff[Employee type], "Permanent")</calculatedColumnFormula>
    </tableColumn>
    <tableColumn id="5" xr3:uid="{A33A9C58-CFC7-4DE8-B4A3-3984C0B5E580}" name="Parmanent Total Salary" dataDxfId="1">
      <calculatedColumnFormula>SUMIFS(staff[Salary], staff[Department], B4,staff[Employee type],"Permanent")</calculatedColumnFormula>
    </tableColumn>
    <tableColumn id="6" xr3:uid="{8CA3F948-BC88-4F63-ABB3-7525E3942152}" name="Average Salary" dataDxfId="0">
      <calculatedColumnFormula>AVERAGEIF(staff[Department],B4,staff[Salary])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tabSelected="1" workbookViewId="0">
      <selection activeCell="Q7" sqref="Q7"/>
    </sheetView>
  </sheetViews>
  <sheetFormatPr defaultRowHeight="14.5" x14ac:dyDescent="0.35"/>
  <cols>
    <col min="1" max="1" width="8.36328125" bestFit="1" customWidth="1"/>
    <col min="2" max="2" width="12.90625" bestFit="1" customWidth="1"/>
    <col min="3" max="3" width="13.81640625" bestFit="1" customWidth="1"/>
    <col min="4" max="4" width="12.453125" bestFit="1" customWidth="1"/>
    <col min="5" max="5" width="23.1796875" bestFit="1" customWidth="1"/>
    <col min="6" max="6" width="10.1796875" customWidth="1"/>
    <col min="7" max="7" width="12.36328125" bestFit="1" customWidth="1"/>
    <col min="8" max="8" width="9.54296875" bestFit="1" customWidth="1"/>
    <col min="9" max="9" width="4" bestFit="1" customWidth="1"/>
    <col min="10" max="10" width="13.36328125" bestFit="1" customWidth="1"/>
    <col min="11" max="11" width="20.90625" bestFit="1" customWidth="1"/>
    <col min="12" max="12" width="6.54296875" bestFit="1" customWidth="1"/>
    <col min="13" max="13" width="9.54296875" bestFit="1" customWidth="1"/>
  </cols>
  <sheetData>
    <row r="1" spans="1:13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16" t="s">
        <v>26</v>
      </c>
      <c r="G1" t="s">
        <v>27</v>
      </c>
      <c r="H1" t="s">
        <v>28</v>
      </c>
      <c r="I1" s="16" t="s">
        <v>29</v>
      </c>
      <c r="J1" t="s">
        <v>30</v>
      </c>
      <c r="K1" t="s">
        <v>31</v>
      </c>
      <c r="L1" s="17" t="s">
        <v>32</v>
      </c>
      <c r="M1" t="s">
        <v>33</v>
      </c>
    </row>
    <row r="2" spans="1:13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6">
        <v>96135.75</v>
      </c>
      <c r="G2" t="s">
        <v>39</v>
      </c>
      <c r="H2" s="7">
        <v>44025</v>
      </c>
      <c r="I2">
        <v>0.3</v>
      </c>
      <c r="J2" t="s">
        <v>40</v>
      </c>
      <c r="K2" t="s">
        <v>41</v>
      </c>
      <c r="L2" s="18">
        <v>3.9424657534246577</v>
      </c>
      <c r="M2" t="s">
        <v>42</v>
      </c>
    </row>
    <row r="3" spans="1:13" x14ac:dyDescent="0.35">
      <c r="A3" t="s">
        <v>43</v>
      </c>
      <c r="B3" t="s">
        <v>44</v>
      </c>
      <c r="C3" t="s">
        <v>45</v>
      </c>
      <c r="D3" t="s">
        <v>37</v>
      </c>
      <c r="E3" t="s">
        <v>46</v>
      </c>
      <c r="F3" s="6">
        <v>70649.460000000006</v>
      </c>
      <c r="G3" t="s">
        <v>39</v>
      </c>
      <c r="H3" s="7">
        <v>43843</v>
      </c>
      <c r="I3">
        <v>1</v>
      </c>
      <c r="J3" t="s">
        <v>40</v>
      </c>
      <c r="K3" t="s">
        <v>47</v>
      </c>
      <c r="L3" s="18">
        <v>4.441095890410959</v>
      </c>
      <c r="M3" t="s">
        <v>48</v>
      </c>
    </row>
    <row r="4" spans="1:13" x14ac:dyDescent="0.35">
      <c r="A4" t="s">
        <v>49</v>
      </c>
      <c r="B4" t="s">
        <v>50</v>
      </c>
      <c r="C4" t="s">
        <v>51</v>
      </c>
      <c r="D4" t="s">
        <v>37</v>
      </c>
      <c r="E4" t="s">
        <v>46</v>
      </c>
      <c r="F4" s="6">
        <v>80695.740000000005</v>
      </c>
      <c r="G4" t="s">
        <v>39</v>
      </c>
      <c r="H4" s="7">
        <v>43360</v>
      </c>
      <c r="I4">
        <v>1</v>
      </c>
      <c r="J4" t="s">
        <v>40</v>
      </c>
      <c r="K4" t="s">
        <v>52</v>
      </c>
      <c r="L4" s="18">
        <v>5.7643835616438359</v>
      </c>
      <c r="M4" t="s">
        <v>48</v>
      </c>
    </row>
    <row r="5" spans="1:13" x14ac:dyDescent="0.35">
      <c r="A5" t="s">
        <v>49</v>
      </c>
      <c r="B5" t="s">
        <v>50</v>
      </c>
      <c r="C5" t="s">
        <v>51</v>
      </c>
      <c r="D5" t="s">
        <v>37</v>
      </c>
      <c r="E5" t="s">
        <v>46</v>
      </c>
      <c r="F5" s="6">
        <v>80695.740000000005</v>
      </c>
      <c r="G5" t="s">
        <v>39</v>
      </c>
      <c r="H5" s="7">
        <v>43360</v>
      </c>
      <c r="I5">
        <v>1</v>
      </c>
      <c r="J5" t="s">
        <v>40</v>
      </c>
      <c r="K5" t="s">
        <v>52</v>
      </c>
      <c r="L5" s="18">
        <v>5.7643835616438359</v>
      </c>
      <c r="M5" t="s">
        <v>48</v>
      </c>
    </row>
    <row r="6" spans="1:13" x14ac:dyDescent="0.3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s="6">
        <v>120000</v>
      </c>
      <c r="G6" t="s">
        <v>58</v>
      </c>
      <c r="H6" s="7">
        <v>43416</v>
      </c>
      <c r="I6">
        <v>1</v>
      </c>
      <c r="J6" t="s">
        <v>40</v>
      </c>
      <c r="K6" t="s">
        <v>59</v>
      </c>
      <c r="L6" s="18">
        <v>5.6109589041095891</v>
      </c>
      <c r="M6" t="s">
        <v>48</v>
      </c>
    </row>
    <row r="7" spans="1:13" x14ac:dyDescent="0.35">
      <c r="A7" t="s">
        <v>60</v>
      </c>
      <c r="B7" t="s">
        <v>61</v>
      </c>
      <c r="C7" t="s">
        <v>62</v>
      </c>
      <c r="D7" t="s">
        <v>37</v>
      </c>
      <c r="E7" t="s">
        <v>63</v>
      </c>
      <c r="F7" s="6">
        <v>67905.8</v>
      </c>
      <c r="G7" t="s">
        <v>39</v>
      </c>
      <c r="H7" s="7">
        <v>44194</v>
      </c>
      <c r="I7">
        <v>1</v>
      </c>
      <c r="J7" t="s">
        <v>40</v>
      </c>
      <c r="K7" t="s">
        <v>59</v>
      </c>
      <c r="L7" s="18">
        <v>3.4794520547945207</v>
      </c>
      <c r="M7" t="s">
        <v>48</v>
      </c>
    </row>
    <row r="8" spans="1:13" x14ac:dyDescent="0.35">
      <c r="A8" t="s">
        <v>64</v>
      </c>
      <c r="B8" t="s">
        <v>65</v>
      </c>
      <c r="C8" t="s">
        <v>66</v>
      </c>
      <c r="D8" t="s">
        <v>37</v>
      </c>
      <c r="E8" t="s">
        <v>46</v>
      </c>
      <c r="F8" s="6">
        <v>68980.52</v>
      </c>
      <c r="G8" t="s">
        <v>39</v>
      </c>
      <c r="H8" s="7">
        <v>43494</v>
      </c>
      <c r="I8">
        <v>0.8</v>
      </c>
      <c r="J8" t="s">
        <v>40</v>
      </c>
      <c r="K8" t="s">
        <v>59</v>
      </c>
      <c r="L8" s="18">
        <v>5.397260273972603</v>
      </c>
      <c r="M8" t="s">
        <v>42</v>
      </c>
    </row>
    <row r="9" spans="1:13" x14ac:dyDescent="0.35">
      <c r="A9" t="s">
        <v>67</v>
      </c>
      <c r="B9" t="s">
        <v>68</v>
      </c>
      <c r="C9" t="s">
        <v>69</v>
      </c>
      <c r="D9" t="s">
        <v>37</v>
      </c>
      <c r="E9" t="s">
        <v>70</v>
      </c>
      <c r="F9" s="6">
        <v>63705.4</v>
      </c>
      <c r="G9" t="s">
        <v>39</v>
      </c>
      <c r="H9" s="7">
        <v>43682</v>
      </c>
      <c r="I9">
        <v>1</v>
      </c>
      <c r="J9" t="s">
        <v>40</v>
      </c>
      <c r="K9" t="s">
        <v>47</v>
      </c>
      <c r="L9" s="18">
        <v>4.882191780821918</v>
      </c>
      <c r="M9" t="s">
        <v>48</v>
      </c>
    </row>
    <row r="10" spans="1:13" x14ac:dyDescent="0.35">
      <c r="A10" t="s">
        <v>71</v>
      </c>
      <c r="B10" t="s">
        <v>72</v>
      </c>
      <c r="C10" t="s">
        <v>73</v>
      </c>
      <c r="D10" t="s">
        <v>37</v>
      </c>
      <c r="E10" t="s">
        <v>74</v>
      </c>
      <c r="F10" s="6">
        <v>114177.23</v>
      </c>
      <c r="G10" t="s">
        <v>58</v>
      </c>
      <c r="H10" s="7">
        <v>43908</v>
      </c>
      <c r="I10">
        <v>1</v>
      </c>
      <c r="J10" t="s">
        <v>40</v>
      </c>
      <c r="K10" t="s">
        <v>41</v>
      </c>
      <c r="L10" s="18">
        <v>4.2630136986301368</v>
      </c>
      <c r="M10" t="s">
        <v>48</v>
      </c>
    </row>
    <row r="11" spans="1:13" x14ac:dyDescent="0.35">
      <c r="A11" t="s">
        <v>75</v>
      </c>
      <c r="B11" t="s">
        <v>76</v>
      </c>
      <c r="C11" t="s">
        <v>77</v>
      </c>
      <c r="D11" t="s">
        <v>56</v>
      </c>
      <c r="E11" t="s">
        <v>70</v>
      </c>
      <c r="F11" s="6">
        <v>29774.76</v>
      </c>
      <c r="G11" t="s">
        <v>78</v>
      </c>
      <c r="H11" s="7">
        <v>44105</v>
      </c>
      <c r="I11">
        <v>1</v>
      </c>
      <c r="J11" t="s">
        <v>40</v>
      </c>
      <c r="K11" t="s">
        <v>41</v>
      </c>
      <c r="L11" s="18">
        <v>3.7232876712328768</v>
      </c>
      <c r="M11" t="s">
        <v>48</v>
      </c>
    </row>
    <row r="12" spans="1:13" x14ac:dyDescent="0.35">
      <c r="A12" t="s">
        <v>79</v>
      </c>
      <c r="B12" t="s">
        <v>80</v>
      </c>
      <c r="C12" t="s">
        <v>81</v>
      </c>
      <c r="D12" t="s">
        <v>56</v>
      </c>
      <c r="E12" t="s">
        <v>74</v>
      </c>
      <c r="F12" s="6">
        <v>52963.65</v>
      </c>
      <c r="G12" t="s">
        <v>39</v>
      </c>
      <c r="H12" s="7">
        <v>44288</v>
      </c>
      <c r="I12">
        <v>0.3</v>
      </c>
      <c r="J12" t="s">
        <v>40</v>
      </c>
      <c r="K12" t="s">
        <v>52</v>
      </c>
      <c r="L12" s="18">
        <v>3.2219178082191782</v>
      </c>
      <c r="M12" t="s">
        <v>42</v>
      </c>
    </row>
    <row r="13" spans="1:13" x14ac:dyDescent="0.35">
      <c r="A13" t="s">
        <v>82</v>
      </c>
      <c r="B13" t="s">
        <v>83</v>
      </c>
      <c r="C13" t="s">
        <v>84</v>
      </c>
      <c r="D13" t="s">
        <v>56</v>
      </c>
      <c r="E13" t="s">
        <v>85</v>
      </c>
      <c r="F13" s="6">
        <v>50310.09</v>
      </c>
      <c r="G13" t="s">
        <v>39</v>
      </c>
      <c r="H13" s="7">
        <v>44285</v>
      </c>
      <c r="I13">
        <v>0.4</v>
      </c>
      <c r="J13" t="s">
        <v>40</v>
      </c>
      <c r="K13" t="s">
        <v>47</v>
      </c>
      <c r="L13" s="18">
        <v>3.2301369863013698</v>
      </c>
      <c r="M13" t="s">
        <v>42</v>
      </c>
    </row>
    <row r="14" spans="1:13" x14ac:dyDescent="0.35">
      <c r="A14" t="s">
        <v>86</v>
      </c>
      <c r="B14" t="s">
        <v>87</v>
      </c>
      <c r="C14" t="s">
        <v>88</v>
      </c>
      <c r="D14" t="s">
        <v>37</v>
      </c>
      <c r="E14" t="s">
        <v>89</v>
      </c>
      <c r="F14" s="6">
        <v>84309.95</v>
      </c>
      <c r="G14" t="s">
        <v>39</v>
      </c>
      <c r="H14" s="7">
        <v>44501</v>
      </c>
      <c r="I14">
        <v>1</v>
      </c>
      <c r="J14" t="s">
        <v>40</v>
      </c>
      <c r="K14" t="s">
        <v>59</v>
      </c>
      <c r="L14" s="18">
        <v>2.6383561643835618</v>
      </c>
      <c r="M14" t="s">
        <v>48</v>
      </c>
    </row>
    <row r="15" spans="1:13" x14ac:dyDescent="0.35">
      <c r="A15" t="s">
        <v>90</v>
      </c>
      <c r="B15" t="s">
        <v>91</v>
      </c>
      <c r="C15" t="s">
        <v>92</v>
      </c>
      <c r="D15" t="s">
        <v>56</v>
      </c>
      <c r="E15" t="s">
        <v>74</v>
      </c>
      <c r="F15" s="6">
        <v>35936.31</v>
      </c>
      <c r="G15" t="s">
        <v>78</v>
      </c>
      <c r="H15" s="7">
        <v>43241</v>
      </c>
      <c r="I15">
        <v>1</v>
      </c>
      <c r="J15" t="s">
        <v>40</v>
      </c>
      <c r="K15" t="s">
        <v>93</v>
      </c>
      <c r="L15" s="18">
        <v>6.0904109589041093</v>
      </c>
      <c r="M15" t="s">
        <v>48</v>
      </c>
    </row>
    <row r="16" spans="1:13" x14ac:dyDescent="0.35">
      <c r="A16" t="s">
        <v>94</v>
      </c>
      <c r="B16" t="s">
        <v>95</v>
      </c>
      <c r="C16" t="s">
        <v>96</v>
      </c>
      <c r="D16" t="s">
        <v>56</v>
      </c>
      <c r="E16" t="s">
        <v>57</v>
      </c>
      <c r="F16" s="6">
        <v>112645.99</v>
      </c>
      <c r="G16" t="s">
        <v>58</v>
      </c>
      <c r="H16" s="7">
        <v>43759</v>
      </c>
      <c r="I16">
        <v>0.6</v>
      </c>
      <c r="J16" t="s">
        <v>40</v>
      </c>
      <c r="K16" t="s">
        <v>97</v>
      </c>
      <c r="L16" s="18">
        <v>4.6712328767123283</v>
      </c>
      <c r="M16" t="s">
        <v>42</v>
      </c>
    </row>
    <row r="17" spans="1:13" x14ac:dyDescent="0.35">
      <c r="A17" t="s">
        <v>98</v>
      </c>
      <c r="B17" t="s">
        <v>99</v>
      </c>
      <c r="C17" t="s">
        <v>100</v>
      </c>
      <c r="D17" t="s">
        <v>56</v>
      </c>
      <c r="E17" t="s">
        <v>74</v>
      </c>
      <c r="F17" s="6">
        <v>91645.04</v>
      </c>
      <c r="G17" t="s">
        <v>39</v>
      </c>
      <c r="H17" s="7">
        <v>44223</v>
      </c>
      <c r="I17">
        <v>1</v>
      </c>
      <c r="J17" t="s">
        <v>40</v>
      </c>
      <c r="K17" t="s">
        <v>101</v>
      </c>
      <c r="L17" s="18">
        <v>3.4</v>
      </c>
      <c r="M17" t="s">
        <v>48</v>
      </c>
    </row>
    <row r="18" spans="1:13" x14ac:dyDescent="0.35">
      <c r="A18" t="s">
        <v>102</v>
      </c>
      <c r="B18" t="s">
        <v>103</v>
      </c>
      <c r="C18" t="s">
        <v>104</v>
      </c>
      <c r="D18" t="s">
        <v>37</v>
      </c>
      <c r="E18" t="s">
        <v>57</v>
      </c>
      <c r="F18" s="6">
        <v>97105.19</v>
      </c>
      <c r="G18" t="s">
        <v>39</v>
      </c>
      <c r="H18" s="7">
        <v>44425</v>
      </c>
      <c r="I18">
        <v>1</v>
      </c>
      <c r="J18" t="s">
        <v>40</v>
      </c>
      <c r="K18" t="s">
        <v>52</v>
      </c>
      <c r="L18" s="18">
        <v>2.8465753424657536</v>
      </c>
      <c r="M18" t="s">
        <v>48</v>
      </c>
    </row>
    <row r="19" spans="1:13" x14ac:dyDescent="0.35">
      <c r="A19" t="s">
        <v>105</v>
      </c>
      <c r="B19" t="s">
        <v>106</v>
      </c>
      <c r="C19" t="s">
        <v>107</v>
      </c>
      <c r="D19" t="s">
        <v>56</v>
      </c>
      <c r="E19" t="s">
        <v>108</v>
      </c>
      <c r="F19" s="6">
        <v>84742.86</v>
      </c>
      <c r="G19" t="s">
        <v>39</v>
      </c>
      <c r="H19" s="7">
        <v>44098</v>
      </c>
      <c r="I19">
        <v>1</v>
      </c>
      <c r="J19" t="s">
        <v>40</v>
      </c>
      <c r="K19" t="s">
        <v>101</v>
      </c>
      <c r="L19" s="18">
        <v>3.7424657534246575</v>
      </c>
      <c r="M19" t="s">
        <v>48</v>
      </c>
    </row>
    <row r="20" spans="1:13" x14ac:dyDescent="0.35">
      <c r="A20" t="s">
        <v>109</v>
      </c>
      <c r="B20" t="s">
        <v>110</v>
      </c>
      <c r="C20" t="s">
        <v>111</v>
      </c>
      <c r="D20" t="s">
        <v>56</v>
      </c>
      <c r="E20" t="s">
        <v>46</v>
      </c>
      <c r="F20" s="6">
        <v>85918.61</v>
      </c>
      <c r="G20" t="s">
        <v>39</v>
      </c>
      <c r="H20" s="7">
        <v>43136</v>
      </c>
      <c r="I20">
        <v>1</v>
      </c>
      <c r="J20" t="s">
        <v>40</v>
      </c>
      <c r="K20" t="s">
        <v>52</v>
      </c>
      <c r="L20" s="18">
        <v>6.3780821917808215</v>
      </c>
      <c r="M20" t="s">
        <v>48</v>
      </c>
    </row>
    <row r="21" spans="1:13" x14ac:dyDescent="0.35">
      <c r="A21" t="s">
        <v>112</v>
      </c>
      <c r="B21" t="s">
        <v>113</v>
      </c>
      <c r="C21" t="s">
        <v>114</v>
      </c>
      <c r="D21" t="s">
        <v>37</v>
      </c>
      <c r="E21" t="s">
        <v>115</v>
      </c>
      <c r="F21" s="6">
        <v>72502.61</v>
      </c>
      <c r="G21" t="s">
        <v>39</v>
      </c>
      <c r="H21" s="7">
        <v>44235</v>
      </c>
      <c r="I21">
        <v>1</v>
      </c>
      <c r="J21" t="s">
        <v>40</v>
      </c>
      <c r="K21" t="s">
        <v>41</v>
      </c>
      <c r="L21" s="18">
        <v>3.3671232876712329</v>
      </c>
      <c r="M21" t="s">
        <v>48</v>
      </c>
    </row>
    <row r="22" spans="1:13" x14ac:dyDescent="0.35">
      <c r="A22" t="s">
        <v>116</v>
      </c>
      <c r="B22" t="s">
        <v>117</v>
      </c>
      <c r="C22" t="s">
        <v>118</v>
      </c>
      <c r="D22" t="s">
        <v>56</v>
      </c>
      <c r="E22" t="s">
        <v>108</v>
      </c>
      <c r="F22" s="6">
        <v>77096.05</v>
      </c>
      <c r="G22" t="s">
        <v>39</v>
      </c>
      <c r="H22" s="7">
        <v>43217</v>
      </c>
      <c r="I22">
        <v>1</v>
      </c>
      <c r="J22" t="s">
        <v>40</v>
      </c>
      <c r="K22" t="s">
        <v>93</v>
      </c>
      <c r="L22" s="18">
        <v>6.1561643835616442</v>
      </c>
      <c r="M22" t="s">
        <v>48</v>
      </c>
    </row>
    <row r="23" spans="1:13" x14ac:dyDescent="0.35">
      <c r="A23" t="s">
        <v>119</v>
      </c>
      <c r="B23" t="s">
        <v>120</v>
      </c>
      <c r="C23" t="s">
        <v>121</v>
      </c>
      <c r="D23" t="s">
        <v>37</v>
      </c>
      <c r="E23" t="s">
        <v>89</v>
      </c>
      <c r="F23" s="6">
        <v>50449.46</v>
      </c>
      <c r="G23" t="s">
        <v>39</v>
      </c>
      <c r="H23" s="7">
        <v>43418</v>
      </c>
      <c r="I23">
        <v>0.8</v>
      </c>
      <c r="J23" t="s">
        <v>40</v>
      </c>
      <c r="K23" t="s">
        <v>101</v>
      </c>
      <c r="L23" s="18">
        <v>5.6054794520547944</v>
      </c>
      <c r="M23" t="s">
        <v>42</v>
      </c>
    </row>
    <row r="24" spans="1:13" x14ac:dyDescent="0.35">
      <c r="A24" t="s">
        <v>122</v>
      </c>
      <c r="B24" t="s">
        <v>123</v>
      </c>
      <c r="C24" t="s">
        <v>124</v>
      </c>
      <c r="D24" t="s">
        <v>56</v>
      </c>
      <c r="E24" t="s">
        <v>85</v>
      </c>
      <c r="F24" s="6">
        <v>48525.71</v>
      </c>
      <c r="G24" t="s">
        <v>78</v>
      </c>
      <c r="H24" s="7">
        <v>43264</v>
      </c>
      <c r="I24">
        <v>1</v>
      </c>
      <c r="J24" t="s">
        <v>40</v>
      </c>
      <c r="K24" t="s">
        <v>47</v>
      </c>
      <c r="L24" s="18">
        <v>6.0273972602739727</v>
      </c>
      <c r="M24" t="s">
        <v>48</v>
      </c>
    </row>
    <row r="25" spans="1:13" x14ac:dyDescent="0.35">
      <c r="A25" t="s">
        <v>125</v>
      </c>
      <c r="B25" t="s">
        <v>126</v>
      </c>
      <c r="C25" t="s">
        <v>127</v>
      </c>
      <c r="D25" t="s">
        <v>56</v>
      </c>
      <c r="E25" t="s">
        <v>74</v>
      </c>
      <c r="F25" s="6">
        <v>36547.58</v>
      </c>
      <c r="G25" t="s">
        <v>78</v>
      </c>
      <c r="H25" s="7">
        <v>43416</v>
      </c>
      <c r="I25">
        <v>1</v>
      </c>
      <c r="J25" t="s">
        <v>40</v>
      </c>
      <c r="K25" t="s">
        <v>59</v>
      </c>
      <c r="L25" s="18">
        <v>5.6109589041095891</v>
      </c>
      <c r="M25" t="s">
        <v>48</v>
      </c>
    </row>
    <row r="26" spans="1:13" x14ac:dyDescent="0.35">
      <c r="A26" t="s">
        <v>125</v>
      </c>
      <c r="B26" t="s">
        <v>126</v>
      </c>
      <c r="C26" t="s">
        <v>127</v>
      </c>
      <c r="D26" t="s">
        <v>56</v>
      </c>
      <c r="E26" t="s">
        <v>74</v>
      </c>
      <c r="F26" s="6">
        <v>36547.58</v>
      </c>
      <c r="G26" t="s">
        <v>78</v>
      </c>
      <c r="H26" s="7">
        <v>43416</v>
      </c>
      <c r="I26">
        <v>1</v>
      </c>
      <c r="J26" t="s">
        <v>40</v>
      </c>
      <c r="K26" t="s">
        <v>59</v>
      </c>
      <c r="L26" s="18">
        <v>5.6109589041095891</v>
      </c>
      <c r="M26" t="s">
        <v>48</v>
      </c>
    </row>
    <row r="27" spans="1:13" x14ac:dyDescent="0.35">
      <c r="A27" t="s">
        <v>128</v>
      </c>
      <c r="B27" t="s">
        <v>129</v>
      </c>
      <c r="C27" t="s">
        <v>130</v>
      </c>
      <c r="D27" t="s">
        <v>56</v>
      </c>
      <c r="E27" t="s">
        <v>115</v>
      </c>
      <c r="F27" s="6">
        <v>115191.38</v>
      </c>
      <c r="G27" t="s">
        <v>58</v>
      </c>
      <c r="H27" s="7">
        <v>44004</v>
      </c>
      <c r="I27">
        <v>1</v>
      </c>
      <c r="J27" t="s">
        <v>40</v>
      </c>
      <c r="K27" t="s">
        <v>47</v>
      </c>
      <c r="L27" s="18">
        <v>4</v>
      </c>
      <c r="M27" t="s">
        <v>48</v>
      </c>
    </row>
    <row r="28" spans="1:13" x14ac:dyDescent="0.35">
      <c r="A28" t="s">
        <v>131</v>
      </c>
      <c r="B28" t="s">
        <v>132</v>
      </c>
      <c r="C28" t="s">
        <v>133</v>
      </c>
      <c r="D28" t="s">
        <v>37</v>
      </c>
      <c r="E28" t="s">
        <v>57</v>
      </c>
      <c r="F28" s="6">
        <v>58861.19</v>
      </c>
      <c r="G28" t="s">
        <v>39</v>
      </c>
      <c r="H28" s="7">
        <v>43654</v>
      </c>
      <c r="I28">
        <v>1</v>
      </c>
      <c r="J28" t="s">
        <v>40</v>
      </c>
      <c r="K28" t="s">
        <v>52</v>
      </c>
      <c r="L28" s="18">
        <v>4.9589041095890414</v>
      </c>
      <c r="M28" t="s">
        <v>48</v>
      </c>
    </row>
    <row r="29" spans="1:13" x14ac:dyDescent="0.35">
      <c r="A29" t="s">
        <v>134</v>
      </c>
      <c r="B29" t="s">
        <v>135</v>
      </c>
      <c r="C29" t="s">
        <v>136</v>
      </c>
      <c r="D29" t="s">
        <v>37</v>
      </c>
      <c r="E29" t="s">
        <v>137</v>
      </c>
      <c r="F29" s="6">
        <v>75974.990000000005</v>
      </c>
      <c r="G29" t="s">
        <v>39</v>
      </c>
      <c r="H29" s="7">
        <v>44172</v>
      </c>
      <c r="I29">
        <v>1</v>
      </c>
      <c r="J29" t="s">
        <v>40</v>
      </c>
      <c r="K29" t="s">
        <v>59</v>
      </c>
      <c r="L29" s="18">
        <v>3.5397260273972604</v>
      </c>
      <c r="M29" t="s">
        <v>48</v>
      </c>
    </row>
    <row r="30" spans="1:13" x14ac:dyDescent="0.35">
      <c r="A30" t="s">
        <v>138</v>
      </c>
      <c r="B30" t="s">
        <v>139</v>
      </c>
      <c r="C30" t="s">
        <v>140</v>
      </c>
      <c r="D30" t="s">
        <v>56</v>
      </c>
      <c r="E30" t="s">
        <v>74</v>
      </c>
      <c r="F30" s="6">
        <v>95954.02</v>
      </c>
      <c r="G30" t="s">
        <v>39</v>
      </c>
      <c r="H30" s="7">
        <v>43567</v>
      </c>
      <c r="I30">
        <v>0.3</v>
      </c>
      <c r="J30" t="s">
        <v>40</v>
      </c>
      <c r="K30" t="s">
        <v>47</v>
      </c>
      <c r="L30" s="18">
        <v>5.1972602739726028</v>
      </c>
      <c r="M30" t="s">
        <v>42</v>
      </c>
    </row>
    <row r="31" spans="1:13" x14ac:dyDescent="0.35">
      <c r="A31" t="s">
        <v>141</v>
      </c>
      <c r="B31" t="s">
        <v>142</v>
      </c>
      <c r="C31" t="s">
        <v>143</v>
      </c>
      <c r="D31" t="s">
        <v>37</v>
      </c>
      <c r="E31" t="s">
        <v>38</v>
      </c>
      <c r="F31" s="6">
        <v>102934.09</v>
      </c>
      <c r="G31" t="s">
        <v>58</v>
      </c>
      <c r="H31" s="7">
        <v>44315</v>
      </c>
      <c r="I31">
        <v>1</v>
      </c>
      <c r="J31" t="s">
        <v>40</v>
      </c>
      <c r="K31" t="s">
        <v>47</v>
      </c>
      <c r="L31" s="18">
        <v>3.1479452054794521</v>
      </c>
      <c r="M31" t="s">
        <v>48</v>
      </c>
    </row>
    <row r="32" spans="1:13" x14ac:dyDescent="0.35">
      <c r="A32" t="s">
        <v>144</v>
      </c>
      <c r="B32" t="s">
        <v>145</v>
      </c>
      <c r="C32" t="s">
        <v>146</v>
      </c>
      <c r="D32" t="s">
        <v>37</v>
      </c>
      <c r="E32" t="s">
        <v>147</v>
      </c>
      <c r="F32" s="6">
        <v>41934.71</v>
      </c>
      <c r="G32" t="s">
        <v>78</v>
      </c>
      <c r="H32" s="7">
        <v>43780</v>
      </c>
      <c r="I32">
        <v>1</v>
      </c>
      <c r="J32" t="s">
        <v>40</v>
      </c>
      <c r="K32" t="s">
        <v>59</v>
      </c>
      <c r="L32" s="18">
        <v>4.6136986301369864</v>
      </c>
      <c r="M32" t="s">
        <v>48</v>
      </c>
    </row>
    <row r="33" spans="1:13" x14ac:dyDescent="0.35">
      <c r="A33" t="s">
        <v>148</v>
      </c>
      <c r="B33" t="s">
        <v>149</v>
      </c>
      <c r="C33" t="s">
        <v>150</v>
      </c>
      <c r="D33" t="s">
        <v>56</v>
      </c>
      <c r="E33" t="s">
        <v>115</v>
      </c>
      <c r="F33" s="6">
        <v>104335.03999999999</v>
      </c>
      <c r="G33" t="s">
        <v>58</v>
      </c>
      <c r="H33" s="7">
        <v>43874</v>
      </c>
      <c r="I33">
        <v>1</v>
      </c>
      <c r="J33" t="s">
        <v>40</v>
      </c>
      <c r="K33" t="s">
        <v>52</v>
      </c>
      <c r="L33" s="18">
        <v>4.3561643835616435</v>
      </c>
      <c r="M33" t="s">
        <v>48</v>
      </c>
    </row>
    <row r="34" spans="1:13" x14ac:dyDescent="0.35">
      <c r="A34" t="s">
        <v>151</v>
      </c>
      <c r="B34" t="s">
        <v>152</v>
      </c>
      <c r="C34" t="s">
        <v>153</v>
      </c>
      <c r="D34" t="s">
        <v>37</v>
      </c>
      <c r="E34" t="s">
        <v>108</v>
      </c>
      <c r="F34" s="6">
        <v>81897.789999999994</v>
      </c>
      <c r="G34" t="s">
        <v>39</v>
      </c>
      <c r="H34" s="7">
        <v>43146</v>
      </c>
      <c r="I34">
        <v>1</v>
      </c>
      <c r="J34" t="s">
        <v>40</v>
      </c>
      <c r="K34" t="s">
        <v>101</v>
      </c>
      <c r="L34" s="18">
        <v>6.3506849315068497</v>
      </c>
      <c r="M34" t="s">
        <v>48</v>
      </c>
    </row>
    <row r="35" spans="1:13" x14ac:dyDescent="0.35">
      <c r="A35" t="s">
        <v>154</v>
      </c>
      <c r="B35" t="s">
        <v>155</v>
      </c>
      <c r="C35" t="s">
        <v>156</v>
      </c>
      <c r="D35" t="s">
        <v>37</v>
      </c>
      <c r="E35" t="s">
        <v>57</v>
      </c>
      <c r="F35" s="6">
        <v>78378.2</v>
      </c>
      <c r="G35" t="s">
        <v>39</v>
      </c>
      <c r="H35" s="7">
        <v>43465</v>
      </c>
      <c r="I35">
        <v>0.4</v>
      </c>
      <c r="J35" t="s">
        <v>40</v>
      </c>
      <c r="K35" t="s">
        <v>59</v>
      </c>
      <c r="L35" s="18">
        <v>5.4767123287671229</v>
      </c>
      <c r="M35" t="s">
        <v>42</v>
      </c>
    </row>
    <row r="36" spans="1:13" x14ac:dyDescent="0.35">
      <c r="A36" t="s">
        <v>157</v>
      </c>
      <c r="B36" t="s">
        <v>158</v>
      </c>
      <c r="C36" t="s">
        <v>159</v>
      </c>
      <c r="D36" t="s">
        <v>37</v>
      </c>
      <c r="E36" t="s">
        <v>85</v>
      </c>
      <c r="F36" s="6">
        <v>61994.76</v>
      </c>
      <c r="G36" t="s">
        <v>39</v>
      </c>
      <c r="H36" s="7">
        <v>43794</v>
      </c>
      <c r="I36">
        <v>0.3</v>
      </c>
      <c r="J36" t="s">
        <v>40</v>
      </c>
      <c r="K36" t="s">
        <v>47</v>
      </c>
      <c r="L36" s="18">
        <v>4.5753424657534243</v>
      </c>
      <c r="M36" t="s">
        <v>42</v>
      </c>
    </row>
    <row r="37" spans="1:13" x14ac:dyDescent="0.35">
      <c r="A37" t="s">
        <v>160</v>
      </c>
      <c r="B37" t="s">
        <v>161</v>
      </c>
      <c r="C37" t="s">
        <v>162</v>
      </c>
      <c r="D37" t="s">
        <v>56</v>
      </c>
      <c r="E37" t="s">
        <v>63</v>
      </c>
      <c r="F37" s="6">
        <v>37362.300000000003</v>
      </c>
      <c r="G37" t="s">
        <v>78</v>
      </c>
      <c r="H37" s="7">
        <v>43642</v>
      </c>
      <c r="I37">
        <v>1</v>
      </c>
      <c r="J37" t="s">
        <v>40</v>
      </c>
      <c r="K37" t="s">
        <v>101</v>
      </c>
      <c r="L37" s="18">
        <v>4.9917808219178079</v>
      </c>
      <c r="M37" t="s">
        <v>48</v>
      </c>
    </row>
    <row r="38" spans="1:13" x14ac:dyDescent="0.35">
      <c r="A38" t="s">
        <v>163</v>
      </c>
      <c r="B38" t="s">
        <v>164</v>
      </c>
      <c r="C38" t="s">
        <v>165</v>
      </c>
      <c r="D38" t="s">
        <v>37</v>
      </c>
      <c r="E38" t="s">
        <v>38</v>
      </c>
      <c r="F38" s="6">
        <v>84745.93</v>
      </c>
      <c r="G38" t="s">
        <v>39</v>
      </c>
      <c r="H38" s="7">
        <v>43707</v>
      </c>
      <c r="I38">
        <v>1</v>
      </c>
      <c r="J38" t="s">
        <v>40</v>
      </c>
      <c r="K38" t="s">
        <v>41</v>
      </c>
      <c r="L38" s="18">
        <v>4.8136986301369866</v>
      </c>
      <c r="M38" t="s">
        <v>48</v>
      </c>
    </row>
    <row r="39" spans="1:13" x14ac:dyDescent="0.35">
      <c r="A39" t="s">
        <v>166</v>
      </c>
      <c r="B39" t="s">
        <v>167</v>
      </c>
      <c r="C39" t="s">
        <v>168</v>
      </c>
      <c r="D39" t="s">
        <v>56</v>
      </c>
      <c r="E39" t="s">
        <v>147</v>
      </c>
      <c r="F39" s="6">
        <v>32192.15</v>
      </c>
      <c r="G39" t="s">
        <v>78</v>
      </c>
      <c r="H39" s="7">
        <v>44473</v>
      </c>
      <c r="I39">
        <v>1</v>
      </c>
      <c r="J39" t="s">
        <v>40</v>
      </c>
      <c r="K39" t="s">
        <v>47</v>
      </c>
      <c r="L39" s="18">
        <v>2.7150684931506848</v>
      </c>
      <c r="M39" t="s">
        <v>48</v>
      </c>
    </row>
    <row r="40" spans="1:13" x14ac:dyDescent="0.35">
      <c r="A40" t="s">
        <v>169</v>
      </c>
      <c r="B40" t="s">
        <v>170</v>
      </c>
      <c r="C40" t="s">
        <v>171</v>
      </c>
      <c r="D40" t="s">
        <v>56</v>
      </c>
      <c r="E40" t="s">
        <v>137</v>
      </c>
      <c r="F40" s="6">
        <v>36714.379999999997</v>
      </c>
      <c r="G40" t="s">
        <v>78</v>
      </c>
      <c r="H40" s="7">
        <v>44175</v>
      </c>
      <c r="I40">
        <v>1</v>
      </c>
      <c r="J40" t="s">
        <v>40</v>
      </c>
      <c r="K40" t="s">
        <v>93</v>
      </c>
      <c r="L40" s="18">
        <v>3.5315068493150683</v>
      </c>
      <c r="M40" t="s">
        <v>48</v>
      </c>
    </row>
    <row r="41" spans="1:13" x14ac:dyDescent="0.35">
      <c r="A41" t="s">
        <v>172</v>
      </c>
      <c r="B41" t="s">
        <v>173</v>
      </c>
      <c r="C41" t="s">
        <v>174</v>
      </c>
      <c r="D41" t="s">
        <v>37</v>
      </c>
      <c r="E41" t="s">
        <v>108</v>
      </c>
      <c r="F41" s="6">
        <v>89690.38</v>
      </c>
      <c r="G41" t="s">
        <v>39</v>
      </c>
      <c r="H41" s="7">
        <v>43206</v>
      </c>
      <c r="I41">
        <v>1</v>
      </c>
      <c r="J41" t="s">
        <v>40</v>
      </c>
      <c r="K41" t="s">
        <v>41</v>
      </c>
      <c r="L41" s="18">
        <v>6.1863013698630134</v>
      </c>
      <c r="M41" t="s">
        <v>48</v>
      </c>
    </row>
    <row r="42" spans="1:13" x14ac:dyDescent="0.35">
      <c r="A42" t="s">
        <v>175</v>
      </c>
      <c r="B42" t="s">
        <v>176</v>
      </c>
      <c r="C42" t="s">
        <v>177</v>
      </c>
      <c r="D42" t="s">
        <v>37</v>
      </c>
      <c r="E42" t="s">
        <v>147</v>
      </c>
      <c r="F42" s="6">
        <v>39535.49</v>
      </c>
      <c r="G42" t="s">
        <v>78</v>
      </c>
      <c r="H42" s="7">
        <v>43397</v>
      </c>
      <c r="I42">
        <v>0.3</v>
      </c>
      <c r="J42" t="s">
        <v>40</v>
      </c>
      <c r="K42" t="s">
        <v>59</v>
      </c>
      <c r="L42" s="18">
        <v>5.6630136986301371</v>
      </c>
      <c r="M42" t="s">
        <v>42</v>
      </c>
    </row>
    <row r="43" spans="1:13" x14ac:dyDescent="0.35">
      <c r="A43" t="s">
        <v>178</v>
      </c>
      <c r="B43" t="s">
        <v>179</v>
      </c>
      <c r="C43" t="s">
        <v>180</v>
      </c>
      <c r="D43" t="s">
        <v>56</v>
      </c>
      <c r="E43" t="s">
        <v>147</v>
      </c>
      <c r="F43" s="6">
        <v>62195.47</v>
      </c>
      <c r="G43" t="s">
        <v>39</v>
      </c>
      <c r="H43" s="7">
        <v>44434</v>
      </c>
      <c r="I43">
        <v>1</v>
      </c>
      <c r="J43" t="s">
        <v>40</v>
      </c>
      <c r="K43" t="s">
        <v>59</v>
      </c>
      <c r="L43" s="18">
        <v>2.8219178082191783</v>
      </c>
      <c r="M43" t="s">
        <v>48</v>
      </c>
    </row>
    <row r="44" spans="1:13" x14ac:dyDescent="0.35">
      <c r="A44" t="s">
        <v>181</v>
      </c>
      <c r="B44" t="s">
        <v>182</v>
      </c>
      <c r="C44" t="s">
        <v>183</v>
      </c>
      <c r="D44" t="s">
        <v>56</v>
      </c>
      <c r="E44" t="s">
        <v>85</v>
      </c>
      <c r="F44" s="6">
        <v>72876.91</v>
      </c>
      <c r="G44" t="s">
        <v>39</v>
      </c>
      <c r="H44" s="7">
        <v>43837</v>
      </c>
      <c r="I44">
        <v>1</v>
      </c>
      <c r="J44" t="s">
        <v>40</v>
      </c>
      <c r="K44" t="s">
        <v>59</v>
      </c>
      <c r="L44" s="18">
        <v>4.4575342465753423</v>
      </c>
      <c r="M44" t="s">
        <v>48</v>
      </c>
    </row>
    <row r="45" spans="1:13" x14ac:dyDescent="0.35">
      <c r="A45" t="s">
        <v>184</v>
      </c>
      <c r="B45" t="s">
        <v>185</v>
      </c>
      <c r="C45" t="s">
        <v>186</v>
      </c>
      <c r="D45" t="s">
        <v>56</v>
      </c>
      <c r="E45" t="s">
        <v>70</v>
      </c>
      <c r="F45" s="6">
        <v>66572.58</v>
      </c>
      <c r="G45" t="s">
        <v>39</v>
      </c>
      <c r="H45" s="7">
        <v>44193</v>
      </c>
      <c r="I45">
        <v>1</v>
      </c>
      <c r="J45" t="s">
        <v>40</v>
      </c>
      <c r="K45" t="s">
        <v>93</v>
      </c>
      <c r="L45" s="18">
        <v>3.4821917808219176</v>
      </c>
      <c r="M45" t="s">
        <v>48</v>
      </c>
    </row>
    <row r="46" spans="1:13" x14ac:dyDescent="0.35">
      <c r="A46" t="s">
        <v>184</v>
      </c>
      <c r="B46" t="s">
        <v>187</v>
      </c>
      <c r="C46" t="s">
        <v>188</v>
      </c>
      <c r="D46" t="s">
        <v>56</v>
      </c>
      <c r="E46" t="s">
        <v>70</v>
      </c>
      <c r="F46" s="6">
        <v>66572.58</v>
      </c>
      <c r="G46" t="s">
        <v>39</v>
      </c>
      <c r="H46" s="7">
        <v>44193</v>
      </c>
      <c r="I46">
        <v>1</v>
      </c>
      <c r="J46" t="s">
        <v>40</v>
      </c>
      <c r="K46" t="s">
        <v>93</v>
      </c>
      <c r="L46" s="18">
        <v>3.4821917808219176</v>
      </c>
      <c r="M46" t="s">
        <v>48</v>
      </c>
    </row>
    <row r="47" spans="1:13" x14ac:dyDescent="0.35">
      <c r="A47" t="s">
        <v>189</v>
      </c>
      <c r="B47" t="s">
        <v>190</v>
      </c>
      <c r="C47" t="s">
        <v>191</v>
      </c>
      <c r="D47" t="s">
        <v>37</v>
      </c>
      <c r="E47" t="s">
        <v>85</v>
      </c>
      <c r="F47" s="6">
        <v>35943.620000000003</v>
      </c>
      <c r="G47" t="s">
        <v>78</v>
      </c>
      <c r="H47" s="7">
        <v>44078</v>
      </c>
      <c r="I47">
        <v>1</v>
      </c>
      <c r="J47" t="s">
        <v>40</v>
      </c>
      <c r="K47" t="s">
        <v>52</v>
      </c>
      <c r="L47" s="18">
        <v>3.7972602739726029</v>
      </c>
      <c r="M47" t="s">
        <v>48</v>
      </c>
    </row>
    <row r="48" spans="1:13" x14ac:dyDescent="0.35">
      <c r="A48" t="s">
        <v>192</v>
      </c>
      <c r="B48" t="s">
        <v>193</v>
      </c>
      <c r="C48" t="s">
        <v>194</v>
      </c>
      <c r="D48" t="s">
        <v>56</v>
      </c>
      <c r="E48" t="s">
        <v>74</v>
      </c>
      <c r="F48" s="6">
        <v>119022.49</v>
      </c>
      <c r="G48" t="s">
        <v>58</v>
      </c>
      <c r="H48" s="7">
        <v>44431</v>
      </c>
      <c r="I48">
        <v>1</v>
      </c>
      <c r="J48" t="s">
        <v>40</v>
      </c>
      <c r="K48" t="s">
        <v>101</v>
      </c>
      <c r="L48" s="18">
        <v>2.8301369863013699</v>
      </c>
      <c r="M48" t="s">
        <v>48</v>
      </c>
    </row>
    <row r="49" spans="1:13" x14ac:dyDescent="0.35">
      <c r="A49" t="s">
        <v>195</v>
      </c>
      <c r="B49" t="s">
        <v>196</v>
      </c>
      <c r="C49" t="s">
        <v>197</v>
      </c>
      <c r="D49" t="s">
        <v>56</v>
      </c>
      <c r="E49" t="s">
        <v>63</v>
      </c>
      <c r="F49" s="6">
        <v>65699.02</v>
      </c>
      <c r="G49" t="s">
        <v>39</v>
      </c>
      <c r="H49" s="7">
        <v>43951</v>
      </c>
      <c r="I49">
        <v>1</v>
      </c>
      <c r="J49" t="s">
        <v>40</v>
      </c>
      <c r="K49" t="s">
        <v>52</v>
      </c>
      <c r="L49" s="18">
        <v>4.1452054794520548</v>
      </c>
      <c r="M49" t="s">
        <v>48</v>
      </c>
    </row>
    <row r="50" spans="1:13" x14ac:dyDescent="0.35">
      <c r="A50" t="s">
        <v>198</v>
      </c>
      <c r="B50" t="s">
        <v>199</v>
      </c>
      <c r="C50" t="s">
        <v>200</v>
      </c>
      <c r="D50" t="s">
        <v>37</v>
      </c>
      <c r="E50" t="s">
        <v>147</v>
      </c>
      <c r="F50" s="6">
        <v>47551.89</v>
      </c>
      <c r="G50" t="s">
        <v>78</v>
      </c>
      <c r="H50" s="7">
        <v>43468</v>
      </c>
      <c r="I50">
        <v>1</v>
      </c>
      <c r="J50" t="s">
        <v>40</v>
      </c>
      <c r="K50" t="s">
        <v>101</v>
      </c>
      <c r="L50" s="18">
        <v>5.4684931506849317</v>
      </c>
      <c r="M50" t="s">
        <v>48</v>
      </c>
    </row>
    <row r="51" spans="1:13" x14ac:dyDescent="0.35">
      <c r="A51" t="s">
        <v>201</v>
      </c>
      <c r="B51" t="s">
        <v>50</v>
      </c>
      <c r="C51" t="s">
        <v>51</v>
      </c>
      <c r="D51" t="s">
        <v>37</v>
      </c>
      <c r="E51" t="s">
        <v>46</v>
      </c>
      <c r="F51" s="6">
        <v>80695.740000000005</v>
      </c>
      <c r="G51" t="s">
        <v>39</v>
      </c>
      <c r="H51" s="7">
        <v>43787</v>
      </c>
      <c r="I51">
        <v>0.8</v>
      </c>
      <c r="J51" t="s">
        <v>40</v>
      </c>
      <c r="K51" t="s">
        <v>52</v>
      </c>
      <c r="L51" s="18">
        <v>4.5945205479452058</v>
      </c>
      <c r="M51" t="s">
        <v>42</v>
      </c>
    </row>
    <row r="52" spans="1:13" x14ac:dyDescent="0.35">
      <c r="A52" t="s">
        <v>202</v>
      </c>
      <c r="B52" t="s">
        <v>203</v>
      </c>
      <c r="C52" t="s">
        <v>204</v>
      </c>
      <c r="D52" t="s">
        <v>37</v>
      </c>
      <c r="E52" t="s">
        <v>89</v>
      </c>
      <c r="F52" s="6">
        <v>92336.08</v>
      </c>
      <c r="G52" t="s">
        <v>39</v>
      </c>
      <c r="H52" s="7">
        <v>44431</v>
      </c>
      <c r="I52">
        <v>1</v>
      </c>
      <c r="J52" t="s">
        <v>40</v>
      </c>
      <c r="K52" t="s">
        <v>47</v>
      </c>
      <c r="L52" s="18">
        <v>2.8301369863013699</v>
      </c>
      <c r="M52" t="s">
        <v>48</v>
      </c>
    </row>
    <row r="53" spans="1:13" x14ac:dyDescent="0.35">
      <c r="A53" t="s">
        <v>205</v>
      </c>
      <c r="B53" t="s">
        <v>206</v>
      </c>
      <c r="C53" t="s">
        <v>207</v>
      </c>
      <c r="D53" t="s">
        <v>37</v>
      </c>
      <c r="E53" t="s">
        <v>46</v>
      </c>
      <c r="F53" s="6">
        <v>69192.850000000006</v>
      </c>
      <c r="G53" t="s">
        <v>39</v>
      </c>
      <c r="H53" s="7">
        <v>44305</v>
      </c>
      <c r="I53">
        <v>1</v>
      </c>
      <c r="J53" t="s">
        <v>40</v>
      </c>
      <c r="K53" t="s">
        <v>52</v>
      </c>
      <c r="L53" s="18">
        <v>3.1753424657534248</v>
      </c>
      <c r="M53" t="s">
        <v>48</v>
      </c>
    </row>
    <row r="54" spans="1:13" x14ac:dyDescent="0.35">
      <c r="A54" t="s">
        <v>208</v>
      </c>
      <c r="B54" t="s">
        <v>209</v>
      </c>
      <c r="C54" t="s">
        <v>210</v>
      </c>
      <c r="D54" t="s">
        <v>211</v>
      </c>
      <c r="E54" t="s">
        <v>137</v>
      </c>
      <c r="F54" s="6">
        <v>104802.63</v>
      </c>
      <c r="G54" t="s">
        <v>58</v>
      </c>
      <c r="H54" s="7">
        <v>44502</v>
      </c>
      <c r="I54">
        <v>1</v>
      </c>
      <c r="J54" t="s">
        <v>40</v>
      </c>
      <c r="K54" t="s">
        <v>47</v>
      </c>
      <c r="L54" s="18">
        <v>2.6356164383561644</v>
      </c>
      <c r="M54" t="s">
        <v>48</v>
      </c>
    </row>
    <row r="55" spans="1:13" x14ac:dyDescent="0.35">
      <c r="A55" t="s">
        <v>212</v>
      </c>
      <c r="B55" t="s">
        <v>213</v>
      </c>
      <c r="C55" t="s">
        <v>214</v>
      </c>
      <c r="D55" t="s">
        <v>37</v>
      </c>
      <c r="E55" t="s">
        <v>46</v>
      </c>
      <c r="F55" s="6">
        <v>98000</v>
      </c>
      <c r="G55" t="s">
        <v>39</v>
      </c>
      <c r="H55" s="7">
        <v>43710</v>
      </c>
      <c r="I55">
        <v>0.9</v>
      </c>
      <c r="J55" t="s">
        <v>40</v>
      </c>
      <c r="K55" t="s">
        <v>97</v>
      </c>
      <c r="L55" s="18">
        <v>4.8054794520547945</v>
      </c>
      <c r="M55" t="s">
        <v>42</v>
      </c>
    </row>
    <row r="56" spans="1:13" x14ac:dyDescent="0.35">
      <c r="A56" t="s">
        <v>215</v>
      </c>
      <c r="B56" t="s">
        <v>216</v>
      </c>
      <c r="C56" t="s">
        <v>217</v>
      </c>
      <c r="D56" t="s">
        <v>37</v>
      </c>
      <c r="E56" t="s">
        <v>147</v>
      </c>
      <c r="F56" s="6">
        <v>77045.440000000002</v>
      </c>
      <c r="G56" t="s">
        <v>39</v>
      </c>
      <c r="H56" s="7">
        <v>43636</v>
      </c>
      <c r="I56">
        <v>1</v>
      </c>
      <c r="J56" t="s">
        <v>40</v>
      </c>
      <c r="K56" t="s">
        <v>59</v>
      </c>
      <c r="L56" s="18">
        <v>5.0082191780821921</v>
      </c>
      <c r="M56" t="s">
        <v>48</v>
      </c>
    </row>
    <row r="57" spans="1:13" x14ac:dyDescent="0.35">
      <c r="A57" t="s">
        <v>218</v>
      </c>
      <c r="B57" t="s">
        <v>219</v>
      </c>
      <c r="C57" t="s">
        <v>220</v>
      </c>
      <c r="D57" t="s">
        <v>56</v>
      </c>
      <c r="E57" t="s">
        <v>46</v>
      </c>
      <c r="F57" s="6">
        <v>110042.37</v>
      </c>
      <c r="G57" t="s">
        <v>58</v>
      </c>
      <c r="H57" s="7">
        <v>43914</v>
      </c>
      <c r="I57">
        <v>1</v>
      </c>
      <c r="J57" t="s">
        <v>40</v>
      </c>
      <c r="K57" t="s">
        <v>52</v>
      </c>
      <c r="L57" s="18">
        <v>4.2465753424657535</v>
      </c>
      <c r="M57" t="s">
        <v>48</v>
      </c>
    </row>
    <row r="58" spans="1:13" x14ac:dyDescent="0.35">
      <c r="A58" t="s">
        <v>221</v>
      </c>
      <c r="B58" t="s">
        <v>222</v>
      </c>
      <c r="C58" t="s">
        <v>223</v>
      </c>
      <c r="D58" t="s">
        <v>56</v>
      </c>
      <c r="E58" t="s">
        <v>89</v>
      </c>
      <c r="F58" s="6">
        <v>62281.24</v>
      </c>
      <c r="G58" t="s">
        <v>39</v>
      </c>
      <c r="H58" s="7">
        <v>43272</v>
      </c>
      <c r="I58">
        <v>1</v>
      </c>
      <c r="J58" t="s">
        <v>40</v>
      </c>
      <c r="K58" t="s">
        <v>59</v>
      </c>
      <c r="L58" s="18">
        <v>6.0054794520547947</v>
      </c>
      <c r="M58" t="s">
        <v>48</v>
      </c>
    </row>
    <row r="59" spans="1:13" x14ac:dyDescent="0.35">
      <c r="A59" t="s">
        <v>224</v>
      </c>
      <c r="B59" t="s">
        <v>225</v>
      </c>
      <c r="C59" t="s">
        <v>226</v>
      </c>
      <c r="D59" t="s">
        <v>37</v>
      </c>
      <c r="E59" t="s">
        <v>38</v>
      </c>
      <c r="F59" s="6">
        <v>86010.54</v>
      </c>
      <c r="G59" t="s">
        <v>39</v>
      </c>
      <c r="H59" s="7">
        <v>43164</v>
      </c>
      <c r="I59">
        <v>1</v>
      </c>
      <c r="J59" t="s">
        <v>40</v>
      </c>
      <c r="K59" t="s">
        <v>93</v>
      </c>
      <c r="L59" s="18">
        <v>6.3013698630136989</v>
      </c>
      <c r="M59" t="s">
        <v>48</v>
      </c>
    </row>
    <row r="60" spans="1:13" x14ac:dyDescent="0.35">
      <c r="A60" t="s">
        <v>227</v>
      </c>
      <c r="B60" t="s">
        <v>228</v>
      </c>
      <c r="C60" t="s">
        <v>229</v>
      </c>
      <c r="D60" t="s">
        <v>56</v>
      </c>
      <c r="E60" t="s">
        <v>57</v>
      </c>
      <c r="F60" s="6">
        <v>118976.16</v>
      </c>
      <c r="G60" t="s">
        <v>58</v>
      </c>
      <c r="H60" s="7">
        <v>44120</v>
      </c>
      <c r="I60">
        <v>1</v>
      </c>
      <c r="J60" t="s">
        <v>40</v>
      </c>
      <c r="K60" t="s">
        <v>41</v>
      </c>
      <c r="L60" s="18">
        <v>3.6821917808219178</v>
      </c>
      <c r="M60" t="s">
        <v>48</v>
      </c>
    </row>
    <row r="61" spans="1:13" x14ac:dyDescent="0.35">
      <c r="A61" t="s">
        <v>230</v>
      </c>
      <c r="B61" t="s">
        <v>231</v>
      </c>
      <c r="C61" t="s">
        <v>232</v>
      </c>
      <c r="D61" t="s">
        <v>37</v>
      </c>
      <c r="E61" t="s">
        <v>108</v>
      </c>
      <c r="F61" s="6">
        <v>71229.42</v>
      </c>
      <c r="G61" t="s">
        <v>39</v>
      </c>
      <c r="H61" s="7">
        <v>44166</v>
      </c>
      <c r="I61">
        <v>1</v>
      </c>
      <c r="J61" t="s">
        <v>40</v>
      </c>
      <c r="K61" t="s">
        <v>47</v>
      </c>
      <c r="L61" s="18">
        <v>3.5561643835616437</v>
      </c>
      <c r="M61" t="s">
        <v>48</v>
      </c>
    </row>
    <row r="62" spans="1:13" x14ac:dyDescent="0.35">
      <c r="A62" t="s">
        <v>233</v>
      </c>
      <c r="B62" t="s">
        <v>234</v>
      </c>
      <c r="C62" t="s">
        <v>235</v>
      </c>
      <c r="D62" t="s">
        <v>37</v>
      </c>
      <c r="E62" t="s">
        <v>70</v>
      </c>
      <c r="F62" s="6">
        <v>61213.01</v>
      </c>
      <c r="G62" t="s">
        <v>39</v>
      </c>
      <c r="H62" s="7">
        <v>44365</v>
      </c>
      <c r="I62">
        <v>1</v>
      </c>
      <c r="J62" t="s">
        <v>40</v>
      </c>
      <c r="K62" t="s">
        <v>93</v>
      </c>
      <c r="L62" s="18">
        <v>3.010958904109589</v>
      </c>
      <c r="M62" t="s">
        <v>48</v>
      </c>
    </row>
    <row r="63" spans="1:13" x14ac:dyDescent="0.35">
      <c r="A63" t="s">
        <v>236</v>
      </c>
      <c r="B63" t="s">
        <v>237</v>
      </c>
      <c r="C63" t="s">
        <v>238</v>
      </c>
      <c r="D63" t="s">
        <v>56</v>
      </c>
      <c r="E63" t="s">
        <v>63</v>
      </c>
      <c r="F63" s="6">
        <v>40753.54</v>
      </c>
      <c r="G63" t="s">
        <v>78</v>
      </c>
      <c r="H63" s="7">
        <v>43152</v>
      </c>
      <c r="I63">
        <v>0.6</v>
      </c>
      <c r="J63" t="s">
        <v>40</v>
      </c>
      <c r="K63" t="s">
        <v>41</v>
      </c>
      <c r="L63" s="18">
        <v>6.3342465753424655</v>
      </c>
      <c r="M63" t="s">
        <v>42</v>
      </c>
    </row>
    <row r="64" spans="1:13" x14ac:dyDescent="0.35">
      <c r="A64" t="s">
        <v>239</v>
      </c>
      <c r="B64" t="s">
        <v>145</v>
      </c>
      <c r="C64" t="s">
        <v>146</v>
      </c>
      <c r="D64" t="s">
        <v>37</v>
      </c>
      <c r="E64" t="s">
        <v>147</v>
      </c>
      <c r="F64" s="6">
        <v>41934.71</v>
      </c>
      <c r="G64" t="s">
        <v>78</v>
      </c>
      <c r="H64" s="7">
        <v>43943</v>
      </c>
      <c r="I64">
        <v>1</v>
      </c>
      <c r="J64" t="s">
        <v>40</v>
      </c>
      <c r="K64" t="s">
        <v>59</v>
      </c>
      <c r="L64" s="18">
        <v>4.1671232876712327</v>
      </c>
      <c r="M64" t="s">
        <v>48</v>
      </c>
    </row>
    <row r="65" spans="1:13" x14ac:dyDescent="0.35">
      <c r="A65" t="s">
        <v>240</v>
      </c>
      <c r="B65" t="s">
        <v>241</v>
      </c>
      <c r="C65" t="s">
        <v>242</v>
      </c>
      <c r="D65" t="s">
        <v>37</v>
      </c>
      <c r="E65" t="s">
        <v>70</v>
      </c>
      <c r="F65" s="6">
        <v>111049.84</v>
      </c>
      <c r="G65" t="s">
        <v>58</v>
      </c>
      <c r="H65" s="7">
        <v>44393</v>
      </c>
      <c r="I65">
        <v>1</v>
      </c>
      <c r="J65" t="s">
        <v>40</v>
      </c>
      <c r="K65" t="s">
        <v>41</v>
      </c>
      <c r="L65" s="18">
        <v>2.9342465753424656</v>
      </c>
      <c r="M65" t="s">
        <v>48</v>
      </c>
    </row>
    <row r="66" spans="1:13" x14ac:dyDescent="0.35">
      <c r="A66" t="s">
        <v>243</v>
      </c>
      <c r="B66" t="s">
        <v>244</v>
      </c>
      <c r="C66" t="s">
        <v>245</v>
      </c>
      <c r="D66" t="s">
        <v>56</v>
      </c>
      <c r="E66" t="s">
        <v>89</v>
      </c>
      <c r="F66" s="6">
        <v>74279.009999999995</v>
      </c>
      <c r="G66" t="s">
        <v>39</v>
      </c>
      <c r="H66" s="7">
        <v>43466</v>
      </c>
      <c r="I66">
        <v>1</v>
      </c>
      <c r="J66" t="s">
        <v>40</v>
      </c>
      <c r="K66" t="s">
        <v>41</v>
      </c>
      <c r="L66" s="18">
        <v>5.4739726027397264</v>
      </c>
      <c r="M66" t="s">
        <v>48</v>
      </c>
    </row>
    <row r="67" spans="1:13" x14ac:dyDescent="0.35">
      <c r="A67" t="s">
        <v>246</v>
      </c>
      <c r="B67" t="s">
        <v>247</v>
      </c>
      <c r="C67" t="s">
        <v>248</v>
      </c>
      <c r="D67" t="s">
        <v>56</v>
      </c>
      <c r="E67" t="s">
        <v>137</v>
      </c>
      <c r="F67" s="6">
        <v>54137.05</v>
      </c>
      <c r="G67" t="s">
        <v>39</v>
      </c>
      <c r="H67" s="7">
        <v>43763</v>
      </c>
      <c r="I67">
        <v>1</v>
      </c>
      <c r="J67" t="s">
        <v>40</v>
      </c>
      <c r="K67" t="s">
        <v>59</v>
      </c>
      <c r="L67" s="18">
        <v>4.6602739726027398</v>
      </c>
      <c r="M67" t="s">
        <v>48</v>
      </c>
    </row>
    <row r="68" spans="1:13" x14ac:dyDescent="0.35">
      <c r="A68" t="s">
        <v>249</v>
      </c>
      <c r="B68" t="s">
        <v>250</v>
      </c>
      <c r="C68" t="s">
        <v>251</v>
      </c>
      <c r="D68" t="s">
        <v>37</v>
      </c>
      <c r="E68" t="s">
        <v>108</v>
      </c>
      <c r="F68" s="6">
        <v>89690.38</v>
      </c>
      <c r="G68" t="s">
        <v>39</v>
      </c>
      <c r="H68" s="7">
        <v>43213</v>
      </c>
      <c r="I68">
        <v>1</v>
      </c>
      <c r="J68" t="s">
        <v>40</v>
      </c>
      <c r="K68" t="s">
        <v>47</v>
      </c>
      <c r="L68" s="18">
        <v>6.1671232876712327</v>
      </c>
      <c r="M68" t="s">
        <v>48</v>
      </c>
    </row>
    <row r="69" spans="1:13" x14ac:dyDescent="0.35">
      <c r="A69" t="s">
        <v>252</v>
      </c>
      <c r="B69" t="s">
        <v>253</v>
      </c>
      <c r="C69" t="s">
        <v>254</v>
      </c>
      <c r="D69" t="s">
        <v>37</v>
      </c>
      <c r="E69" t="s">
        <v>115</v>
      </c>
      <c r="F69" s="6">
        <v>38438.239999999998</v>
      </c>
      <c r="G69" t="s">
        <v>78</v>
      </c>
      <c r="H69" s="7">
        <v>43962</v>
      </c>
      <c r="I69">
        <v>1</v>
      </c>
      <c r="J69" t="s">
        <v>40</v>
      </c>
      <c r="K69" t="s">
        <v>93</v>
      </c>
      <c r="L69" s="18">
        <v>4.1150684931506847</v>
      </c>
      <c r="M69" t="s">
        <v>48</v>
      </c>
    </row>
    <row r="70" spans="1:13" x14ac:dyDescent="0.35">
      <c r="A70" t="s">
        <v>252</v>
      </c>
      <c r="B70" t="s">
        <v>255</v>
      </c>
      <c r="C70" t="s">
        <v>256</v>
      </c>
      <c r="D70" t="s">
        <v>37</v>
      </c>
      <c r="E70" t="s">
        <v>115</v>
      </c>
      <c r="F70" s="6">
        <v>38438.239999999998</v>
      </c>
      <c r="G70" t="s">
        <v>78</v>
      </c>
      <c r="H70" s="7">
        <v>43962</v>
      </c>
      <c r="I70">
        <v>1</v>
      </c>
      <c r="J70" t="s">
        <v>40</v>
      </c>
      <c r="K70" t="s">
        <v>93</v>
      </c>
      <c r="L70" s="18">
        <v>4.1150684931506847</v>
      </c>
      <c r="M70" t="s">
        <v>48</v>
      </c>
    </row>
    <row r="71" spans="1:13" x14ac:dyDescent="0.35">
      <c r="A71" t="s">
        <v>257</v>
      </c>
      <c r="B71" t="s">
        <v>258</v>
      </c>
      <c r="C71" t="s">
        <v>259</v>
      </c>
      <c r="D71" t="s">
        <v>37</v>
      </c>
      <c r="E71" t="s">
        <v>89</v>
      </c>
      <c r="F71" s="6">
        <v>44447.26</v>
      </c>
      <c r="G71" t="s">
        <v>78</v>
      </c>
      <c r="H71" s="7">
        <v>43846</v>
      </c>
      <c r="I71">
        <v>0.4</v>
      </c>
      <c r="J71" t="s">
        <v>40</v>
      </c>
      <c r="K71" t="s">
        <v>97</v>
      </c>
      <c r="L71" s="18">
        <v>4.4328767123287669</v>
      </c>
      <c r="M71" t="s">
        <v>42</v>
      </c>
    </row>
    <row r="72" spans="1:13" x14ac:dyDescent="0.35">
      <c r="A72" t="s">
        <v>260</v>
      </c>
      <c r="B72" t="s">
        <v>261</v>
      </c>
      <c r="C72" t="s">
        <v>262</v>
      </c>
      <c r="D72" t="s">
        <v>56</v>
      </c>
      <c r="E72" t="s">
        <v>115</v>
      </c>
      <c r="F72" s="6">
        <v>74924.649999999994</v>
      </c>
      <c r="G72" t="s">
        <v>39</v>
      </c>
      <c r="H72" s="7">
        <v>44239</v>
      </c>
      <c r="I72">
        <v>1</v>
      </c>
      <c r="J72" t="s">
        <v>40</v>
      </c>
      <c r="K72" t="s">
        <v>47</v>
      </c>
      <c r="L72" s="18">
        <v>3.3561643835616439</v>
      </c>
      <c r="M72" t="s">
        <v>48</v>
      </c>
    </row>
    <row r="73" spans="1:13" x14ac:dyDescent="0.35">
      <c r="A73" t="s">
        <v>263</v>
      </c>
      <c r="B73" t="s">
        <v>264</v>
      </c>
      <c r="C73" t="s">
        <v>265</v>
      </c>
      <c r="D73" t="s">
        <v>56</v>
      </c>
      <c r="E73" t="s">
        <v>85</v>
      </c>
      <c r="F73" s="6">
        <v>86556.96</v>
      </c>
      <c r="G73" t="s">
        <v>39</v>
      </c>
      <c r="H73" s="7">
        <v>44104</v>
      </c>
      <c r="I73">
        <v>1</v>
      </c>
      <c r="J73" t="s">
        <v>40</v>
      </c>
      <c r="K73" t="s">
        <v>47</v>
      </c>
      <c r="L73" s="18">
        <v>3.7260273972602738</v>
      </c>
      <c r="M73" t="s">
        <v>48</v>
      </c>
    </row>
    <row r="74" spans="1:13" x14ac:dyDescent="0.35">
      <c r="A74" t="s">
        <v>266</v>
      </c>
      <c r="B74" t="s">
        <v>267</v>
      </c>
      <c r="C74" t="s">
        <v>268</v>
      </c>
      <c r="D74" t="s">
        <v>37</v>
      </c>
      <c r="E74" t="s">
        <v>63</v>
      </c>
      <c r="F74" s="6">
        <v>68008.55</v>
      </c>
      <c r="G74" t="s">
        <v>39</v>
      </c>
      <c r="H74" s="7">
        <v>44062</v>
      </c>
      <c r="I74">
        <v>1</v>
      </c>
      <c r="J74" t="s">
        <v>40</v>
      </c>
      <c r="K74" t="s">
        <v>101</v>
      </c>
      <c r="L74" s="18">
        <v>3.8410958904109589</v>
      </c>
      <c r="M74" t="s">
        <v>48</v>
      </c>
    </row>
    <row r="75" spans="1:13" x14ac:dyDescent="0.35">
      <c r="A75" t="s">
        <v>269</v>
      </c>
      <c r="B75" t="s">
        <v>270</v>
      </c>
      <c r="C75" t="s">
        <v>271</v>
      </c>
      <c r="D75" t="s">
        <v>56</v>
      </c>
      <c r="E75" t="s">
        <v>70</v>
      </c>
      <c r="F75" s="6">
        <v>90697.67</v>
      </c>
      <c r="G75" t="s">
        <v>39</v>
      </c>
      <c r="H75" s="7">
        <v>44221</v>
      </c>
      <c r="I75">
        <v>0.8</v>
      </c>
      <c r="J75" t="s">
        <v>40</v>
      </c>
      <c r="K75" t="s">
        <v>97</v>
      </c>
      <c r="L75" s="18">
        <v>3.4054794520547946</v>
      </c>
      <c r="M75" t="s">
        <v>42</v>
      </c>
    </row>
    <row r="76" spans="1:13" x14ac:dyDescent="0.35">
      <c r="A76" t="s">
        <v>272</v>
      </c>
      <c r="B76" t="s">
        <v>273</v>
      </c>
      <c r="C76" t="s">
        <v>274</v>
      </c>
      <c r="D76" t="s">
        <v>37</v>
      </c>
      <c r="E76" t="s">
        <v>57</v>
      </c>
      <c r="F76" s="6">
        <v>44403.77</v>
      </c>
      <c r="G76" t="s">
        <v>78</v>
      </c>
      <c r="H76" s="7">
        <v>43416</v>
      </c>
      <c r="I76">
        <v>1</v>
      </c>
      <c r="J76" t="s">
        <v>40</v>
      </c>
      <c r="K76" t="s">
        <v>47</v>
      </c>
      <c r="L76" s="18">
        <v>5.6109589041095891</v>
      </c>
      <c r="M76" t="s">
        <v>48</v>
      </c>
    </row>
    <row r="77" spans="1:13" x14ac:dyDescent="0.35">
      <c r="A77" t="s">
        <v>275</v>
      </c>
      <c r="B77" t="s">
        <v>276</v>
      </c>
      <c r="C77" t="s">
        <v>277</v>
      </c>
      <c r="D77" t="s">
        <v>56</v>
      </c>
      <c r="E77" t="s">
        <v>74</v>
      </c>
      <c r="F77" s="6">
        <v>49915.14</v>
      </c>
      <c r="G77" t="s">
        <v>78</v>
      </c>
      <c r="H77" s="7">
        <v>43550</v>
      </c>
      <c r="I77">
        <v>1</v>
      </c>
      <c r="J77" t="s">
        <v>40</v>
      </c>
      <c r="K77" t="s">
        <v>59</v>
      </c>
      <c r="L77" s="18">
        <v>5.2438356164383562</v>
      </c>
      <c r="M77" t="s">
        <v>48</v>
      </c>
    </row>
    <row r="78" spans="1:13" x14ac:dyDescent="0.35">
      <c r="A78" t="s">
        <v>278</v>
      </c>
      <c r="B78" t="s">
        <v>279</v>
      </c>
      <c r="C78" t="s">
        <v>280</v>
      </c>
      <c r="D78" t="s">
        <v>56</v>
      </c>
      <c r="E78" t="s">
        <v>70</v>
      </c>
      <c r="F78" s="6">
        <v>113616.23</v>
      </c>
      <c r="G78" t="s">
        <v>58</v>
      </c>
      <c r="H78" s="7">
        <v>43255</v>
      </c>
      <c r="I78">
        <v>1</v>
      </c>
      <c r="J78" t="s">
        <v>40</v>
      </c>
      <c r="K78" t="s">
        <v>59</v>
      </c>
      <c r="L78" s="18">
        <v>6.0520547945205481</v>
      </c>
      <c r="M78" t="s">
        <v>48</v>
      </c>
    </row>
    <row r="79" spans="1:13" x14ac:dyDescent="0.35">
      <c r="A79" t="s">
        <v>281</v>
      </c>
      <c r="B79" t="s">
        <v>282</v>
      </c>
      <c r="C79" t="s">
        <v>283</v>
      </c>
      <c r="D79" t="s">
        <v>56</v>
      </c>
      <c r="E79" t="s">
        <v>147</v>
      </c>
      <c r="F79" s="6">
        <v>68860.399999999994</v>
      </c>
      <c r="G79" t="s">
        <v>39</v>
      </c>
      <c r="H79" s="7">
        <v>43508</v>
      </c>
      <c r="I79">
        <v>0.4</v>
      </c>
      <c r="J79" t="s">
        <v>40</v>
      </c>
      <c r="K79" t="s">
        <v>52</v>
      </c>
      <c r="L79" s="18">
        <v>5.3589041095890408</v>
      </c>
      <c r="M79" t="s">
        <v>42</v>
      </c>
    </row>
    <row r="80" spans="1:13" x14ac:dyDescent="0.35">
      <c r="A80" t="s">
        <v>284</v>
      </c>
      <c r="B80" t="s">
        <v>285</v>
      </c>
      <c r="C80" t="s">
        <v>286</v>
      </c>
      <c r="D80" t="s">
        <v>56</v>
      </c>
      <c r="E80" t="s">
        <v>46</v>
      </c>
      <c r="F80" s="6">
        <v>71371.37</v>
      </c>
      <c r="G80" t="s">
        <v>39</v>
      </c>
      <c r="H80" s="7">
        <v>43392</v>
      </c>
      <c r="I80">
        <v>1</v>
      </c>
      <c r="J80" t="s">
        <v>40</v>
      </c>
      <c r="K80" t="s">
        <v>47</v>
      </c>
      <c r="L80" s="18">
        <v>5.6767123287671231</v>
      </c>
      <c r="M80" t="s">
        <v>48</v>
      </c>
    </row>
    <row r="81" spans="1:13" x14ac:dyDescent="0.35">
      <c r="A81" t="s">
        <v>287</v>
      </c>
      <c r="B81" t="s">
        <v>288</v>
      </c>
      <c r="C81" t="s">
        <v>289</v>
      </c>
      <c r="D81" t="s">
        <v>37</v>
      </c>
      <c r="E81" t="s">
        <v>108</v>
      </c>
      <c r="F81" s="6">
        <v>32269.91</v>
      </c>
      <c r="G81" t="s">
        <v>78</v>
      </c>
      <c r="H81" s="7">
        <v>43346</v>
      </c>
      <c r="I81">
        <v>1</v>
      </c>
      <c r="J81" t="s">
        <v>40</v>
      </c>
      <c r="K81" t="s">
        <v>59</v>
      </c>
      <c r="L81" s="18">
        <v>5.8027397260273972</v>
      </c>
      <c r="M81" t="s">
        <v>48</v>
      </c>
    </row>
    <row r="82" spans="1:13" x14ac:dyDescent="0.35">
      <c r="A82" t="s">
        <v>290</v>
      </c>
      <c r="B82" t="s">
        <v>291</v>
      </c>
      <c r="C82" t="s">
        <v>292</v>
      </c>
      <c r="D82" t="s">
        <v>56</v>
      </c>
      <c r="E82" t="s">
        <v>115</v>
      </c>
      <c r="F82" s="6">
        <v>31241.24</v>
      </c>
      <c r="G82" t="s">
        <v>78</v>
      </c>
      <c r="H82" s="7">
        <v>43725</v>
      </c>
      <c r="I82">
        <v>1</v>
      </c>
      <c r="J82" t="s">
        <v>40</v>
      </c>
      <c r="K82" t="s">
        <v>59</v>
      </c>
      <c r="L82" s="18">
        <v>4.7643835616438359</v>
      </c>
      <c r="M82" t="s">
        <v>48</v>
      </c>
    </row>
    <row r="83" spans="1:13" x14ac:dyDescent="0.35">
      <c r="A83" t="s">
        <v>293</v>
      </c>
      <c r="B83" t="s">
        <v>294</v>
      </c>
      <c r="C83" t="s">
        <v>295</v>
      </c>
      <c r="D83" t="s">
        <v>37</v>
      </c>
      <c r="E83" t="s">
        <v>63</v>
      </c>
      <c r="F83" s="6">
        <v>66017.179999999993</v>
      </c>
      <c r="G83" t="s">
        <v>39</v>
      </c>
      <c r="H83" s="7">
        <v>43643</v>
      </c>
      <c r="I83">
        <v>0.9</v>
      </c>
      <c r="J83" t="s">
        <v>40</v>
      </c>
      <c r="K83" t="s">
        <v>59</v>
      </c>
      <c r="L83" s="18">
        <v>4.9890410958904106</v>
      </c>
      <c r="M83" t="s">
        <v>42</v>
      </c>
    </row>
    <row r="84" spans="1:13" x14ac:dyDescent="0.35">
      <c r="A84" t="s">
        <v>296</v>
      </c>
      <c r="B84" t="s">
        <v>297</v>
      </c>
      <c r="C84" t="s">
        <v>298</v>
      </c>
      <c r="D84" t="s">
        <v>56</v>
      </c>
      <c r="E84" t="s">
        <v>115</v>
      </c>
      <c r="F84" s="6">
        <v>40445.29</v>
      </c>
      <c r="G84" t="s">
        <v>78</v>
      </c>
      <c r="H84" s="7">
        <v>44393</v>
      </c>
      <c r="I84">
        <v>1</v>
      </c>
      <c r="J84" t="s">
        <v>40</v>
      </c>
      <c r="K84" t="s">
        <v>93</v>
      </c>
      <c r="L84" s="18">
        <v>2.9342465753424656</v>
      </c>
      <c r="M84" t="s">
        <v>48</v>
      </c>
    </row>
    <row r="85" spans="1:13" x14ac:dyDescent="0.35">
      <c r="A85" t="s">
        <v>296</v>
      </c>
      <c r="B85" t="s">
        <v>299</v>
      </c>
      <c r="C85" t="s">
        <v>300</v>
      </c>
      <c r="D85" t="s">
        <v>56</v>
      </c>
      <c r="E85" t="s">
        <v>115</v>
      </c>
      <c r="F85" s="6">
        <v>40445.29</v>
      </c>
      <c r="G85" t="s">
        <v>78</v>
      </c>
      <c r="H85" s="7">
        <v>44393</v>
      </c>
      <c r="I85">
        <v>1</v>
      </c>
      <c r="J85" t="s">
        <v>40</v>
      </c>
      <c r="K85" t="s">
        <v>93</v>
      </c>
      <c r="L85" s="18">
        <v>2.9342465753424656</v>
      </c>
      <c r="M85" t="s">
        <v>48</v>
      </c>
    </row>
    <row r="86" spans="1:13" x14ac:dyDescent="0.35">
      <c r="A86" t="s">
        <v>301</v>
      </c>
      <c r="B86" t="s">
        <v>302</v>
      </c>
      <c r="C86" t="s">
        <v>303</v>
      </c>
      <c r="D86" t="s">
        <v>56</v>
      </c>
      <c r="E86" t="s">
        <v>85</v>
      </c>
      <c r="F86" s="6">
        <v>103494.94</v>
      </c>
      <c r="G86" t="s">
        <v>58</v>
      </c>
      <c r="H86" s="7">
        <v>43256</v>
      </c>
      <c r="I86">
        <v>1</v>
      </c>
      <c r="J86" t="s">
        <v>40</v>
      </c>
      <c r="K86" t="s">
        <v>59</v>
      </c>
      <c r="L86" s="18">
        <v>6.0493150684931507</v>
      </c>
      <c r="M86" t="s">
        <v>48</v>
      </c>
    </row>
    <row r="87" spans="1:13" x14ac:dyDescent="0.35">
      <c r="A87" t="s">
        <v>301</v>
      </c>
      <c r="B87" t="s">
        <v>302</v>
      </c>
      <c r="C87" t="s">
        <v>303</v>
      </c>
      <c r="D87" t="s">
        <v>56</v>
      </c>
      <c r="E87" t="s">
        <v>85</v>
      </c>
      <c r="F87" s="6">
        <v>103494.94</v>
      </c>
      <c r="G87" t="s">
        <v>58</v>
      </c>
      <c r="H87" s="7">
        <v>43256</v>
      </c>
      <c r="I87">
        <v>1</v>
      </c>
      <c r="J87" t="s">
        <v>40</v>
      </c>
      <c r="K87" t="s">
        <v>59</v>
      </c>
      <c r="L87" s="18">
        <v>6.0493150684931507</v>
      </c>
      <c r="M87" t="s">
        <v>48</v>
      </c>
    </row>
    <row r="88" spans="1:13" x14ac:dyDescent="0.35">
      <c r="A88" t="s">
        <v>304</v>
      </c>
      <c r="B88" t="s">
        <v>305</v>
      </c>
      <c r="C88" t="s">
        <v>306</v>
      </c>
      <c r="D88" t="s">
        <v>37</v>
      </c>
      <c r="E88" t="s">
        <v>57</v>
      </c>
      <c r="F88" s="6">
        <v>118442.54</v>
      </c>
      <c r="G88" t="s">
        <v>58</v>
      </c>
      <c r="H88" s="7">
        <v>44193</v>
      </c>
      <c r="I88">
        <v>1</v>
      </c>
      <c r="J88" t="s">
        <v>40</v>
      </c>
      <c r="K88" t="s">
        <v>101</v>
      </c>
      <c r="L88" s="18">
        <v>3.4821917808219176</v>
      </c>
      <c r="M88" t="s">
        <v>48</v>
      </c>
    </row>
    <row r="89" spans="1:13" x14ac:dyDescent="0.35">
      <c r="A89" t="s">
        <v>307</v>
      </c>
      <c r="B89" t="s">
        <v>308</v>
      </c>
      <c r="C89" t="s">
        <v>309</v>
      </c>
      <c r="D89" t="s">
        <v>37</v>
      </c>
      <c r="E89" t="s">
        <v>74</v>
      </c>
      <c r="F89" s="6">
        <v>44845.33</v>
      </c>
      <c r="G89" t="s">
        <v>78</v>
      </c>
      <c r="H89" s="7">
        <v>43277</v>
      </c>
      <c r="I89">
        <v>1</v>
      </c>
      <c r="J89" t="s">
        <v>40</v>
      </c>
      <c r="K89" t="s">
        <v>97</v>
      </c>
      <c r="L89" s="18">
        <v>5.9917808219178079</v>
      </c>
      <c r="M89" t="s">
        <v>48</v>
      </c>
    </row>
    <row r="90" spans="1:13" x14ac:dyDescent="0.35">
      <c r="A90" t="s">
        <v>310</v>
      </c>
      <c r="B90" t="s">
        <v>311</v>
      </c>
      <c r="C90" t="s">
        <v>312</v>
      </c>
      <c r="D90" t="s">
        <v>56</v>
      </c>
      <c r="E90" t="s">
        <v>89</v>
      </c>
      <c r="F90" s="6">
        <v>85455.53</v>
      </c>
      <c r="G90" t="s">
        <v>39</v>
      </c>
      <c r="H90" s="7">
        <v>43839</v>
      </c>
      <c r="I90">
        <v>1</v>
      </c>
      <c r="J90" t="s">
        <v>40</v>
      </c>
      <c r="K90" t="s">
        <v>41</v>
      </c>
      <c r="L90" s="18">
        <v>4.4520547945205475</v>
      </c>
      <c r="M90" t="s">
        <v>48</v>
      </c>
    </row>
    <row r="91" spans="1:13" x14ac:dyDescent="0.35">
      <c r="A91" t="s">
        <v>313</v>
      </c>
      <c r="B91" t="s">
        <v>314</v>
      </c>
      <c r="C91" t="s">
        <v>315</v>
      </c>
      <c r="D91" t="s">
        <v>56</v>
      </c>
      <c r="E91" t="s">
        <v>85</v>
      </c>
      <c r="F91" s="6">
        <v>69862.38</v>
      </c>
      <c r="G91" t="s">
        <v>39</v>
      </c>
      <c r="H91" s="7">
        <v>43458</v>
      </c>
      <c r="I91">
        <v>1</v>
      </c>
      <c r="J91" t="s">
        <v>40</v>
      </c>
      <c r="K91" t="s">
        <v>41</v>
      </c>
      <c r="L91" s="18">
        <v>5.4958904109589044</v>
      </c>
      <c r="M91" t="s">
        <v>48</v>
      </c>
    </row>
    <row r="92" spans="1:13" x14ac:dyDescent="0.35">
      <c r="A92" t="s">
        <v>316</v>
      </c>
      <c r="B92" t="s">
        <v>317</v>
      </c>
      <c r="C92" t="s">
        <v>318</v>
      </c>
      <c r="D92" t="s">
        <v>56</v>
      </c>
      <c r="E92" t="s">
        <v>74</v>
      </c>
      <c r="F92" s="6">
        <v>52270.22</v>
      </c>
      <c r="G92" t="s">
        <v>39</v>
      </c>
      <c r="H92" s="7">
        <v>43521</v>
      </c>
      <c r="I92">
        <v>0.3</v>
      </c>
      <c r="J92" t="s">
        <v>40</v>
      </c>
      <c r="K92" t="s">
        <v>93</v>
      </c>
      <c r="L92" s="18">
        <v>5.3232876712328769</v>
      </c>
      <c r="M92" t="s">
        <v>42</v>
      </c>
    </row>
    <row r="93" spans="1:13" x14ac:dyDescent="0.35">
      <c r="A93" t="s">
        <v>319</v>
      </c>
      <c r="B93" t="s">
        <v>320</v>
      </c>
      <c r="C93" t="s">
        <v>321</v>
      </c>
      <c r="D93" t="s">
        <v>37</v>
      </c>
      <c r="E93" t="s">
        <v>38</v>
      </c>
      <c r="F93" s="6">
        <v>99965.97</v>
      </c>
      <c r="G93" t="s">
        <v>39</v>
      </c>
      <c r="H93" s="7">
        <v>43133</v>
      </c>
      <c r="I93">
        <v>1</v>
      </c>
      <c r="J93" t="s">
        <v>40</v>
      </c>
      <c r="K93" t="s">
        <v>59</v>
      </c>
      <c r="L93" s="18">
        <v>6.3863013698630136</v>
      </c>
      <c r="M93" t="s">
        <v>48</v>
      </c>
    </row>
    <row r="94" spans="1:13" x14ac:dyDescent="0.35">
      <c r="A94" t="s">
        <v>322</v>
      </c>
      <c r="B94" t="s">
        <v>323</v>
      </c>
      <c r="C94" t="s">
        <v>324</v>
      </c>
      <c r="D94" t="s">
        <v>56</v>
      </c>
      <c r="E94" t="s">
        <v>57</v>
      </c>
      <c r="F94" s="6">
        <v>50855.53</v>
      </c>
      <c r="G94" t="s">
        <v>39</v>
      </c>
      <c r="H94" s="7">
        <v>44221</v>
      </c>
      <c r="I94">
        <v>1</v>
      </c>
      <c r="J94" t="s">
        <v>40</v>
      </c>
      <c r="K94" t="s">
        <v>41</v>
      </c>
      <c r="L94" s="18">
        <v>3.4054794520547946</v>
      </c>
      <c r="M94" t="s">
        <v>48</v>
      </c>
    </row>
    <row r="95" spans="1:13" x14ac:dyDescent="0.35">
      <c r="A95" t="s">
        <v>325</v>
      </c>
      <c r="B95" t="s">
        <v>326</v>
      </c>
      <c r="C95" t="s">
        <v>327</v>
      </c>
      <c r="D95" t="s">
        <v>56</v>
      </c>
      <c r="E95" t="s">
        <v>46</v>
      </c>
      <c r="F95" s="6">
        <v>90884.32</v>
      </c>
      <c r="G95" t="s">
        <v>39</v>
      </c>
      <c r="H95" s="7">
        <v>43826</v>
      </c>
      <c r="I95">
        <v>1</v>
      </c>
      <c r="J95" t="s">
        <v>40</v>
      </c>
      <c r="K95" t="s">
        <v>52</v>
      </c>
      <c r="L95" s="18">
        <v>4.4876712328767123</v>
      </c>
      <c r="M95" t="s">
        <v>48</v>
      </c>
    </row>
    <row r="96" spans="1:13" x14ac:dyDescent="0.35">
      <c r="A96" t="s">
        <v>325</v>
      </c>
      <c r="B96" t="s">
        <v>326</v>
      </c>
      <c r="C96" t="s">
        <v>327</v>
      </c>
      <c r="D96" t="s">
        <v>56</v>
      </c>
      <c r="E96" t="s">
        <v>46</v>
      </c>
      <c r="F96" s="6">
        <v>90884.32</v>
      </c>
      <c r="G96" t="s">
        <v>39</v>
      </c>
      <c r="H96" s="7">
        <v>43826</v>
      </c>
      <c r="I96">
        <v>1</v>
      </c>
      <c r="J96" t="s">
        <v>40</v>
      </c>
      <c r="K96" t="s">
        <v>52</v>
      </c>
      <c r="L96" s="18">
        <v>4.4876712328767123</v>
      </c>
      <c r="M96" t="s">
        <v>48</v>
      </c>
    </row>
    <row r="97" spans="1:13" x14ac:dyDescent="0.35">
      <c r="A97" t="s">
        <v>328</v>
      </c>
      <c r="B97" t="s">
        <v>329</v>
      </c>
      <c r="C97" t="s">
        <v>330</v>
      </c>
      <c r="D97" t="s">
        <v>37</v>
      </c>
      <c r="E97" t="s">
        <v>38</v>
      </c>
      <c r="F97" s="6">
        <v>56253.81</v>
      </c>
      <c r="G97" t="s">
        <v>39</v>
      </c>
      <c r="H97" s="7">
        <v>44421</v>
      </c>
      <c r="I97">
        <v>1</v>
      </c>
      <c r="J97" t="s">
        <v>40</v>
      </c>
      <c r="K97" t="s">
        <v>101</v>
      </c>
      <c r="L97" s="18">
        <v>2.8575342465753426</v>
      </c>
      <c r="M97" t="s">
        <v>48</v>
      </c>
    </row>
    <row r="98" spans="1:13" x14ac:dyDescent="0.35">
      <c r="A98" t="s">
        <v>331</v>
      </c>
      <c r="B98" t="s">
        <v>332</v>
      </c>
      <c r="C98" t="s">
        <v>333</v>
      </c>
      <c r="D98" t="s">
        <v>37</v>
      </c>
      <c r="E98" t="s">
        <v>115</v>
      </c>
      <c r="F98" s="6">
        <v>51798.25</v>
      </c>
      <c r="G98" t="s">
        <v>39</v>
      </c>
      <c r="H98" s="7">
        <v>43665</v>
      </c>
      <c r="I98">
        <v>1</v>
      </c>
      <c r="J98" t="s">
        <v>40</v>
      </c>
      <c r="K98" t="s">
        <v>47</v>
      </c>
      <c r="L98" s="18">
        <v>4.9287671232876713</v>
      </c>
      <c r="M98" t="s">
        <v>48</v>
      </c>
    </row>
    <row r="99" spans="1:13" x14ac:dyDescent="0.35">
      <c r="A99" t="s">
        <v>334</v>
      </c>
      <c r="B99" t="s">
        <v>335</v>
      </c>
      <c r="C99" t="s">
        <v>336</v>
      </c>
      <c r="D99" t="s">
        <v>37</v>
      </c>
      <c r="E99" t="s">
        <v>57</v>
      </c>
      <c r="F99" s="6">
        <v>114772.32</v>
      </c>
      <c r="G99" t="s">
        <v>58</v>
      </c>
      <c r="H99" s="7">
        <v>44251</v>
      </c>
      <c r="I99">
        <v>1</v>
      </c>
      <c r="J99" t="s">
        <v>40</v>
      </c>
      <c r="K99" t="s">
        <v>52</v>
      </c>
      <c r="L99" s="18">
        <v>3.3232876712328765</v>
      </c>
      <c r="M99" t="s">
        <v>48</v>
      </c>
    </row>
    <row r="100" spans="1:13" x14ac:dyDescent="0.35">
      <c r="A100" t="s">
        <v>337</v>
      </c>
      <c r="B100" t="s">
        <v>338</v>
      </c>
      <c r="C100" t="s">
        <v>339</v>
      </c>
      <c r="D100" t="s">
        <v>56</v>
      </c>
      <c r="E100" t="s">
        <v>63</v>
      </c>
      <c r="F100" s="6">
        <v>89605.13</v>
      </c>
      <c r="G100" t="s">
        <v>39</v>
      </c>
      <c r="H100" s="7">
        <v>43258</v>
      </c>
      <c r="I100">
        <v>1</v>
      </c>
      <c r="J100" t="s">
        <v>40</v>
      </c>
      <c r="K100" t="s">
        <v>97</v>
      </c>
      <c r="L100" s="18">
        <v>6.043835616438356</v>
      </c>
      <c r="M100" t="s">
        <v>48</v>
      </c>
    </row>
    <row r="101" spans="1:13" x14ac:dyDescent="0.35">
      <c r="A101" t="s">
        <v>340</v>
      </c>
      <c r="B101" t="s">
        <v>341</v>
      </c>
      <c r="C101" t="s">
        <v>342</v>
      </c>
      <c r="D101" t="s">
        <v>37</v>
      </c>
      <c r="E101" t="s">
        <v>57</v>
      </c>
      <c r="F101" s="6">
        <v>88425.08</v>
      </c>
      <c r="G101" t="s">
        <v>39</v>
      </c>
      <c r="H101" s="7">
        <v>43662</v>
      </c>
      <c r="I101">
        <v>1</v>
      </c>
      <c r="J101" t="s">
        <v>40</v>
      </c>
      <c r="K101" t="s">
        <v>47</v>
      </c>
      <c r="L101" s="18">
        <v>4.9369863013698634</v>
      </c>
      <c r="M101" t="s">
        <v>48</v>
      </c>
    </row>
    <row r="102" spans="1:13" x14ac:dyDescent="0.35">
      <c r="A102" t="s">
        <v>343</v>
      </c>
      <c r="B102" t="s">
        <v>344</v>
      </c>
      <c r="C102" t="s">
        <v>345</v>
      </c>
      <c r="D102" t="s">
        <v>37</v>
      </c>
      <c r="E102" t="s">
        <v>63</v>
      </c>
      <c r="F102" s="6">
        <v>104903.79</v>
      </c>
      <c r="G102" t="s">
        <v>58</v>
      </c>
      <c r="H102" s="7">
        <v>43649</v>
      </c>
      <c r="I102">
        <v>1</v>
      </c>
      <c r="J102" t="s">
        <v>40</v>
      </c>
      <c r="K102" t="s">
        <v>93</v>
      </c>
      <c r="L102" s="18">
        <v>4.9726027397260273</v>
      </c>
      <c r="M102" t="s">
        <v>48</v>
      </c>
    </row>
    <row r="103" spans="1:13" x14ac:dyDescent="0.35">
      <c r="A103" t="s">
        <v>346</v>
      </c>
      <c r="B103" t="s">
        <v>347</v>
      </c>
      <c r="C103" t="s">
        <v>348</v>
      </c>
      <c r="D103" t="s">
        <v>37</v>
      </c>
      <c r="E103" t="s">
        <v>108</v>
      </c>
      <c r="F103" s="6">
        <v>69057.320000000007</v>
      </c>
      <c r="G103" t="s">
        <v>39</v>
      </c>
      <c r="H103" s="7">
        <v>43390</v>
      </c>
      <c r="I103">
        <v>1</v>
      </c>
      <c r="J103" t="s">
        <v>40</v>
      </c>
      <c r="K103" t="s">
        <v>41</v>
      </c>
      <c r="L103" s="18">
        <v>5.6821917808219178</v>
      </c>
      <c r="M103" t="s">
        <v>48</v>
      </c>
    </row>
    <row r="104" spans="1:13" x14ac:dyDescent="0.35">
      <c r="A104" t="s">
        <v>346</v>
      </c>
      <c r="B104" t="s">
        <v>347</v>
      </c>
      <c r="C104" t="s">
        <v>348</v>
      </c>
      <c r="D104" t="s">
        <v>37</v>
      </c>
      <c r="E104" t="s">
        <v>108</v>
      </c>
      <c r="F104" s="6">
        <v>69057.320000000007</v>
      </c>
      <c r="G104" t="s">
        <v>39</v>
      </c>
      <c r="H104" s="7">
        <v>43390</v>
      </c>
      <c r="I104">
        <v>1</v>
      </c>
      <c r="J104" t="s">
        <v>40</v>
      </c>
      <c r="K104" t="s">
        <v>41</v>
      </c>
      <c r="L104" s="18">
        <v>5.6821917808219178</v>
      </c>
      <c r="M104" t="s">
        <v>48</v>
      </c>
    </row>
    <row r="105" spans="1:13" x14ac:dyDescent="0.35">
      <c r="A105" t="s">
        <v>349</v>
      </c>
      <c r="B105" t="s">
        <v>350</v>
      </c>
      <c r="C105" t="s">
        <v>351</v>
      </c>
      <c r="D105" t="s">
        <v>56</v>
      </c>
      <c r="E105" t="s">
        <v>115</v>
      </c>
      <c r="F105" s="6">
        <v>77743.149999999994</v>
      </c>
      <c r="G105" t="s">
        <v>39</v>
      </c>
      <c r="H105" s="7">
        <v>43920</v>
      </c>
      <c r="I105">
        <v>1</v>
      </c>
      <c r="J105" t="s">
        <v>40</v>
      </c>
      <c r="K105" t="s">
        <v>93</v>
      </c>
      <c r="L105" s="18">
        <v>4.2301369863013702</v>
      </c>
      <c r="M105" t="s">
        <v>48</v>
      </c>
    </row>
    <row r="106" spans="1:13" x14ac:dyDescent="0.35">
      <c r="A106" t="s">
        <v>352</v>
      </c>
      <c r="B106" t="s">
        <v>353</v>
      </c>
      <c r="C106" t="s">
        <v>354</v>
      </c>
      <c r="D106" t="s">
        <v>56</v>
      </c>
      <c r="E106" t="s">
        <v>57</v>
      </c>
      <c r="F106" s="6">
        <v>108872.77</v>
      </c>
      <c r="G106" t="s">
        <v>58</v>
      </c>
      <c r="H106" s="7">
        <v>43521</v>
      </c>
      <c r="I106">
        <v>1</v>
      </c>
      <c r="J106" t="s">
        <v>40</v>
      </c>
      <c r="K106" t="s">
        <v>59</v>
      </c>
      <c r="L106" s="18">
        <v>5.3232876712328769</v>
      </c>
      <c r="M106" t="s">
        <v>48</v>
      </c>
    </row>
    <row r="107" spans="1:13" x14ac:dyDescent="0.35">
      <c r="A107" t="s">
        <v>355</v>
      </c>
      <c r="B107" t="s">
        <v>356</v>
      </c>
      <c r="C107" t="s">
        <v>357</v>
      </c>
      <c r="D107" t="s">
        <v>37</v>
      </c>
      <c r="E107" t="s">
        <v>74</v>
      </c>
      <c r="F107" s="6">
        <v>68887.839999999997</v>
      </c>
      <c r="G107" t="s">
        <v>39</v>
      </c>
      <c r="H107" s="7">
        <v>43297</v>
      </c>
      <c r="I107">
        <v>1</v>
      </c>
      <c r="J107" t="s">
        <v>40</v>
      </c>
      <c r="K107" t="s">
        <v>59</v>
      </c>
      <c r="L107" s="18">
        <v>5.9369863013698634</v>
      </c>
      <c r="M107" t="s">
        <v>48</v>
      </c>
    </row>
    <row r="108" spans="1:13" x14ac:dyDescent="0.35">
      <c r="A108" t="s">
        <v>358</v>
      </c>
      <c r="B108" t="s">
        <v>359</v>
      </c>
      <c r="C108" t="s">
        <v>360</v>
      </c>
      <c r="D108" t="s">
        <v>37</v>
      </c>
      <c r="E108" t="s">
        <v>115</v>
      </c>
      <c r="F108" s="6">
        <v>66865.490000000005</v>
      </c>
      <c r="G108" t="s">
        <v>39</v>
      </c>
      <c r="H108" s="7">
        <v>43514</v>
      </c>
      <c r="I108">
        <v>1</v>
      </c>
      <c r="J108" t="s">
        <v>40</v>
      </c>
      <c r="K108" t="s">
        <v>97</v>
      </c>
      <c r="L108" s="18">
        <v>5.3424657534246576</v>
      </c>
      <c r="M108" t="s">
        <v>48</v>
      </c>
    </row>
    <row r="109" spans="1:13" x14ac:dyDescent="0.35">
      <c r="A109" t="s">
        <v>358</v>
      </c>
      <c r="B109" t="s">
        <v>359</v>
      </c>
      <c r="C109" t="s">
        <v>360</v>
      </c>
      <c r="D109" t="s">
        <v>37</v>
      </c>
      <c r="E109" t="s">
        <v>115</v>
      </c>
      <c r="F109" s="6">
        <v>66865.490000000005</v>
      </c>
      <c r="G109" t="s">
        <v>39</v>
      </c>
      <c r="H109" s="7">
        <v>43514</v>
      </c>
      <c r="I109">
        <v>1</v>
      </c>
      <c r="J109" t="s">
        <v>40</v>
      </c>
      <c r="K109" t="s">
        <v>97</v>
      </c>
      <c r="L109" s="18">
        <v>5.3424657534246576</v>
      </c>
      <c r="M109" t="s">
        <v>48</v>
      </c>
    </row>
    <row r="110" spans="1:13" x14ac:dyDescent="0.35">
      <c r="A110" t="s">
        <v>361</v>
      </c>
      <c r="B110" t="s">
        <v>362</v>
      </c>
      <c r="C110" t="s">
        <v>363</v>
      </c>
      <c r="D110" t="s">
        <v>37</v>
      </c>
      <c r="E110" t="s">
        <v>85</v>
      </c>
      <c r="F110" s="6">
        <v>100731.95</v>
      </c>
      <c r="G110" t="s">
        <v>58</v>
      </c>
      <c r="H110" s="7">
        <v>43936</v>
      </c>
      <c r="I110">
        <v>1</v>
      </c>
      <c r="J110" t="s">
        <v>40</v>
      </c>
      <c r="K110" t="s">
        <v>101</v>
      </c>
      <c r="L110" s="18">
        <v>4.1863013698630134</v>
      </c>
      <c r="M110" t="s">
        <v>48</v>
      </c>
    </row>
    <row r="111" spans="1:13" x14ac:dyDescent="0.35">
      <c r="A111" t="s">
        <v>364</v>
      </c>
      <c r="B111" t="s">
        <v>365</v>
      </c>
      <c r="C111" t="s">
        <v>366</v>
      </c>
      <c r="D111" t="s">
        <v>211</v>
      </c>
      <c r="E111" t="s">
        <v>74</v>
      </c>
      <c r="F111" s="6">
        <v>107107.6</v>
      </c>
      <c r="G111" t="s">
        <v>58</v>
      </c>
      <c r="H111" s="7">
        <v>43325</v>
      </c>
      <c r="I111">
        <v>0.9</v>
      </c>
      <c r="J111" t="s">
        <v>40</v>
      </c>
      <c r="K111" t="s">
        <v>93</v>
      </c>
      <c r="L111" s="18">
        <v>5.86027397260274</v>
      </c>
      <c r="M111" t="s">
        <v>42</v>
      </c>
    </row>
    <row r="112" spans="1:13" x14ac:dyDescent="0.35">
      <c r="A112" t="s">
        <v>367</v>
      </c>
      <c r="B112" t="s">
        <v>368</v>
      </c>
      <c r="C112" t="s">
        <v>369</v>
      </c>
      <c r="D112" t="s">
        <v>37</v>
      </c>
      <c r="E112" t="s">
        <v>147</v>
      </c>
      <c r="F112" s="6">
        <v>102129.37</v>
      </c>
      <c r="G112" t="s">
        <v>58</v>
      </c>
      <c r="H112" s="7">
        <v>44396</v>
      </c>
      <c r="I112">
        <v>1</v>
      </c>
      <c r="J112" t="s">
        <v>40</v>
      </c>
      <c r="K112" t="s">
        <v>52</v>
      </c>
      <c r="L112" s="18">
        <v>2.9260273972602739</v>
      </c>
      <c r="M112" t="s">
        <v>48</v>
      </c>
    </row>
    <row r="113" spans="1:13" x14ac:dyDescent="0.35">
      <c r="A113" t="s">
        <v>370</v>
      </c>
      <c r="B113" t="s">
        <v>371</v>
      </c>
      <c r="C113" t="s">
        <v>372</v>
      </c>
      <c r="D113" t="s">
        <v>37</v>
      </c>
      <c r="E113" t="s">
        <v>70</v>
      </c>
      <c r="F113" s="6">
        <v>75733.740000000005</v>
      </c>
      <c r="G113" t="s">
        <v>39</v>
      </c>
      <c r="H113" s="7">
        <v>44382</v>
      </c>
      <c r="I113">
        <v>1</v>
      </c>
      <c r="J113" t="s">
        <v>40</v>
      </c>
      <c r="K113" t="s">
        <v>47</v>
      </c>
      <c r="L113" s="18">
        <v>2.9643835616438357</v>
      </c>
      <c r="M113" t="s">
        <v>48</v>
      </c>
    </row>
    <row r="114" spans="1:13" x14ac:dyDescent="0.35">
      <c r="A114" t="s">
        <v>373</v>
      </c>
      <c r="B114" t="s">
        <v>374</v>
      </c>
      <c r="C114" t="s">
        <v>375</v>
      </c>
      <c r="D114" t="s">
        <v>37</v>
      </c>
      <c r="E114" t="s">
        <v>147</v>
      </c>
      <c r="F114" s="6">
        <v>78020.39</v>
      </c>
      <c r="G114" t="s">
        <v>39</v>
      </c>
      <c r="H114" s="7">
        <v>43899</v>
      </c>
      <c r="I114">
        <v>1</v>
      </c>
      <c r="J114" t="s">
        <v>40</v>
      </c>
      <c r="K114" t="s">
        <v>59</v>
      </c>
      <c r="L114" s="18">
        <v>4.2876712328767121</v>
      </c>
      <c r="M114" t="s">
        <v>48</v>
      </c>
    </row>
    <row r="115" spans="1:13" x14ac:dyDescent="0.35">
      <c r="A115" t="s">
        <v>376</v>
      </c>
      <c r="B115" t="s">
        <v>377</v>
      </c>
      <c r="C115" t="s">
        <v>378</v>
      </c>
      <c r="D115" t="s">
        <v>37</v>
      </c>
      <c r="E115" t="s">
        <v>38</v>
      </c>
      <c r="F115" s="6">
        <v>95677.9</v>
      </c>
      <c r="G115" t="s">
        <v>39</v>
      </c>
      <c r="H115" s="7">
        <v>44396</v>
      </c>
      <c r="I115">
        <v>0.3</v>
      </c>
      <c r="J115" t="s">
        <v>40</v>
      </c>
      <c r="K115" t="s">
        <v>93</v>
      </c>
      <c r="L115" s="18">
        <v>2.9260273972602739</v>
      </c>
      <c r="M115" t="s">
        <v>42</v>
      </c>
    </row>
    <row r="116" spans="1:13" x14ac:dyDescent="0.35">
      <c r="A116" t="s">
        <v>379</v>
      </c>
      <c r="B116" t="s">
        <v>380</v>
      </c>
      <c r="C116" t="s">
        <v>381</v>
      </c>
      <c r="D116" t="s">
        <v>56</v>
      </c>
      <c r="E116" t="s">
        <v>57</v>
      </c>
      <c r="F116" s="6">
        <v>109143.17</v>
      </c>
      <c r="G116" t="s">
        <v>58</v>
      </c>
      <c r="H116" s="7">
        <v>43945</v>
      </c>
      <c r="I116">
        <v>1</v>
      </c>
      <c r="J116" t="s">
        <v>40</v>
      </c>
      <c r="K116" t="s">
        <v>41</v>
      </c>
      <c r="L116" s="18">
        <v>4.161643835616438</v>
      </c>
      <c r="M116" t="s">
        <v>48</v>
      </c>
    </row>
    <row r="117" spans="1:13" x14ac:dyDescent="0.35">
      <c r="A117" t="s">
        <v>382</v>
      </c>
      <c r="B117" t="s">
        <v>383</v>
      </c>
      <c r="C117" t="s">
        <v>384</v>
      </c>
      <c r="D117" t="s">
        <v>37</v>
      </c>
      <c r="E117" t="s">
        <v>108</v>
      </c>
      <c r="F117" s="6">
        <v>28305.08</v>
      </c>
      <c r="G117" t="s">
        <v>78</v>
      </c>
      <c r="H117" s="7">
        <v>43754</v>
      </c>
      <c r="I117">
        <v>1</v>
      </c>
      <c r="J117" t="s">
        <v>40</v>
      </c>
      <c r="K117" t="s">
        <v>59</v>
      </c>
      <c r="L117" s="18">
        <v>4.6849315068493151</v>
      </c>
      <c r="M117" t="s">
        <v>48</v>
      </c>
    </row>
    <row r="118" spans="1:13" x14ac:dyDescent="0.35">
      <c r="A118" t="s">
        <v>385</v>
      </c>
      <c r="B118" t="s">
        <v>386</v>
      </c>
      <c r="C118" t="s">
        <v>387</v>
      </c>
      <c r="D118" t="s">
        <v>56</v>
      </c>
      <c r="E118" t="s">
        <v>63</v>
      </c>
      <c r="F118" s="6">
        <v>76932.600000000006</v>
      </c>
      <c r="G118" t="s">
        <v>39</v>
      </c>
      <c r="H118" s="7">
        <v>43493</v>
      </c>
      <c r="I118">
        <v>1</v>
      </c>
      <c r="J118" t="s">
        <v>40</v>
      </c>
      <c r="K118" t="s">
        <v>47</v>
      </c>
      <c r="L118" s="18">
        <v>5.4</v>
      </c>
      <c r="M118" t="s">
        <v>48</v>
      </c>
    </row>
    <row r="119" spans="1:13" x14ac:dyDescent="0.35">
      <c r="A119" t="s">
        <v>388</v>
      </c>
      <c r="B119" t="s">
        <v>389</v>
      </c>
      <c r="C119" t="s">
        <v>390</v>
      </c>
      <c r="D119" t="s">
        <v>56</v>
      </c>
      <c r="E119" t="s">
        <v>108</v>
      </c>
      <c r="F119" s="6">
        <v>69913.39</v>
      </c>
      <c r="G119" t="s">
        <v>39</v>
      </c>
      <c r="H119" s="7">
        <v>43584</v>
      </c>
      <c r="I119">
        <v>1</v>
      </c>
      <c r="J119" t="s">
        <v>40</v>
      </c>
      <c r="K119" t="s">
        <v>59</v>
      </c>
      <c r="L119" s="18">
        <v>5.1506849315068495</v>
      </c>
      <c r="M119" t="s">
        <v>48</v>
      </c>
    </row>
    <row r="120" spans="1:13" x14ac:dyDescent="0.35">
      <c r="A120" t="s">
        <v>391</v>
      </c>
      <c r="B120" t="s">
        <v>392</v>
      </c>
      <c r="C120" t="s">
        <v>393</v>
      </c>
      <c r="D120" t="s">
        <v>56</v>
      </c>
      <c r="E120" t="s">
        <v>115</v>
      </c>
      <c r="F120" s="6">
        <v>111229.47</v>
      </c>
      <c r="G120" t="s">
        <v>58</v>
      </c>
      <c r="H120" s="7">
        <v>43402</v>
      </c>
      <c r="I120">
        <v>1</v>
      </c>
      <c r="J120" t="s">
        <v>40</v>
      </c>
      <c r="K120" t="s">
        <v>59</v>
      </c>
      <c r="L120" s="18">
        <v>5.6493150684931503</v>
      </c>
      <c r="M120" t="s">
        <v>48</v>
      </c>
    </row>
    <row r="121" spans="1:13" x14ac:dyDescent="0.35">
      <c r="A121" t="s">
        <v>394</v>
      </c>
      <c r="B121" t="s">
        <v>395</v>
      </c>
      <c r="C121" t="s">
        <v>396</v>
      </c>
      <c r="D121" t="s">
        <v>37</v>
      </c>
      <c r="E121" t="s">
        <v>108</v>
      </c>
      <c r="F121" s="6">
        <v>120000</v>
      </c>
      <c r="G121" t="s">
        <v>58</v>
      </c>
      <c r="H121" s="7">
        <v>43902</v>
      </c>
      <c r="I121">
        <v>0.9</v>
      </c>
      <c r="J121" t="s">
        <v>40</v>
      </c>
      <c r="K121" t="s">
        <v>59</v>
      </c>
      <c r="L121" s="18">
        <v>4.279452054794521</v>
      </c>
      <c r="M121" t="s">
        <v>42</v>
      </c>
    </row>
    <row r="122" spans="1:13" x14ac:dyDescent="0.35">
      <c r="A122" t="s">
        <v>397</v>
      </c>
      <c r="B122" t="s">
        <v>398</v>
      </c>
      <c r="C122" t="s">
        <v>399</v>
      </c>
      <c r="D122" t="s">
        <v>37</v>
      </c>
      <c r="E122" t="s">
        <v>85</v>
      </c>
      <c r="F122" s="6">
        <v>85264.38</v>
      </c>
      <c r="G122" t="s">
        <v>39</v>
      </c>
      <c r="H122" s="7">
        <v>43220</v>
      </c>
      <c r="I122">
        <v>1</v>
      </c>
      <c r="J122" t="s">
        <v>40</v>
      </c>
      <c r="K122" t="s">
        <v>93</v>
      </c>
      <c r="L122" s="18">
        <v>6.1479452054794521</v>
      </c>
      <c r="M122" t="s">
        <v>48</v>
      </c>
    </row>
    <row r="123" spans="1:13" x14ac:dyDescent="0.35">
      <c r="A123" t="s">
        <v>400</v>
      </c>
      <c r="B123" t="s">
        <v>401</v>
      </c>
      <c r="C123" t="s">
        <v>402</v>
      </c>
      <c r="D123" t="s">
        <v>56</v>
      </c>
      <c r="E123" t="s">
        <v>108</v>
      </c>
      <c r="F123" s="6">
        <v>100424.23</v>
      </c>
      <c r="G123" t="s">
        <v>58</v>
      </c>
      <c r="H123" s="7">
        <v>43801</v>
      </c>
      <c r="I123">
        <v>1</v>
      </c>
      <c r="J123" t="s">
        <v>40</v>
      </c>
      <c r="K123" t="s">
        <v>101</v>
      </c>
      <c r="L123" s="18">
        <v>4.5561643835616437</v>
      </c>
      <c r="M123" t="s">
        <v>48</v>
      </c>
    </row>
    <row r="124" spans="1:13" x14ac:dyDescent="0.35">
      <c r="A124" t="s">
        <v>403</v>
      </c>
      <c r="B124" t="s">
        <v>404</v>
      </c>
      <c r="C124" t="s">
        <v>405</v>
      </c>
      <c r="D124" t="s">
        <v>37</v>
      </c>
      <c r="E124" t="s">
        <v>137</v>
      </c>
      <c r="F124" s="6">
        <v>71924.850000000006</v>
      </c>
      <c r="G124" t="s">
        <v>39</v>
      </c>
      <c r="H124" s="7">
        <v>43822</v>
      </c>
      <c r="I124">
        <v>1</v>
      </c>
      <c r="J124" t="s">
        <v>40</v>
      </c>
      <c r="K124" t="s">
        <v>93</v>
      </c>
      <c r="L124" s="18">
        <v>4.4986301369863018</v>
      </c>
      <c r="M124" t="s">
        <v>48</v>
      </c>
    </row>
    <row r="125" spans="1:13" x14ac:dyDescent="0.35">
      <c r="A125" t="s">
        <v>406</v>
      </c>
      <c r="B125" t="s">
        <v>407</v>
      </c>
      <c r="C125" t="s">
        <v>408</v>
      </c>
      <c r="D125" t="s">
        <v>37</v>
      </c>
      <c r="E125" t="s">
        <v>46</v>
      </c>
      <c r="F125" s="6">
        <v>61688.77</v>
      </c>
      <c r="G125" t="s">
        <v>39</v>
      </c>
      <c r="H125" s="7">
        <v>43346</v>
      </c>
      <c r="I125">
        <v>0.9</v>
      </c>
      <c r="J125" t="s">
        <v>40</v>
      </c>
      <c r="K125" t="s">
        <v>93</v>
      </c>
      <c r="L125" s="18">
        <v>5.8027397260273972</v>
      </c>
      <c r="M125" t="s">
        <v>42</v>
      </c>
    </row>
    <row r="126" spans="1:13" x14ac:dyDescent="0.35">
      <c r="A126" t="s">
        <v>409</v>
      </c>
      <c r="B126" t="s">
        <v>410</v>
      </c>
      <c r="C126" t="s">
        <v>411</v>
      </c>
      <c r="D126" t="s">
        <v>37</v>
      </c>
      <c r="E126" t="s">
        <v>115</v>
      </c>
      <c r="F126" s="6">
        <v>75475.929999999993</v>
      </c>
      <c r="G126" t="s">
        <v>39</v>
      </c>
      <c r="H126" s="7">
        <v>43794</v>
      </c>
      <c r="I126">
        <v>1</v>
      </c>
      <c r="J126" t="s">
        <v>40</v>
      </c>
      <c r="K126" t="s">
        <v>59</v>
      </c>
      <c r="L126" s="18">
        <v>4.5753424657534243</v>
      </c>
      <c r="M126" t="s">
        <v>48</v>
      </c>
    </row>
    <row r="127" spans="1:13" x14ac:dyDescent="0.35">
      <c r="A127" t="s">
        <v>412</v>
      </c>
      <c r="B127" t="s">
        <v>413</v>
      </c>
      <c r="C127" t="s">
        <v>414</v>
      </c>
      <c r="D127" t="s">
        <v>37</v>
      </c>
      <c r="E127" t="s">
        <v>38</v>
      </c>
      <c r="F127" s="6">
        <v>37902.35</v>
      </c>
      <c r="G127" t="s">
        <v>78</v>
      </c>
      <c r="H127" s="7">
        <v>43823</v>
      </c>
      <c r="I127">
        <v>1</v>
      </c>
      <c r="J127" t="s">
        <v>40</v>
      </c>
      <c r="K127" t="s">
        <v>93</v>
      </c>
      <c r="L127" s="18">
        <v>4.4958904109589044</v>
      </c>
      <c r="M127" t="s">
        <v>48</v>
      </c>
    </row>
    <row r="128" spans="1:13" x14ac:dyDescent="0.35">
      <c r="A128" t="s">
        <v>412</v>
      </c>
      <c r="B128" t="s">
        <v>415</v>
      </c>
      <c r="C128" t="s">
        <v>416</v>
      </c>
      <c r="D128" t="s">
        <v>37</v>
      </c>
      <c r="E128" t="s">
        <v>38</v>
      </c>
      <c r="F128" s="6">
        <v>37902.35</v>
      </c>
      <c r="G128" t="s">
        <v>78</v>
      </c>
      <c r="H128" s="7">
        <v>43823</v>
      </c>
      <c r="I128">
        <v>1</v>
      </c>
      <c r="J128" t="s">
        <v>40</v>
      </c>
      <c r="K128" t="s">
        <v>93</v>
      </c>
      <c r="L128" s="18">
        <v>4.4958904109589044</v>
      </c>
      <c r="M128" t="s">
        <v>48</v>
      </c>
    </row>
    <row r="129" spans="1:13" x14ac:dyDescent="0.35">
      <c r="A129" t="s">
        <v>417</v>
      </c>
      <c r="B129" t="s">
        <v>418</v>
      </c>
      <c r="C129" t="s">
        <v>419</v>
      </c>
      <c r="D129" t="s">
        <v>37</v>
      </c>
      <c r="E129" t="s">
        <v>137</v>
      </c>
      <c r="F129" s="6">
        <v>63555.73</v>
      </c>
      <c r="G129" t="s">
        <v>39</v>
      </c>
      <c r="H129" s="7">
        <v>44159</v>
      </c>
      <c r="I129">
        <v>1</v>
      </c>
      <c r="J129" t="s">
        <v>40</v>
      </c>
      <c r="K129" t="s">
        <v>93</v>
      </c>
      <c r="L129" s="18">
        <v>3.5753424657534247</v>
      </c>
      <c r="M129" t="s">
        <v>48</v>
      </c>
    </row>
    <row r="130" spans="1:13" x14ac:dyDescent="0.35">
      <c r="A130" t="s">
        <v>420</v>
      </c>
      <c r="B130" t="s">
        <v>421</v>
      </c>
      <c r="C130" t="s">
        <v>422</v>
      </c>
      <c r="D130" t="s">
        <v>37</v>
      </c>
      <c r="E130" t="s">
        <v>115</v>
      </c>
      <c r="F130" s="6">
        <v>68197.899999999994</v>
      </c>
      <c r="G130" t="s">
        <v>39</v>
      </c>
      <c r="H130" s="7">
        <v>44119</v>
      </c>
      <c r="I130">
        <v>1</v>
      </c>
      <c r="J130" t="s">
        <v>40</v>
      </c>
      <c r="K130" t="s">
        <v>101</v>
      </c>
      <c r="L130" s="18">
        <v>3.6849315068493151</v>
      </c>
      <c r="M130" t="s">
        <v>48</v>
      </c>
    </row>
    <row r="131" spans="1:13" x14ac:dyDescent="0.35">
      <c r="A131" t="s">
        <v>423</v>
      </c>
      <c r="B131" t="s">
        <v>424</v>
      </c>
      <c r="C131" t="s">
        <v>425</v>
      </c>
      <c r="D131" t="s">
        <v>37</v>
      </c>
      <c r="E131" t="s">
        <v>57</v>
      </c>
      <c r="F131" s="6">
        <v>94815.28</v>
      </c>
      <c r="G131" t="s">
        <v>39</v>
      </c>
      <c r="H131" s="7">
        <v>43440</v>
      </c>
      <c r="I131">
        <v>1</v>
      </c>
      <c r="J131" t="s">
        <v>40</v>
      </c>
      <c r="K131" t="s">
        <v>97</v>
      </c>
      <c r="L131" s="18">
        <v>5.5452054794520551</v>
      </c>
      <c r="M131" t="s">
        <v>48</v>
      </c>
    </row>
    <row r="132" spans="1:13" x14ac:dyDescent="0.35">
      <c r="A132" t="s">
        <v>426</v>
      </c>
      <c r="B132" t="s">
        <v>427</v>
      </c>
      <c r="C132" t="s">
        <v>428</v>
      </c>
      <c r="D132" t="s">
        <v>56</v>
      </c>
      <c r="E132" t="s">
        <v>89</v>
      </c>
      <c r="F132" s="6">
        <v>52748.63</v>
      </c>
      <c r="G132" t="s">
        <v>39</v>
      </c>
      <c r="H132" s="7">
        <v>43857</v>
      </c>
      <c r="I132">
        <v>1</v>
      </c>
      <c r="J132" t="s">
        <v>40</v>
      </c>
      <c r="K132" t="s">
        <v>93</v>
      </c>
      <c r="L132" s="18">
        <v>4.4027397260273968</v>
      </c>
      <c r="M132" t="s">
        <v>48</v>
      </c>
    </row>
    <row r="133" spans="1:13" x14ac:dyDescent="0.35">
      <c r="A133" t="s">
        <v>429</v>
      </c>
      <c r="B133" t="s">
        <v>430</v>
      </c>
      <c r="C133" t="s">
        <v>431</v>
      </c>
      <c r="D133" t="s">
        <v>37</v>
      </c>
      <c r="E133" t="s">
        <v>108</v>
      </c>
      <c r="F133" s="6">
        <v>109163.39</v>
      </c>
      <c r="G133" t="s">
        <v>58</v>
      </c>
      <c r="H133" s="7">
        <v>44019</v>
      </c>
      <c r="I133">
        <v>0.8</v>
      </c>
      <c r="J133" t="s">
        <v>40</v>
      </c>
      <c r="K133" t="s">
        <v>97</v>
      </c>
      <c r="L133" s="18">
        <v>3.9589041095890409</v>
      </c>
      <c r="M133" t="s">
        <v>42</v>
      </c>
    </row>
    <row r="134" spans="1:13" x14ac:dyDescent="0.35">
      <c r="A134" t="s">
        <v>432</v>
      </c>
      <c r="B134" t="s">
        <v>433</v>
      </c>
      <c r="C134" t="s">
        <v>434</v>
      </c>
      <c r="D134" t="s">
        <v>37</v>
      </c>
      <c r="E134" t="s">
        <v>137</v>
      </c>
      <c r="F134" s="6">
        <v>88034.67</v>
      </c>
      <c r="G134" t="s">
        <v>39</v>
      </c>
      <c r="H134" s="7">
        <v>43669</v>
      </c>
      <c r="I134">
        <v>1</v>
      </c>
      <c r="J134" t="s">
        <v>40</v>
      </c>
      <c r="K134" t="s">
        <v>59</v>
      </c>
      <c r="L134" s="18">
        <v>4.9178082191780819</v>
      </c>
      <c r="M134" t="s">
        <v>48</v>
      </c>
    </row>
    <row r="135" spans="1:13" x14ac:dyDescent="0.35">
      <c r="A135" t="s">
        <v>435</v>
      </c>
      <c r="B135" t="s">
        <v>436</v>
      </c>
      <c r="C135" t="s">
        <v>437</v>
      </c>
      <c r="D135" t="s">
        <v>37</v>
      </c>
      <c r="E135" t="s">
        <v>108</v>
      </c>
      <c r="F135" s="6">
        <v>42161.77</v>
      </c>
      <c r="G135" t="s">
        <v>78</v>
      </c>
      <c r="H135" s="7">
        <v>43494</v>
      </c>
      <c r="I135">
        <v>1</v>
      </c>
      <c r="J135" t="s">
        <v>40</v>
      </c>
      <c r="K135" t="s">
        <v>101</v>
      </c>
      <c r="L135" s="18">
        <v>5.397260273972603</v>
      </c>
      <c r="M135" t="s">
        <v>48</v>
      </c>
    </row>
    <row r="136" spans="1:13" x14ac:dyDescent="0.35">
      <c r="A136" t="s">
        <v>438</v>
      </c>
      <c r="B136" t="s">
        <v>439</v>
      </c>
      <c r="C136" t="s">
        <v>440</v>
      </c>
      <c r="D136" t="s">
        <v>56</v>
      </c>
      <c r="E136" t="s">
        <v>137</v>
      </c>
      <c r="F136" s="6">
        <v>59258.19</v>
      </c>
      <c r="G136" t="s">
        <v>39</v>
      </c>
      <c r="H136" s="7">
        <v>43452</v>
      </c>
      <c r="I136">
        <v>0.8</v>
      </c>
      <c r="J136" t="s">
        <v>40</v>
      </c>
      <c r="K136" t="s">
        <v>97</v>
      </c>
      <c r="L136" s="18">
        <v>5.5123287671232877</v>
      </c>
      <c r="M136" t="s">
        <v>42</v>
      </c>
    </row>
    <row r="137" spans="1:13" x14ac:dyDescent="0.35">
      <c r="A137" t="s">
        <v>438</v>
      </c>
      <c r="B137" t="s">
        <v>439</v>
      </c>
      <c r="C137" t="s">
        <v>440</v>
      </c>
      <c r="D137" t="s">
        <v>56</v>
      </c>
      <c r="E137" t="s">
        <v>137</v>
      </c>
      <c r="F137" s="6">
        <v>59258.19</v>
      </c>
      <c r="G137" t="s">
        <v>39</v>
      </c>
      <c r="H137" s="7">
        <v>43452</v>
      </c>
      <c r="I137">
        <v>0.8</v>
      </c>
      <c r="J137" t="s">
        <v>40</v>
      </c>
      <c r="K137" t="s">
        <v>97</v>
      </c>
      <c r="L137" s="18">
        <v>5.5123287671232877</v>
      </c>
      <c r="M137" t="s">
        <v>42</v>
      </c>
    </row>
    <row r="138" spans="1:13" x14ac:dyDescent="0.35">
      <c r="A138" t="s">
        <v>441</v>
      </c>
      <c r="B138" t="s">
        <v>442</v>
      </c>
      <c r="C138" t="s">
        <v>443</v>
      </c>
      <c r="D138" t="s">
        <v>37</v>
      </c>
      <c r="E138" t="s">
        <v>38</v>
      </c>
      <c r="F138" s="6">
        <v>71570.990000000005</v>
      </c>
      <c r="G138" t="s">
        <v>39</v>
      </c>
      <c r="H138" s="7">
        <v>44249</v>
      </c>
      <c r="I138">
        <v>0.5</v>
      </c>
      <c r="J138" t="s">
        <v>40</v>
      </c>
      <c r="K138" t="s">
        <v>47</v>
      </c>
      <c r="L138" s="18">
        <v>3.3287671232876712</v>
      </c>
      <c r="M138" t="s">
        <v>42</v>
      </c>
    </row>
    <row r="139" spans="1:13" x14ac:dyDescent="0.35">
      <c r="A139" t="s">
        <v>444</v>
      </c>
      <c r="B139" t="s">
        <v>445</v>
      </c>
      <c r="C139" t="s">
        <v>446</v>
      </c>
      <c r="D139" t="s">
        <v>56</v>
      </c>
      <c r="E139" t="s">
        <v>74</v>
      </c>
      <c r="F139" s="6">
        <v>67633.850000000006</v>
      </c>
      <c r="G139" t="s">
        <v>39</v>
      </c>
      <c r="H139" s="7">
        <v>43340</v>
      </c>
      <c r="I139">
        <v>1</v>
      </c>
      <c r="J139" t="s">
        <v>40</v>
      </c>
      <c r="K139" t="s">
        <v>52</v>
      </c>
      <c r="L139" s="18">
        <v>5.8191780821917805</v>
      </c>
      <c r="M139" t="s">
        <v>48</v>
      </c>
    </row>
    <row r="140" spans="1:13" x14ac:dyDescent="0.35">
      <c r="A140" t="s">
        <v>447</v>
      </c>
      <c r="B140" t="s">
        <v>448</v>
      </c>
      <c r="C140" t="s">
        <v>449</v>
      </c>
      <c r="D140" t="s">
        <v>56</v>
      </c>
      <c r="E140" t="s">
        <v>70</v>
      </c>
      <c r="F140" s="6">
        <v>89838.77</v>
      </c>
      <c r="G140" t="s">
        <v>39</v>
      </c>
      <c r="H140" s="7">
        <v>43602</v>
      </c>
      <c r="I140">
        <v>1</v>
      </c>
      <c r="J140" t="s">
        <v>40</v>
      </c>
      <c r="K140" t="s">
        <v>59</v>
      </c>
      <c r="L140" s="18">
        <v>5.1013698630136988</v>
      </c>
      <c r="M140" t="s">
        <v>48</v>
      </c>
    </row>
    <row r="141" spans="1:13" x14ac:dyDescent="0.35">
      <c r="A141" t="s">
        <v>450</v>
      </c>
      <c r="B141" t="s">
        <v>451</v>
      </c>
      <c r="C141" t="s">
        <v>452</v>
      </c>
      <c r="D141" t="s">
        <v>56</v>
      </c>
      <c r="E141" t="s">
        <v>70</v>
      </c>
      <c r="F141" s="6">
        <v>28481.16</v>
      </c>
      <c r="G141" t="s">
        <v>78</v>
      </c>
      <c r="H141" s="7">
        <v>43916</v>
      </c>
      <c r="I141">
        <v>1</v>
      </c>
      <c r="J141" t="s">
        <v>40</v>
      </c>
      <c r="K141" t="s">
        <v>47</v>
      </c>
      <c r="L141" s="18">
        <v>4.2410958904109588</v>
      </c>
      <c r="M141" t="s">
        <v>48</v>
      </c>
    </row>
    <row r="142" spans="1:13" x14ac:dyDescent="0.35">
      <c r="A142" t="s">
        <v>450</v>
      </c>
      <c r="B142" t="s">
        <v>453</v>
      </c>
      <c r="C142" t="s">
        <v>454</v>
      </c>
      <c r="D142" t="s">
        <v>56</v>
      </c>
      <c r="E142" t="s">
        <v>70</v>
      </c>
      <c r="F142" s="6">
        <v>28481.16</v>
      </c>
      <c r="G142" t="s">
        <v>78</v>
      </c>
      <c r="H142" s="7">
        <v>43916</v>
      </c>
      <c r="I142">
        <v>1</v>
      </c>
      <c r="J142" t="s">
        <v>40</v>
      </c>
      <c r="K142" t="s">
        <v>47</v>
      </c>
      <c r="L142" s="18">
        <v>4.2410958904109588</v>
      </c>
      <c r="M142" t="s">
        <v>48</v>
      </c>
    </row>
    <row r="143" spans="1:13" x14ac:dyDescent="0.35">
      <c r="A143" t="s">
        <v>455</v>
      </c>
      <c r="B143" t="s">
        <v>456</v>
      </c>
      <c r="C143" t="s">
        <v>457</v>
      </c>
      <c r="D143" t="s">
        <v>37</v>
      </c>
      <c r="E143" t="s">
        <v>57</v>
      </c>
      <c r="F143" s="6">
        <v>114425.19</v>
      </c>
      <c r="G143" t="s">
        <v>58</v>
      </c>
      <c r="H143" s="7">
        <v>43857</v>
      </c>
      <c r="I143">
        <v>1</v>
      </c>
      <c r="J143" t="s">
        <v>40</v>
      </c>
      <c r="K143" t="s">
        <v>41</v>
      </c>
      <c r="L143" s="18">
        <v>4.4027397260273968</v>
      </c>
      <c r="M143" t="s">
        <v>48</v>
      </c>
    </row>
    <row r="144" spans="1:13" x14ac:dyDescent="0.35">
      <c r="A144" t="s">
        <v>458</v>
      </c>
      <c r="B144" t="s">
        <v>459</v>
      </c>
      <c r="C144" t="s">
        <v>460</v>
      </c>
      <c r="D144" t="s">
        <v>56</v>
      </c>
      <c r="E144" t="s">
        <v>70</v>
      </c>
      <c r="F144" s="6">
        <v>99460.78</v>
      </c>
      <c r="G144" t="s">
        <v>39</v>
      </c>
      <c r="H144" s="7">
        <v>43956</v>
      </c>
      <c r="I144">
        <v>1</v>
      </c>
      <c r="J144" t="s">
        <v>40</v>
      </c>
      <c r="K144" t="s">
        <v>59</v>
      </c>
      <c r="L144" s="18">
        <v>4.1315068493150688</v>
      </c>
      <c r="M144" t="s">
        <v>48</v>
      </c>
    </row>
    <row r="145" spans="1:13" x14ac:dyDescent="0.35">
      <c r="A145" t="s">
        <v>461</v>
      </c>
      <c r="B145" t="s">
        <v>462</v>
      </c>
      <c r="C145" t="s">
        <v>463</v>
      </c>
      <c r="D145" t="s">
        <v>56</v>
      </c>
      <c r="E145" t="s">
        <v>137</v>
      </c>
      <c r="F145" s="6">
        <v>30077.45</v>
      </c>
      <c r="G145" t="s">
        <v>78</v>
      </c>
      <c r="H145" s="7">
        <v>43474</v>
      </c>
      <c r="I145">
        <v>1</v>
      </c>
      <c r="J145" t="s">
        <v>40</v>
      </c>
      <c r="K145" t="s">
        <v>41</v>
      </c>
      <c r="L145" s="18">
        <v>5.4520547945205475</v>
      </c>
      <c r="M145" t="s">
        <v>48</v>
      </c>
    </row>
    <row r="146" spans="1:13" x14ac:dyDescent="0.35">
      <c r="A146" t="s">
        <v>464</v>
      </c>
      <c r="B146" t="s">
        <v>465</v>
      </c>
      <c r="C146" t="s">
        <v>466</v>
      </c>
      <c r="D146" t="s">
        <v>56</v>
      </c>
      <c r="E146" t="s">
        <v>115</v>
      </c>
      <c r="F146" s="6">
        <v>80360.41</v>
      </c>
      <c r="G146" t="s">
        <v>39</v>
      </c>
      <c r="H146" s="7">
        <v>44167</v>
      </c>
      <c r="I146">
        <v>1</v>
      </c>
      <c r="J146" t="s">
        <v>40</v>
      </c>
      <c r="K146" t="s">
        <v>59</v>
      </c>
      <c r="L146" s="18">
        <v>3.5534246575342467</v>
      </c>
      <c r="M146" t="s">
        <v>48</v>
      </c>
    </row>
    <row r="147" spans="1:13" x14ac:dyDescent="0.35">
      <c r="A147" t="s">
        <v>467</v>
      </c>
      <c r="B147" t="s">
        <v>468</v>
      </c>
      <c r="C147" t="s">
        <v>469</v>
      </c>
      <c r="D147" t="s">
        <v>37</v>
      </c>
      <c r="E147" t="s">
        <v>115</v>
      </c>
      <c r="F147" s="6">
        <v>68795.48</v>
      </c>
      <c r="G147" t="s">
        <v>39</v>
      </c>
      <c r="H147" s="7">
        <v>44277</v>
      </c>
      <c r="I147">
        <v>0.2</v>
      </c>
      <c r="J147" t="s">
        <v>40</v>
      </c>
      <c r="K147" t="s">
        <v>59</v>
      </c>
      <c r="L147" s="18">
        <v>3.2520547945205478</v>
      </c>
      <c r="M147" t="s">
        <v>42</v>
      </c>
    </row>
    <row r="148" spans="1:13" x14ac:dyDescent="0.35">
      <c r="A148" t="s">
        <v>467</v>
      </c>
      <c r="B148" t="s">
        <v>468</v>
      </c>
      <c r="C148" t="s">
        <v>469</v>
      </c>
      <c r="D148" t="s">
        <v>37</v>
      </c>
      <c r="E148" t="s">
        <v>115</v>
      </c>
      <c r="F148" s="6">
        <v>68795.48</v>
      </c>
      <c r="G148" t="s">
        <v>39</v>
      </c>
      <c r="H148" s="7">
        <v>44277</v>
      </c>
      <c r="I148">
        <v>0.2</v>
      </c>
      <c r="J148" t="s">
        <v>40</v>
      </c>
      <c r="K148" t="s">
        <v>59</v>
      </c>
      <c r="L148" s="18">
        <v>3.2520547945205478</v>
      </c>
      <c r="M148" t="s">
        <v>42</v>
      </c>
    </row>
    <row r="149" spans="1:13" x14ac:dyDescent="0.35">
      <c r="A149" t="s">
        <v>470</v>
      </c>
      <c r="B149" t="s">
        <v>471</v>
      </c>
      <c r="C149" t="s">
        <v>472</v>
      </c>
      <c r="D149" t="s">
        <v>56</v>
      </c>
      <c r="E149" t="s">
        <v>46</v>
      </c>
      <c r="F149" s="6">
        <v>88511.17</v>
      </c>
      <c r="G149" t="s">
        <v>39</v>
      </c>
      <c r="H149" s="7">
        <v>43950</v>
      </c>
      <c r="I149">
        <v>1</v>
      </c>
      <c r="J149" t="s">
        <v>40</v>
      </c>
      <c r="K149" t="s">
        <v>52</v>
      </c>
      <c r="L149" s="18">
        <v>4.1479452054794521</v>
      </c>
      <c r="M149" t="s">
        <v>48</v>
      </c>
    </row>
    <row r="150" spans="1:13" x14ac:dyDescent="0.35">
      <c r="A150" t="s">
        <v>473</v>
      </c>
      <c r="B150" t="s">
        <v>474</v>
      </c>
      <c r="C150" t="s">
        <v>475</v>
      </c>
      <c r="D150" t="s">
        <v>56</v>
      </c>
      <c r="E150" t="s">
        <v>74</v>
      </c>
      <c r="F150" s="6">
        <v>57925.91</v>
      </c>
      <c r="G150" t="s">
        <v>39</v>
      </c>
      <c r="H150" s="7">
        <v>43572</v>
      </c>
      <c r="I150">
        <v>0.5</v>
      </c>
      <c r="J150" t="s">
        <v>40</v>
      </c>
      <c r="K150" t="s">
        <v>41</v>
      </c>
      <c r="L150" s="18">
        <v>5.183561643835616</v>
      </c>
      <c r="M150" t="s">
        <v>42</v>
      </c>
    </row>
    <row r="151" spans="1:13" x14ac:dyDescent="0.35">
      <c r="A151" t="s">
        <v>476</v>
      </c>
      <c r="B151" t="s">
        <v>477</v>
      </c>
      <c r="C151" t="s">
        <v>478</v>
      </c>
      <c r="D151" t="s">
        <v>56</v>
      </c>
      <c r="E151" t="s">
        <v>46</v>
      </c>
      <c r="F151" s="6">
        <v>80169.42</v>
      </c>
      <c r="G151" t="s">
        <v>39</v>
      </c>
      <c r="H151" s="7">
        <v>44053</v>
      </c>
      <c r="I151">
        <v>1</v>
      </c>
      <c r="J151" t="s">
        <v>40</v>
      </c>
      <c r="K151" t="s">
        <v>101</v>
      </c>
      <c r="L151" s="18">
        <v>3.8657534246575342</v>
      </c>
      <c r="M151" t="s">
        <v>48</v>
      </c>
    </row>
    <row r="152" spans="1:13" x14ac:dyDescent="0.35">
      <c r="A152" t="s">
        <v>476</v>
      </c>
      <c r="B152" t="s">
        <v>477</v>
      </c>
      <c r="C152" t="s">
        <v>478</v>
      </c>
      <c r="D152" t="s">
        <v>56</v>
      </c>
      <c r="E152" t="s">
        <v>46</v>
      </c>
      <c r="F152" s="6">
        <v>80169.42</v>
      </c>
      <c r="G152" t="s">
        <v>39</v>
      </c>
      <c r="H152" s="7">
        <v>44053</v>
      </c>
      <c r="I152">
        <v>1</v>
      </c>
      <c r="J152" t="s">
        <v>40</v>
      </c>
      <c r="K152" t="s">
        <v>101</v>
      </c>
      <c r="L152" s="18">
        <v>3.8657534246575342</v>
      </c>
      <c r="M152" t="s">
        <v>48</v>
      </c>
    </row>
    <row r="153" spans="1:13" x14ac:dyDescent="0.35">
      <c r="A153" t="s">
        <v>479</v>
      </c>
      <c r="B153" t="s">
        <v>480</v>
      </c>
      <c r="C153" t="s">
        <v>481</v>
      </c>
      <c r="D153" t="s">
        <v>56</v>
      </c>
      <c r="E153" t="s">
        <v>108</v>
      </c>
      <c r="F153" s="6">
        <v>88689.09</v>
      </c>
      <c r="G153" t="s">
        <v>39</v>
      </c>
      <c r="H153" s="7">
        <v>43740</v>
      </c>
      <c r="I153">
        <v>1</v>
      </c>
      <c r="J153" t="s">
        <v>40</v>
      </c>
      <c r="K153" t="s">
        <v>97</v>
      </c>
      <c r="L153" s="18">
        <v>4.7232876712328764</v>
      </c>
      <c r="M153" t="s">
        <v>48</v>
      </c>
    </row>
    <row r="154" spans="1:13" x14ac:dyDescent="0.35">
      <c r="A154" t="s">
        <v>482</v>
      </c>
      <c r="B154" t="s">
        <v>326</v>
      </c>
      <c r="C154" t="s">
        <v>327</v>
      </c>
      <c r="D154" t="s">
        <v>56</v>
      </c>
      <c r="E154" t="s">
        <v>46</v>
      </c>
      <c r="F154" s="6">
        <v>90884.32</v>
      </c>
      <c r="G154" t="s">
        <v>39</v>
      </c>
      <c r="H154" s="7">
        <v>44039</v>
      </c>
      <c r="I154">
        <v>0.5</v>
      </c>
      <c r="J154" t="s">
        <v>40</v>
      </c>
      <c r="K154" t="s">
        <v>52</v>
      </c>
      <c r="L154" s="18">
        <v>3.904109589041096</v>
      </c>
      <c r="M154" t="s">
        <v>42</v>
      </c>
    </row>
    <row r="155" spans="1:13" x14ac:dyDescent="0.35">
      <c r="A155" t="s">
        <v>483</v>
      </c>
      <c r="B155" t="s">
        <v>484</v>
      </c>
      <c r="C155" t="s">
        <v>485</v>
      </c>
      <c r="D155" t="s">
        <v>56</v>
      </c>
      <c r="E155" t="s">
        <v>89</v>
      </c>
      <c r="F155" s="6">
        <v>69709.509999999995</v>
      </c>
      <c r="G155" t="s">
        <v>39</v>
      </c>
      <c r="H155" s="7">
        <v>43472</v>
      </c>
      <c r="I155">
        <v>1</v>
      </c>
      <c r="J155" t="s">
        <v>40</v>
      </c>
      <c r="K155" t="s">
        <v>47</v>
      </c>
      <c r="L155" s="18">
        <v>5.4575342465753423</v>
      </c>
      <c r="M155" t="s">
        <v>48</v>
      </c>
    </row>
    <row r="156" spans="1:13" x14ac:dyDescent="0.35">
      <c r="A156" t="s">
        <v>486</v>
      </c>
      <c r="B156" t="s">
        <v>487</v>
      </c>
      <c r="C156" t="s">
        <v>488</v>
      </c>
      <c r="D156" t="s">
        <v>211</v>
      </c>
      <c r="E156" t="s">
        <v>74</v>
      </c>
      <c r="F156" s="6">
        <v>98012.63</v>
      </c>
      <c r="G156" t="s">
        <v>39</v>
      </c>
      <c r="H156" s="7">
        <v>43780</v>
      </c>
      <c r="I156">
        <v>1</v>
      </c>
      <c r="J156" t="s">
        <v>40</v>
      </c>
      <c r="K156" t="s">
        <v>59</v>
      </c>
      <c r="L156" s="18">
        <v>4.6136986301369864</v>
      </c>
      <c r="M156" t="s">
        <v>48</v>
      </c>
    </row>
    <row r="157" spans="1:13" x14ac:dyDescent="0.35">
      <c r="A157" t="s">
        <v>489</v>
      </c>
      <c r="B157" t="s">
        <v>490</v>
      </c>
      <c r="C157" t="s">
        <v>491</v>
      </c>
      <c r="D157" t="s">
        <v>56</v>
      </c>
      <c r="E157" t="s">
        <v>85</v>
      </c>
      <c r="F157" s="6">
        <v>28329.77</v>
      </c>
      <c r="G157" t="s">
        <v>78</v>
      </c>
      <c r="H157" s="7">
        <v>43402</v>
      </c>
      <c r="I157">
        <v>1</v>
      </c>
      <c r="J157" t="s">
        <v>40</v>
      </c>
      <c r="K157" t="s">
        <v>97</v>
      </c>
      <c r="L157" s="18">
        <v>5.6493150684931503</v>
      </c>
      <c r="M157" t="s">
        <v>48</v>
      </c>
    </row>
    <row r="158" spans="1:13" x14ac:dyDescent="0.35">
      <c r="A158" t="s">
        <v>492</v>
      </c>
      <c r="B158" t="s">
        <v>493</v>
      </c>
      <c r="C158" t="s">
        <v>494</v>
      </c>
      <c r="D158" t="s">
        <v>211</v>
      </c>
      <c r="E158" t="s">
        <v>85</v>
      </c>
      <c r="F158" s="6">
        <v>67957.899999999994</v>
      </c>
      <c r="G158" t="s">
        <v>39</v>
      </c>
      <c r="H158" s="7">
        <v>43430</v>
      </c>
      <c r="I158">
        <v>1</v>
      </c>
      <c r="J158" t="s">
        <v>40</v>
      </c>
      <c r="K158" t="s">
        <v>93</v>
      </c>
      <c r="L158" s="18">
        <v>5.5726027397260278</v>
      </c>
      <c r="M158" t="s">
        <v>48</v>
      </c>
    </row>
    <row r="159" spans="1:13" x14ac:dyDescent="0.35">
      <c r="A159" t="s">
        <v>495</v>
      </c>
      <c r="B159" t="s">
        <v>496</v>
      </c>
      <c r="C159" t="s">
        <v>497</v>
      </c>
      <c r="D159" t="s">
        <v>37</v>
      </c>
      <c r="E159" t="s">
        <v>74</v>
      </c>
      <c r="F159" s="6">
        <v>69163.39</v>
      </c>
      <c r="G159" t="s">
        <v>39</v>
      </c>
      <c r="H159" s="7">
        <v>43397</v>
      </c>
      <c r="I159">
        <v>1</v>
      </c>
      <c r="J159" t="s">
        <v>40</v>
      </c>
      <c r="K159" t="s">
        <v>59</v>
      </c>
      <c r="L159" s="18">
        <v>5.6630136986301371</v>
      </c>
      <c r="M159" t="s">
        <v>48</v>
      </c>
    </row>
    <row r="160" spans="1:13" x14ac:dyDescent="0.35">
      <c r="A160" t="s">
        <v>495</v>
      </c>
      <c r="B160" t="s">
        <v>496</v>
      </c>
      <c r="C160" t="s">
        <v>497</v>
      </c>
      <c r="D160" t="s">
        <v>37</v>
      </c>
      <c r="E160" t="s">
        <v>74</v>
      </c>
      <c r="F160" s="6">
        <v>69163.39</v>
      </c>
      <c r="G160" t="s">
        <v>39</v>
      </c>
      <c r="H160" s="7">
        <v>43397</v>
      </c>
      <c r="I160">
        <v>1</v>
      </c>
      <c r="J160" t="s">
        <v>40</v>
      </c>
      <c r="K160" t="s">
        <v>59</v>
      </c>
      <c r="L160" s="18">
        <v>5.6630136986301371</v>
      </c>
      <c r="M160" t="s">
        <v>48</v>
      </c>
    </row>
    <row r="161" spans="1:13" x14ac:dyDescent="0.35">
      <c r="A161" t="s">
        <v>498</v>
      </c>
      <c r="B161" t="s">
        <v>499</v>
      </c>
      <c r="C161" t="s">
        <v>500</v>
      </c>
      <c r="D161" t="s">
        <v>56</v>
      </c>
      <c r="E161" t="s">
        <v>147</v>
      </c>
      <c r="F161" s="6">
        <v>96753.78</v>
      </c>
      <c r="G161" t="s">
        <v>39</v>
      </c>
      <c r="H161" s="7">
        <v>44494</v>
      </c>
      <c r="I161">
        <v>1</v>
      </c>
      <c r="J161" t="s">
        <v>40</v>
      </c>
      <c r="K161" t="s">
        <v>101</v>
      </c>
      <c r="L161" s="18">
        <v>2.6575342465753424</v>
      </c>
      <c r="M161" t="s">
        <v>48</v>
      </c>
    </row>
    <row r="162" spans="1:13" x14ac:dyDescent="0.35">
      <c r="A162" t="s">
        <v>498</v>
      </c>
      <c r="B162" t="s">
        <v>499</v>
      </c>
      <c r="C162" t="s">
        <v>500</v>
      </c>
      <c r="D162" t="s">
        <v>56</v>
      </c>
      <c r="E162" t="s">
        <v>147</v>
      </c>
      <c r="F162" s="6">
        <v>96753.78</v>
      </c>
      <c r="G162" t="s">
        <v>39</v>
      </c>
      <c r="H162" s="7">
        <v>44494</v>
      </c>
      <c r="I162">
        <v>1</v>
      </c>
      <c r="J162" t="s">
        <v>40</v>
      </c>
      <c r="K162" t="s">
        <v>101</v>
      </c>
      <c r="L162" s="18">
        <v>2.6575342465753424</v>
      </c>
      <c r="M162" t="s">
        <v>48</v>
      </c>
    </row>
    <row r="163" spans="1:13" x14ac:dyDescent="0.35">
      <c r="A163" t="s">
        <v>501</v>
      </c>
      <c r="B163" t="s">
        <v>502</v>
      </c>
      <c r="C163" t="s">
        <v>503</v>
      </c>
      <c r="D163" t="s">
        <v>37</v>
      </c>
      <c r="E163" t="s">
        <v>137</v>
      </c>
      <c r="F163" s="6">
        <v>28974.03</v>
      </c>
      <c r="G163" t="s">
        <v>78</v>
      </c>
      <c r="H163" s="7">
        <v>43733</v>
      </c>
      <c r="I163">
        <v>1</v>
      </c>
      <c r="J163" t="s">
        <v>40</v>
      </c>
      <c r="K163" t="s">
        <v>101</v>
      </c>
      <c r="L163" s="18">
        <v>4.7424657534246579</v>
      </c>
      <c r="M163" t="s">
        <v>48</v>
      </c>
    </row>
    <row r="164" spans="1:13" x14ac:dyDescent="0.35">
      <c r="A164" t="s">
        <v>504</v>
      </c>
      <c r="B164" t="s">
        <v>505</v>
      </c>
      <c r="C164" t="s">
        <v>506</v>
      </c>
      <c r="D164" t="s">
        <v>37</v>
      </c>
      <c r="E164" t="s">
        <v>38</v>
      </c>
      <c r="F164" s="6">
        <v>57002.02</v>
      </c>
      <c r="G164" t="s">
        <v>39</v>
      </c>
      <c r="H164" s="7">
        <v>43192</v>
      </c>
      <c r="I164">
        <v>0.7</v>
      </c>
      <c r="J164" t="s">
        <v>40</v>
      </c>
      <c r="K164" t="s">
        <v>47</v>
      </c>
      <c r="L164" s="18">
        <v>6.2246575342465755</v>
      </c>
      <c r="M164" t="s">
        <v>42</v>
      </c>
    </row>
    <row r="165" spans="1:13" x14ac:dyDescent="0.35">
      <c r="A165" t="s">
        <v>507</v>
      </c>
      <c r="B165" t="s">
        <v>508</v>
      </c>
      <c r="C165" t="s">
        <v>509</v>
      </c>
      <c r="D165" t="s">
        <v>37</v>
      </c>
      <c r="E165" t="s">
        <v>46</v>
      </c>
      <c r="F165" s="6">
        <v>33031.26</v>
      </c>
      <c r="G165" t="s">
        <v>78</v>
      </c>
      <c r="H165" s="7">
        <v>43468</v>
      </c>
      <c r="I165">
        <v>0.4</v>
      </c>
      <c r="J165" t="s">
        <v>40</v>
      </c>
      <c r="K165" t="s">
        <v>47</v>
      </c>
      <c r="L165" s="18">
        <v>5.4684931506849317</v>
      </c>
      <c r="M165" t="s">
        <v>42</v>
      </c>
    </row>
    <row r="166" spans="1:13" x14ac:dyDescent="0.35">
      <c r="A166" t="s">
        <v>510</v>
      </c>
      <c r="B166" t="s">
        <v>511</v>
      </c>
      <c r="C166" t="s">
        <v>512</v>
      </c>
      <c r="D166" t="s">
        <v>37</v>
      </c>
      <c r="E166" t="s">
        <v>147</v>
      </c>
      <c r="F166" s="6">
        <v>84762.76</v>
      </c>
      <c r="G166" t="s">
        <v>39</v>
      </c>
      <c r="H166" s="7">
        <v>43332</v>
      </c>
      <c r="I166">
        <v>1</v>
      </c>
      <c r="J166" t="s">
        <v>40</v>
      </c>
      <c r="K166" t="s">
        <v>47</v>
      </c>
      <c r="L166" s="18">
        <v>5.8410958904109593</v>
      </c>
      <c r="M166" t="s">
        <v>48</v>
      </c>
    </row>
    <row r="167" spans="1:13" x14ac:dyDescent="0.35">
      <c r="A167" t="s">
        <v>513</v>
      </c>
      <c r="B167" t="s">
        <v>514</v>
      </c>
      <c r="C167" t="s">
        <v>515</v>
      </c>
      <c r="D167" t="s">
        <v>56</v>
      </c>
      <c r="E167" t="s">
        <v>57</v>
      </c>
      <c r="F167" s="6">
        <v>92943.89</v>
      </c>
      <c r="G167" t="s">
        <v>39</v>
      </c>
      <c r="H167" s="7">
        <v>44510</v>
      </c>
      <c r="I167">
        <v>1</v>
      </c>
      <c r="J167" t="s">
        <v>40</v>
      </c>
      <c r="K167" t="s">
        <v>47</v>
      </c>
      <c r="L167" s="18">
        <v>2.6136986301369864</v>
      </c>
      <c r="M167" t="s">
        <v>48</v>
      </c>
    </row>
    <row r="168" spans="1:13" x14ac:dyDescent="0.35">
      <c r="A168" t="s">
        <v>516</v>
      </c>
      <c r="B168" t="s">
        <v>517</v>
      </c>
      <c r="C168" t="s">
        <v>518</v>
      </c>
      <c r="D168" t="s">
        <v>37</v>
      </c>
      <c r="E168" t="s">
        <v>89</v>
      </c>
      <c r="F168" s="6">
        <v>39700.82</v>
      </c>
      <c r="G168" t="s">
        <v>78</v>
      </c>
      <c r="H168" s="7">
        <v>44203</v>
      </c>
      <c r="I168">
        <v>0.8</v>
      </c>
      <c r="J168" t="s">
        <v>40</v>
      </c>
      <c r="K168" t="s">
        <v>93</v>
      </c>
      <c r="L168" s="18">
        <v>3.4547945205479453</v>
      </c>
      <c r="M168" t="s">
        <v>42</v>
      </c>
    </row>
    <row r="169" spans="1:13" x14ac:dyDescent="0.35">
      <c r="A169" t="s">
        <v>516</v>
      </c>
      <c r="B169" t="s">
        <v>92</v>
      </c>
      <c r="C169" t="s">
        <v>519</v>
      </c>
      <c r="D169" t="s">
        <v>37</v>
      </c>
      <c r="E169" t="s">
        <v>89</v>
      </c>
      <c r="F169" s="6">
        <v>39700.82</v>
      </c>
      <c r="G169" t="s">
        <v>78</v>
      </c>
      <c r="H169" s="7">
        <v>44203</v>
      </c>
      <c r="I169">
        <v>0.8</v>
      </c>
      <c r="J169" t="s">
        <v>40</v>
      </c>
      <c r="K169" t="s">
        <v>93</v>
      </c>
      <c r="L169" s="18">
        <v>3.4547945205479453</v>
      </c>
      <c r="M169" t="s">
        <v>42</v>
      </c>
    </row>
    <row r="170" spans="1:13" x14ac:dyDescent="0.35">
      <c r="A170" t="s">
        <v>520</v>
      </c>
      <c r="B170" t="s">
        <v>521</v>
      </c>
      <c r="C170" t="s">
        <v>522</v>
      </c>
      <c r="D170" t="s">
        <v>56</v>
      </c>
      <c r="E170" t="s">
        <v>46</v>
      </c>
      <c r="F170" s="6">
        <v>39784.239999999998</v>
      </c>
      <c r="G170" t="s">
        <v>78</v>
      </c>
      <c r="H170" s="7">
        <v>43465</v>
      </c>
      <c r="I170">
        <v>1</v>
      </c>
      <c r="J170" t="s">
        <v>523</v>
      </c>
      <c r="K170" t="s">
        <v>93</v>
      </c>
      <c r="L170" s="18">
        <v>5.4767123287671229</v>
      </c>
      <c r="M170" t="s">
        <v>48</v>
      </c>
    </row>
    <row r="171" spans="1:13" x14ac:dyDescent="0.35">
      <c r="A171" t="s">
        <v>524</v>
      </c>
      <c r="B171" t="s">
        <v>525</v>
      </c>
      <c r="C171" t="s">
        <v>526</v>
      </c>
      <c r="D171" t="s">
        <v>56</v>
      </c>
      <c r="E171" t="s">
        <v>63</v>
      </c>
      <c r="F171" s="6">
        <v>31816.57</v>
      </c>
      <c r="G171" t="s">
        <v>78</v>
      </c>
      <c r="H171" s="7">
        <v>43497</v>
      </c>
      <c r="I171">
        <v>0.3</v>
      </c>
      <c r="J171" t="s">
        <v>523</v>
      </c>
      <c r="K171" t="s">
        <v>59</v>
      </c>
      <c r="L171" s="18">
        <v>5.3890410958904109</v>
      </c>
      <c r="M171" t="s">
        <v>42</v>
      </c>
    </row>
    <row r="172" spans="1:13" x14ac:dyDescent="0.35">
      <c r="A172" t="s">
        <v>527</v>
      </c>
      <c r="B172" t="s">
        <v>528</v>
      </c>
      <c r="C172" t="s">
        <v>529</v>
      </c>
      <c r="D172" t="s">
        <v>37</v>
      </c>
      <c r="E172" t="s">
        <v>115</v>
      </c>
      <c r="F172" s="6">
        <v>67818.14</v>
      </c>
      <c r="G172" t="s">
        <v>39</v>
      </c>
      <c r="H172" s="7">
        <v>43406</v>
      </c>
      <c r="I172">
        <v>0.6</v>
      </c>
      <c r="J172" t="s">
        <v>523</v>
      </c>
      <c r="K172" t="s">
        <v>59</v>
      </c>
      <c r="L172" s="18">
        <v>5.6383561643835618</v>
      </c>
      <c r="M172" t="s">
        <v>42</v>
      </c>
    </row>
    <row r="173" spans="1:13" x14ac:dyDescent="0.35">
      <c r="A173" t="s">
        <v>527</v>
      </c>
      <c r="B173" t="s">
        <v>528</v>
      </c>
      <c r="C173" t="s">
        <v>529</v>
      </c>
      <c r="D173" t="s">
        <v>37</v>
      </c>
      <c r="E173" t="s">
        <v>115</v>
      </c>
      <c r="F173" s="6">
        <v>67818.14</v>
      </c>
      <c r="G173" t="s">
        <v>39</v>
      </c>
      <c r="H173" s="7">
        <v>43406</v>
      </c>
      <c r="I173">
        <v>0.6</v>
      </c>
      <c r="J173" t="s">
        <v>523</v>
      </c>
      <c r="K173" t="s">
        <v>59</v>
      </c>
      <c r="L173" s="18">
        <v>5.6383561643835618</v>
      </c>
      <c r="M173" t="s">
        <v>42</v>
      </c>
    </row>
    <row r="174" spans="1:13" x14ac:dyDescent="0.35">
      <c r="A174" t="s">
        <v>530</v>
      </c>
      <c r="B174" t="s">
        <v>531</v>
      </c>
      <c r="C174" t="s">
        <v>532</v>
      </c>
      <c r="D174" t="s">
        <v>56</v>
      </c>
      <c r="E174" t="s">
        <v>38</v>
      </c>
      <c r="F174" s="6">
        <v>79567.69</v>
      </c>
      <c r="G174" t="s">
        <v>39</v>
      </c>
      <c r="H174" s="7">
        <v>43272</v>
      </c>
      <c r="I174">
        <v>1</v>
      </c>
      <c r="J174" t="s">
        <v>523</v>
      </c>
      <c r="K174" t="s">
        <v>93</v>
      </c>
      <c r="L174" s="18">
        <v>6.0054794520547947</v>
      </c>
      <c r="M174" t="s">
        <v>48</v>
      </c>
    </row>
    <row r="175" spans="1:13" x14ac:dyDescent="0.35">
      <c r="A175" t="s">
        <v>533</v>
      </c>
      <c r="B175" t="s">
        <v>182</v>
      </c>
      <c r="C175" t="s">
        <v>183</v>
      </c>
      <c r="D175" t="s">
        <v>56</v>
      </c>
      <c r="E175" t="s">
        <v>85</v>
      </c>
      <c r="F175" s="6">
        <v>72876.91</v>
      </c>
      <c r="G175" t="s">
        <v>39</v>
      </c>
      <c r="H175" s="7">
        <v>43612</v>
      </c>
      <c r="I175">
        <v>0.4</v>
      </c>
      <c r="J175" t="s">
        <v>523</v>
      </c>
      <c r="K175" t="s">
        <v>101</v>
      </c>
      <c r="L175" s="18">
        <v>5.0739726027397261</v>
      </c>
      <c r="M175" t="s">
        <v>42</v>
      </c>
    </row>
    <row r="176" spans="1:13" x14ac:dyDescent="0.35">
      <c r="A176" t="s">
        <v>534</v>
      </c>
      <c r="B176" t="s">
        <v>535</v>
      </c>
      <c r="C176" t="s">
        <v>536</v>
      </c>
      <c r="D176" t="s">
        <v>56</v>
      </c>
      <c r="E176" t="s">
        <v>89</v>
      </c>
      <c r="F176" s="6">
        <v>78705.929999999993</v>
      </c>
      <c r="G176" t="s">
        <v>39</v>
      </c>
      <c r="H176" s="7">
        <v>43409</v>
      </c>
      <c r="I176">
        <v>1</v>
      </c>
      <c r="J176" t="s">
        <v>523</v>
      </c>
      <c r="K176" t="s">
        <v>97</v>
      </c>
      <c r="L176" s="18">
        <v>5.6301369863013697</v>
      </c>
      <c r="M176" t="s">
        <v>48</v>
      </c>
    </row>
    <row r="177" spans="1:13" x14ac:dyDescent="0.35">
      <c r="A177" t="s">
        <v>537</v>
      </c>
      <c r="B177" t="s">
        <v>538</v>
      </c>
      <c r="C177" t="s">
        <v>539</v>
      </c>
      <c r="D177" t="s">
        <v>56</v>
      </c>
      <c r="E177" t="s">
        <v>57</v>
      </c>
      <c r="F177" s="6">
        <v>43329.22</v>
      </c>
      <c r="G177" t="s">
        <v>78</v>
      </c>
      <c r="H177" s="7">
        <v>43809</v>
      </c>
      <c r="I177">
        <v>0.5</v>
      </c>
      <c r="J177" t="s">
        <v>523</v>
      </c>
      <c r="K177" t="s">
        <v>59</v>
      </c>
      <c r="L177" s="18">
        <v>4.5342465753424657</v>
      </c>
      <c r="M177" t="s">
        <v>42</v>
      </c>
    </row>
    <row r="178" spans="1:13" x14ac:dyDescent="0.35">
      <c r="A178" t="s">
        <v>540</v>
      </c>
      <c r="B178" t="s">
        <v>541</v>
      </c>
      <c r="C178" t="s">
        <v>542</v>
      </c>
      <c r="D178" t="s">
        <v>37</v>
      </c>
      <c r="E178" t="s">
        <v>89</v>
      </c>
      <c r="F178" s="6">
        <v>99683.67</v>
      </c>
      <c r="G178" t="s">
        <v>39</v>
      </c>
      <c r="H178" s="7">
        <v>43500</v>
      </c>
      <c r="I178">
        <v>1</v>
      </c>
      <c r="J178" t="s">
        <v>523</v>
      </c>
      <c r="K178" t="s">
        <v>97</v>
      </c>
      <c r="L178" s="18">
        <v>5.3808219178082188</v>
      </c>
      <c r="M178" t="s">
        <v>48</v>
      </c>
    </row>
    <row r="179" spans="1:13" x14ac:dyDescent="0.35">
      <c r="A179" t="s">
        <v>540</v>
      </c>
      <c r="B179" t="s">
        <v>541</v>
      </c>
      <c r="C179" t="s">
        <v>542</v>
      </c>
      <c r="D179" t="s">
        <v>37</v>
      </c>
      <c r="E179" t="s">
        <v>89</v>
      </c>
      <c r="F179" s="6">
        <v>99683.67</v>
      </c>
      <c r="G179" t="s">
        <v>39</v>
      </c>
      <c r="H179" s="7">
        <v>43500</v>
      </c>
      <c r="I179">
        <v>1</v>
      </c>
      <c r="J179" t="s">
        <v>523</v>
      </c>
      <c r="K179" t="s">
        <v>97</v>
      </c>
      <c r="L179" s="18">
        <v>5.3808219178082188</v>
      </c>
      <c r="M179" t="s">
        <v>48</v>
      </c>
    </row>
    <row r="180" spans="1:13" x14ac:dyDescent="0.35">
      <c r="A180" t="s">
        <v>543</v>
      </c>
      <c r="B180" t="s">
        <v>544</v>
      </c>
      <c r="C180" t="s">
        <v>545</v>
      </c>
      <c r="D180" t="s">
        <v>56</v>
      </c>
      <c r="E180" t="s">
        <v>115</v>
      </c>
      <c r="F180" s="6">
        <v>106775.14</v>
      </c>
      <c r="G180" t="s">
        <v>58</v>
      </c>
      <c r="H180" s="7">
        <v>43563</v>
      </c>
      <c r="I180">
        <v>1</v>
      </c>
      <c r="J180" t="s">
        <v>523</v>
      </c>
      <c r="K180" t="s">
        <v>47</v>
      </c>
      <c r="L180" s="18">
        <v>5.2082191780821914</v>
      </c>
      <c r="M180" t="s">
        <v>48</v>
      </c>
    </row>
    <row r="181" spans="1:13" x14ac:dyDescent="0.35">
      <c r="A181" t="s">
        <v>543</v>
      </c>
      <c r="B181" t="s">
        <v>546</v>
      </c>
      <c r="C181" t="s">
        <v>547</v>
      </c>
      <c r="D181" t="s">
        <v>56</v>
      </c>
      <c r="E181" t="s">
        <v>115</v>
      </c>
      <c r="F181" s="6">
        <v>106775.14</v>
      </c>
      <c r="G181" t="s">
        <v>58</v>
      </c>
      <c r="H181" s="7">
        <v>43563</v>
      </c>
      <c r="I181">
        <v>1</v>
      </c>
      <c r="J181" t="s">
        <v>523</v>
      </c>
      <c r="K181" t="s">
        <v>47</v>
      </c>
      <c r="L181" s="18">
        <v>5.2082191780821914</v>
      </c>
      <c r="M181" t="s">
        <v>48</v>
      </c>
    </row>
    <row r="182" spans="1:13" x14ac:dyDescent="0.35">
      <c r="A182" t="s">
        <v>548</v>
      </c>
      <c r="B182" t="s">
        <v>549</v>
      </c>
      <c r="C182" t="s">
        <v>550</v>
      </c>
      <c r="D182" t="s">
        <v>37</v>
      </c>
      <c r="E182" t="s">
        <v>85</v>
      </c>
      <c r="F182" s="6">
        <v>73488.679999999993</v>
      </c>
      <c r="G182" t="s">
        <v>39</v>
      </c>
      <c r="H182" s="7">
        <v>43570</v>
      </c>
      <c r="I182">
        <v>1</v>
      </c>
      <c r="J182" t="s">
        <v>523</v>
      </c>
      <c r="K182" t="s">
        <v>97</v>
      </c>
      <c r="L182" s="18">
        <v>5.1890410958904107</v>
      </c>
      <c r="M182" t="s">
        <v>48</v>
      </c>
    </row>
    <row r="183" spans="1:13" x14ac:dyDescent="0.35">
      <c r="A183" t="s">
        <v>551</v>
      </c>
      <c r="B183" t="s">
        <v>552</v>
      </c>
      <c r="C183" t="s">
        <v>553</v>
      </c>
      <c r="D183" t="s">
        <v>56</v>
      </c>
      <c r="E183" t="s">
        <v>70</v>
      </c>
      <c r="F183" s="6">
        <v>72843.23</v>
      </c>
      <c r="G183" t="s">
        <v>39</v>
      </c>
      <c r="H183" s="7">
        <v>43280</v>
      </c>
      <c r="I183">
        <v>1</v>
      </c>
      <c r="J183" t="s">
        <v>523</v>
      </c>
      <c r="K183" t="s">
        <v>41</v>
      </c>
      <c r="L183" s="18">
        <v>5.9835616438356167</v>
      </c>
      <c r="M183" t="s">
        <v>48</v>
      </c>
    </row>
    <row r="184" spans="1:13" x14ac:dyDescent="0.35">
      <c r="A184" t="s">
        <v>554</v>
      </c>
      <c r="B184" t="s">
        <v>555</v>
      </c>
      <c r="C184" t="s">
        <v>556</v>
      </c>
      <c r="D184" t="s">
        <v>37</v>
      </c>
      <c r="E184" t="s">
        <v>115</v>
      </c>
      <c r="F184" s="6">
        <v>91929.69</v>
      </c>
      <c r="G184" t="s">
        <v>39</v>
      </c>
      <c r="H184" s="7">
        <v>44085</v>
      </c>
      <c r="I184">
        <v>1</v>
      </c>
      <c r="J184" t="s">
        <v>523</v>
      </c>
      <c r="K184" t="s">
        <v>59</v>
      </c>
      <c r="L184" s="18">
        <v>3.7780821917808218</v>
      </c>
      <c r="M184" t="s">
        <v>48</v>
      </c>
    </row>
    <row r="185" spans="1:13" x14ac:dyDescent="0.35">
      <c r="A185" t="s">
        <v>557</v>
      </c>
      <c r="B185" t="s">
        <v>558</v>
      </c>
      <c r="C185" t="s">
        <v>559</v>
      </c>
      <c r="D185" t="s">
        <v>37</v>
      </c>
      <c r="E185" t="s">
        <v>85</v>
      </c>
      <c r="F185" s="6">
        <v>92704.48</v>
      </c>
      <c r="G185" t="s">
        <v>39</v>
      </c>
      <c r="H185" s="7">
        <v>43430</v>
      </c>
      <c r="I185">
        <v>1</v>
      </c>
      <c r="J185" t="s">
        <v>523</v>
      </c>
      <c r="K185" t="s">
        <v>52</v>
      </c>
      <c r="L185" s="18">
        <v>5.5726027397260278</v>
      </c>
      <c r="M185" t="s">
        <v>48</v>
      </c>
    </row>
    <row r="186" spans="1:13" x14ac:dyDescent="0.35">
      <c r="A186" t="s">
        <v>560</v>
      </c>
      <c r="B186" t="s">
        <v>561</v>
      </c>
      <c r="C186" t="s">
        <v>562</v>
      </c>
      <c r="D186" t="s">
        <v>37</v>
      </c>
      <c r="E186" t="s">
        <v>137</v>
      </c>
      <c r="F186" s="6">
        <v>100371.31</v>
      </c>
      <c r="G186" t="s">
        <v>58</v>
      </c>
      <c r="H186" s="7">
        <v>44067</v>
      </c>
      <c r="I186">
        <v>0.8</v>
      </c>
      <c r="J186" t="s">
        <v>523</v>
      </c>
      <c r="K186" t="s">
        <v>101</v>
      </c>
      <c r="L186" s="18">
        <v>3.8273972602739725</v>
      </c>
      <c r="M186" t="s">
        <v>42</v>
      </c>
    </row>
    <row r="187" spans="1:13" x14ac:dyDescent="0.35">
      <c r="A187" t="s">
        <v>563</v>
      </c>
      <c r="B187" t="s">
        <v>564</v>
      </c>
      <c r="C187" t="s">
        <v>565</v>
      </c>
      <c r="D187" t="s">
        <v>37</v>
      </c>
      <c r="E187" t="s">
        <v>38</v>
      </c>
      <c r="F187" s="6">
        <v>93964.3</v>
      </c>
      <c r="G187" t="s">
        <v>39</v>
      </c>
      <c r="H187" s="7">
        <v>44454</v>
      </c>
      <c r="I187">
        <v>0.4</v>
      </c>
      <c r="J187" t="s">
        <v>523</v>
      </c>
      <c r="K187" t="s">
        <v>47</v>
      </c>
      <c r="L187" s="18">
        <v>2.7671232876712328</v>
      </c>
      <c r="M187" t="s">
        <v>42</v>
      </c>
    </row>
    <row r="188" spans="1:13" x14ac:dyDescent="0.35">
      <c r="A188" t="s">
        <v>566</v>
      </c>
      <c r="B188" t="s">
        <v>555</v>
      </c>
      <c r="C188" t="s">
        <v>567</v>
      </c>
      <c r="D188" t="s">
        <v>211</v>
      </c>
      <c r="E188" t="s">
        <v>85</v>
      </c>
      <c r="F188" s="6">
        <v>99448.78</v>
      </c>
      <c r="G188" t="s">
        <v>39</v>
      </c>
      <c r="H188" s="7">
        <v>43473</v>
      </c>
      <c r="I188">
        <v>1</v>
      </c>
      <c r="J188" t="s">
        <v>523</v>
      </c>
      <c r="K188" t="s">
        <v>41</v>
      </c>
      <c r="L188" s="18">
        <v>5.4547945205479449</v>
      </c>
      <c r="M188" t="s">
        <v>48</v>
      </c>
    </row>
    <row r="189" spans="1:13" x14ac:dyDescent="0.35">
      <c r="A189" t="s">
        <v>566</v>
      </c>
      <c r="B189" t="s">
        <v>555</v>
      </c>
      <c r="C189" t="s">
        <v>567</v>
      </c>
      <c r="D189" t="s">
        <v>211</v>
      </c>
      <c r="E189" t="s">
        <v>85</v>
      </c>
      <c r="F189" s="6">
        <v>99448.78</v>
      </c>
      <c r="G189" t="s">
        <v>39</v>
      </c>
      <c r="H189" s="7">
        <v>43473</v>
      </c>
      <c r="I189">
        <v>1</v>
      </c>
      <c r="J189" t="s">
        <v>523</v>
      </c>
      <c r="K189" t="s">
        <v>41</v>
      </c>
      <c r="L189" s="18">
        <v>5.4547945205479449</v>
      </c>
      <c r="M189" t="s">
        <v>48</v>
      </c>
    </row>
    <row r="190" spans="1:13" x14ac:dyDescent="0.35">
      <c r="A190" t="s">
        <v>568</v>
      </c>
      <c r="B190" t="s">
        <v>569</v>
      </c>
      <c r="C190" t="s">
        <v>570</v>
      </c>
      <c r="D190" t="s">
        <v>56</v>
      </c>
      <c r="E190" t="s">
        <v>46</v>
      </c>
      <c r="F190" s="6">
        <v>69764.100000000006</v>
      </c>
      <c r="G190" t="s">
        <v>39</v>
      </c>
      <c r="H190" s="7">
        <v>44195</v>
      </c>
      <c r="I190">
        <v>1</v>
      </c>
      <c r="J190" t="s">
        <v>523</v>
      </c>
      <c r="K190" t="s">
        <v>97</v>
      </c>
      <c r="L190" s="18">
        <v>3.4767123287671233</v>
      </c>
      <c r="M190" t="s">
        <v>48</v>
      </c>
    </row>
    <row r="191" spans="1:13" x14ac:dyDescent="0.35">
      <c r="A191" t="s">
        <v>571</v>
      </c>
      <c r="B191" t="s">
        <v>572</v>
      </c>
      <c r="C191" t="s">
        <v>573</v>
      </c>
      <c r="D191" t="s">
        <v>37</v>
      </c>
      <c r="E191" t="s">
        <v>137</v>
      </c>
      <c r="F191" s="6">
        <v>104038.9</v>
      </c>
      <c r="G191" t="s">
        <v>58</v>
      </c>
      <c r="H191" s="7">
        <v>43815</v>
      </c>
      <c r="I191">
        <v>1</v>
      </c>
      <c r="J191" t="s">
        <v>523</v>
      </c>
      <c r="K191" t="s">
        <v>59</v>
      </c>
      <c r="L191" s="18">
        <v>4.5178082191780824</v>
      </c>
      <c r="M191" t="s">
        <v>48</v>
      </c>
    </row>
    <row r="192" spans="1:13" x14ac:dyDescent="0.35">
      <c r="A192" t="s">
        <v>574</v>
      </c>
      <c r="B192" t="s">
        <v>575</v>
      </c>
      <c r="C192" t="s">
        <v>576</v>
      </c>
      <c r="D192" t="s">
        <v>37</v>
      </c>
      <c r="E192" t="s">
        <v>70</v>
      </c>
      <c r="F192" s="6">
        <v>31089.22</v>
      </c>
      <c r="G192" t="s">
        <v>78</v>
      </c>
      <c r="H192" s="7">
        <v>43776</v>
      </c>
      <c r="I192">
        <v>1</v>
      </c>
      <c r="J192" t="s">
        <v>523</v>
      </c>
      <c r="K192" t="s">
        <v>93</v>
      </c>
      <c r="L192" s="18">
        <v>4.624657534246575</v>
      </c>
      <c r="M192" t="s">
        <v>48</v>
      </c>
    </row>
    <row r="193" spans="1:13" x14ac:dyDescent="0.35">
      <c r="A193" t="s">
        <v>577</v>
      </c>
      <c r="B193" t="s">
        <v>578</v>
      </c>
      <c r="C193" t="s">
        <v>579</v>
      </c>
      <c r="D193" t="s">
        <v>56</v>
      </c>
      <c r="E193" t="s">
        <v>57</v>
      </c>
      <c r="F193" s="6">
        <v>53184.02</v>
      </c>
      <c r="G193" t="s">
        <v>39</v>
      </c>
      <c r="H193" s="7">
        <v>43180</v>
      </c>
      <c r="I193">
        <v>1</v>
      </c>
      <c r="J193" t="s">
        <v>523</v>
      </c>
      <c r="K193" t="s">
        <v>59</v>
      </c>
      <c r="L193" s="18">
        <v>6.2575342465753421</v>
      </c>
      <c r="M193" t="s">
        <v>48</v>
      </c>
    </row>
    <row r="194" spans="1:13" x14ac:dyDescent="0.35">
      <c r="A194" t="s">
        <v>580</v>
      </c>
      <c r="B194" t="s">
        <v>581</v>
      </c>
      <c r="C194" t="s">
        <v>582</v>
      </c>
      <c r="D194" t="s">
        <v>37</v>
      </c>
      <c r="E194" t="s">
        <v>115</v>
      </c>
      <c r="F194" s="6">
        <v>49625.64</v>
      </c>
      <c r="G194" t="s">
        <v>78</v>
      </c>
      <c r="H194" s="7">
        <v>44384</v>
      </c>
      <c r="I194">
        <v>0.5</v>
      </c>
      <c r="J194" t="s">
        <v>523</v>
      </c>
      <c r="K194" t="s">
        <v>59</v>
      </c>
      <c r="L194" s="18">
        <v>2.9589041095890409</v>
      </c>
      <c r="M194" t="s">
        <v>42</v>
      </c>
    </row>
    <row r="195" spans="1:13" x14ac:dyDescent="0.35">
      <c r="A195" t="s">
        <v>583</v>
      </c>
      <c r="B195" t="s">
        <v>584</v>
      </c>
      <c r="C195" t="s">
        <v>585</v>
      </c>
      <c r="D195" t="s">
        <v>56</v>
      </c>
      <c r="E195" t="s">
        <v>108</v>
      </c>
      <c r="F195" s="6">
        <v>47646.95</v>
      </c>
      <c r="G195" t="s">
        <v>78</v>
      </c>
      <c r="H195" s="7">
        <v>43791</v>
      </c>
      <c r="I195">
        <v>0.3</v>
      </c>
      <c r="J195" t="s">
        <v>523</v>
      </c>
      <c r="K195" t="s">
        <v>93</v>
      </c>
      <c r="L195" s="18">
        <v>4.5835616438356164</v>
      </c>
      <c r="M195" t="s">
        <v>42</v>
      </c>
    </row>
    <row r="196" spans="1:13" x14ac:dyDescent="0.35">
      <c r="A196" t="s">
        <v>586</v>
      </c>
      <c r="B196" t="s">
        <v>110</v>
      </c>
      <c r="C196" t="s">
        <v>587</v>
      </c>
      <c r="D196" t="s">
        <v>56</v>
      </c>
      <c r="E196" t="s">
        <v>115</v>
      </c>
      <c r="F196" s="6">
        <v>89960.6</v>
      </c>
      <c r="G196" t="s">
        <v>39</v>
      </c>
      <c r="H196" s="7">
        <v>43515</v>
      </c>
      <c r="I196">
        <v>1</v>
      </c>
      <c r="J196" t="s">
        <v>523</v>
      </c>
      <c r="K196" t="s">
        <v>101</v>
      </c>
      <c r="L196" s="18">
        <v>5.3397260273972602</v>
      </c>
      <c r="M196" t="s">
        <v>48</v>
      </c>
    </row>
    <row r="197" spans="1:13" x14ac:dyDescent="0.35">
      <c r="A197" t="s">
        <v>588</v>
      </c>
      <c r="B197" t="s">
        <v>589</v>
      </c>
      <c r="C197" t="s">
        <v>590</v>
      </c>
      <c r="D197" t="s">
        <v>56</v>
      </c>
      <c r="E197" t="s">
        <v>147</v>
      </c>
      <c r="F197" s="6">
        <v>91314.75</v>
      </c>
      <c r="G197" t="s">
        <v>39</v>
      </c>
      <c r="H197" s="7">
        <v>43931</v>
      </c>
      <c r="I197">
        <v>1</v>
      </c>
      <c r="J197" t="s">
        <v>523</v>
      </c>
      <c r="K197" t="s">
        <v>97</v>
      </c>
      <c r="L197" s="18">
        <v>4.2</v>
      </c>
      <c r="M197" t="s">
        <v>48</v>
      </c>
    </row>
    <row r="198" spans="1:13" x14ac:dyDescent="0.35">
      <c r="A198" t="s">
        <v>591</v>
      </c>
      <c r="B198" t="s">
        <v>592</v>
      </c>
      <c r="C198" t="s">
        <v>593</v>
      </c>
      <c r="D198" t="s">
        <v>37</v>
      </c>
      <c r="E198" t="s">
        <v>108</v>
      </c>
      <c r="F198" s="6">
        <v>42314.39</v>
      </c>
      <c r="G198" t="s">
        <v>78</v>
      </c>
      <c r="H198" s="7">
        <v>44487</v>
      </c>
      <c r="I198">
        <v>1</v>
      </c>
      <c r="J198" t="s">
        <v>523</v>
      </c>
      <c r="K198" t="s">
        <v>59</v>
      </c>
      <c r="L198" s="18">
        <v>2.6767123287671235</v>
      </c>
      <c r="M198" t="s">
        <v>48</v>
      </c>
    </row>
    <row r="199" spans="1:13" x14ac:dyDescent="0.35">
      <c r="A199" t="s">
        <v>594</v>
      </c>
      <c r="B199" t="s">
        <v>595</v>
      </c>
      <c r="C199" t="s">
        <v>596</v>
      </c>
      <c r="D199" t="s">
        <v>37</v>
      </c>
      <c r="E199" t="s">
        <v>147</v>
      </c>
      <c r="F199" s="6">
        <v>84598.88</v>
      </c>
      <c r="G199" t="s">
        <v>39</v>
      </c>
      <c r="H199" s="7">
        <v>44116</v>
      </c>
      <c r="I199">
        <v>1</v>
      </c>
      <c r="J199" t="s">
        <v>523</v>
      </c>
      <c r="K199" t="s">
        <v>97</v>
      </c>
      <c r="L199" s="18">
        <v>3.6931506849315068</v>
      </c>
      <c r="M199" t="s">
        <v>48</v>
      </c>
    </row>
    <row r="200" spans="1:13" x14ac:dyDescent="0.35">
      <c r="A200" t="s">
        <v>594</v>
      </c>
      <c r="B200" t="s">
        <v>595</v>
      </c>
      <c r="C200" t="s">
        <v>596</v>
      </c>
      <c r="D200" t="s">
        <v>37</v>
      </c>
      <c r="E200" t="s">
        <v>147</v>
      </c>
      <c r="F200" s="6">
        <v>84598.88</v>
      </c>
      <c r="G200" t="s">
        <v>39</v>
      </c>
      <c r="H200" s="7">
        <v>44116</v>
      </c>
      <c r="I200">
        <v>1</v>
      </c>
      <c r="J200" t="s">
        <v>523</v>
      </c>
      <c r="K200" t="s">
        <v>97</v>
      </c>
      <c r="L200" s="18">
        <v>3.6931506849315068</v>
      </c>
      <c r="M200" t="s">
        <v>48</v>
      </c>
    </row>
    <row r="201" spans="1:13" x14ac:dyDescent="0.35">
      <c r="A201" t="s">
        <v>597</v>
      </c>
      <c r="B201" t="s">
        <v>598</v>
      </c>
      <c r="C201" t="s">
        <v>599</v>
      </c>
      <c r="D201" t="s">
        <v>56</v>
      </c>
      <c r="E201" t="s">
        <v>57</v>
      </c>
      <c r="F201" s="6">
        <v>78443.78</v>
      </c>
      <c r="G201" t="s">
        <v>39</v>
      </c>
      <c r="H201" s="7">
        <v>43599</v>
      </c>
      <c r="I201">
        <v>1</v>
      </c>
      <c r="J201" t="s">
        <v>523</v>
      </c>
      <c r="K201" t="s">
        <v>47</v>
      </c>
      <c r="L201" s="18">
        <v>5.1095890410958908</v>
      </c>
      <c r="M201" t="s">
        <v>48</v>
      </c>
    </row>
    <row r="202" spans="1:13" x14ac:dyDescent="0.35">
      <c r="A202" t="s">
        <v>600</v>
      </c>
      <c r="B202" t="s">
        <v>601</v>
      </c>
      <c r="C202" t="s">
        <v>602</v>
      </c>
      <c r="D202" t="s">
        <v>37</v>
      </c>
      <c r="E202" t="s">
        <v>89</v>
      </c>
      <c r="F202" s="6">
        <v>46751.7</v>
      </c>
      <c r="G202" t="s">
        <v>78</v>
      </c>
      <c r="H202" s="7">
        <v>43843</v>
      </c>
      <c r="I202">
        <v>1</v>
      </c>
      <c r="J202" t="s">
        <v>523</v>
      </c>
      <c r="K202" t="s">
        <v>47</v>
      </c>
      <c r="L202" s="18">
        <v>4.441095890410959</v>
      </c>
      <c r="M202" t="s">
        <v>48</v>
      </c>
    </row>
    <row r="203" spans="1:13" x14ac:dyDescent="0.35">
      <c r="A203" t="s">
        <v>603</v>
      </c>
      <c r="B203" t="s">
        <v>604</v>
      </c>
      <c r="C203" t="s">
        <v>605</v>
      </c>
      <c r="D203" t="s">
        <v>56</v>
      </c>
      <c r="E203" t="s">
        <v>74</v>
      </c>
      <c r="F203" s="6">
        <v>57419.35</v>
      </c>
      <c r="G203" t="s">
        <v>39</v>
      </c>
      <c r="H203" s="7">
        <v>43305</v>
      </c>
      <c r="I203">
        <v>1</v>
      </c>
      <c r="J203" t="s">
        <v>523</v>
      </c>
      <c r="K203" t="s">
        <v>101</v>
      </c>
      <c r="L203" s="18">
        <v>5.9150684931506845</v>
      </c>
      <c r="M203" t="s">
        <v>48</v>
      </c>
    </row>
    <row r="204" spans="1:13" x14ac:dyDescent="0.35">
      <c r="A204" t="s">
        <v>606</v>
      </c>
      <c r="B204" t="s">
        <v>607</v>
      </c>
      <c r="C204" t="s">
        <v>608</v>
      </c>
      <c r="D204" t="s">
        <v>56</v>
      </c>
      <c r="E204" t="s">
        <v>137</v>
      </c>
      <c r="F204" s="6">
        <v>95017.1</v>
      </c>
      <c r="G204" t="s">
        <v>39</v>
      </c>
      <c r="H204" s="7">
        <v>43283</v>
      </c>
      <c r="I204">
        <v>1</v>
      </c>
      <c r="J204" t="s">
        <v>523</v>
      </c>
      <c r="K204" t="s">
        <v>97</v>
      </c>
      <c r="L204" s="18">
        <v>5.9753424657534246</v>
      </c>
      <c r="M204" t="s">
        <v>48</v>
      </c>
    </row>
    <row r="205" spans="1:13" x14ac:dyDescent="0.35">
      <c r="A205" t="s">
        <v>609</v>
      </c>
      <c r="B205" t="s">
        <v>610</v>
      </c>
      <c r="C205" t="s">
        <v>611</v>
      </c>
      <c r="D205" t="s">
        <v>56</v>
      </c>
      <c r="E205" t="s">
        <v>63</v>
      </c>
      <c r="F205" s="6">
        <v>53535.62</v>
      </c>
      <c r="G205" t="s">
        <v>39</v>
      </c>
      <c r="H205" s="7">
        <v>44110</v>
      </c>
      <c r="I205">
        <v>0.5</v>
      </c>
      <c r="J205" t="s">
        <v>523</v>
      </c>
      <c r="K205" t="s">
        <v>97</v>
      </c>
      <c r="L205" s="18">
        <v>3.7095890410958905</v>
      </c>
      <c r="M205" t="s">
        <v>42</v>
      </c>
    </row>
    <row r="206" spans="1:13" x14ac:dyDescent="0.35">
      <c r="A206" t="s">
        <v>612</v>
      </c>
      <c r="B206" t="s">
        <v>613</v>
      </c>
      <c r="C206" t="s">
        <v>614</v>
      </c>
      <c r="D206" t="s">
        <v>37</v>
      </c>
      <c r="E206" t="s">
        <v>70</v>
      </c>
      <c r="F206" s="6">
        <v>31042.51</v>
      </c>
      <c r="G206" t="s">
        <v>78</v>
      </c>
      <c r="H206" s="7">
        <v>44473</v>
      </c>
      <c r="I206">
        <v>0.3</v>
      </c>
      <c r="J206" t="s">
        <v>523</v>
      </c>
      <c r="K206" t="s">
        <v>59</v>
      </c>
      <c r="L206" s="18">
        <v>2.7150684931506848</v>
      </c>
      <c r="M206" t="s">
        <v>42</v>
      </c>
    </row>
    <row r="207" spans="1:13" x14ac:dyDescent="0.35">
      <c r="A207" t="s">
        <v>615</v>
      </c>
      <c r="B207" t="s">
        <v>616</v>
      </c>
      <c r="C207" t="s">
        <v>617</v>
      </c>
      <c r="D207" t="s">
        <v>37</v>
      </c>
      <c r="E207" t="s">
        <v>46</v>
      </c>
      <c r="F207" s="6">
        <v>86233.83</v>
      </c>
      <c r="G207" t="s">
        <v>39</v>
      </c>
      <c r="H207" s="7">
        <v>43706</v>
      </c>
      <c r="I207">
        <v>1</v>
      </c>
      <c r="J207" t="s">
        <v>523</v>
      </c>
      <c r="K207" t="s">
        <v>93</v>
      </c>
      <c r="L207" s="18">
        <v>4.816438356164384</v>
      </c>
      <c r="M207" t="s">
        <v>48</v>
      </c>
    </row>
    <row r="208" spans="1:13" x14ac:dyDescent="0.35">
      <c r="A208" t="s">
        <v>618</v>
      </c>
      <c r="B208" t="s">
        <v>619</v>
      </c>
      <c r="C208" t="s">
        <v>620</v>
      </c>
      <c r="D208" t="s">
        <v>37</v>
      </c>
      <c r="E208" t="s">
        <v>46</v>
      </c>
      <c r="F208" s="6">
        <v>86558.58</v>
      </c>
      <c r="G208" t="s">
        <v>39</v>
      </c>
      <c r="H208" s="7">
        <v>43887</v>
      </c>
      <c r="I208">
        <v>1</v>
      </c>
      <c r="J208" t="s">
        <v>523</v>
      </c>
      <c r="K208" t="s">
        <v>59</v>
      </c>
      <c r="L208" s="18">
        <v>4.3205479452054796</v>
      </c>
      <c r="M208" t="s">
        <v>48</v>
      </c>
    </row>
    <row r="209" spans="1:13" x14ac:dyDescent="0.35">
      <c r="A209" t="s">
        <v>621</v>
      </c>
      <c r="B209" t="s">
        <v>622</v>
      </c>
      <c r="C209" t="s">
        <v>623</v>
      </c>
      <c r="D209" t="s">
        <v>37</v>
      </c>
      <c r="E209" t="s">
        <v>74</v>
      </c>
      <c r="F209" s="6">
        <v>76303.820000000007</v>
      </c>
      <c r="G209" t="s">
        <v>39</v>
      </c>
      <c r="H209" s="7">
        <v>43458</v>
      </c>
      <c r="I209">
        <v>1</v>
      </c>
      <c r="J209" t="s">
        <v>523</v>
      </c>
      <c r="K209" t="s">
        <v>47</v>
      </c>
      <c r="L209" s="18">
        <v>5.4958904109589044</v>
      </c>
      <c r="M209" t="s">
        <v>48</v>
      </c>
    </row>
    <row r="210" spans="1:13" x14ac:dyDescent="0.35">
      <c r="A210" t="s">
        <v>621</v>
      </c>
      <c r="B210" t="s">
        <v>624</v>
      </c>
      <c r="C210" t="s">
        <v>625</v>
      </c>
      <c r="D210" t="s">
        <v>37</v>
      </c>
      <c r="E210" t="s">
        <v>74</v>
      </c>
      <c r="F210" s="6">
        <v>76303.820000000007</v>
      </c>
      <c r="G210" t="s">
        <v>39</v>
      </c>
      <c r="H210" s="7">
        <v>43458</v>
      </c>
      <c r="I210">
        <v>1</v>
      </c>
      <c r="J210" t="s">
        <v>523</v>
      </c>
      <c r="K210" t="s">
        <v>47</v>
      </c>
      <c r="L210" s="18">
        <v>5.4958904109589044</v>
      </c>
      <c r="M210" t="s">
        <v>48</v>
      </c>
    </row>
    <row r="211" spans="1:13" x14ac:dyDescent="0.35">
      <c r="A211" t="s">
        <v>626</v>
      </c>
      <c r="B211" t="s">
        <v>627</v>
      </c>
      <c r="C211" t="s">
        <v>628</v>
      </c>
      <c r="D211" t="s">
        <v>37</v>
      </c>
      <c r="E211" t="s">
        <v>38</v>
      </c>
      <c r="F211" s="6">
        <v>101187.36</v>
      </c>
      <c r="G211" t="s">
        <v>58</v>
      </c>
      <c r="H211" s="7">
        <v>43258</v>
      </c>
      <c r="I211">
        <v>1</v>
      </c>
      <c r="J211" t="s">
        <v>523</v>
      </c>
      <c r="K211" t="s">
        <v>52</v>
      </c>
      <c r="L211" s="18">
        <v>6.043835616438356</v>
      </c>
      <c r="M211" t="s">
        <v>48</v>
      </c>
    </row>
    <row r="212" spans="1:13" x14ac:dyDescent="0.35">
      <c r="A212" t="s">
        <v>629</v>
      </c>
      <c r="B212" t="s">
        <v>630</v>
      </c>
      <c r="C212" t="s">
        <v>631</v>
      </c>
      <c r="D212" t="s">
        <v>56</v>
      </c>
      <c r="E212" t="s">
        <v>57</v>
      </c>
      <c r="F212" s="6">
        <v>61624.77</v>
      </c>
      <c r="G212" t="s">
        <v>39</v>
      </c>
      <c r="H212" s="7">
        <v>43430</v>
      </c>
      <c r="I212">
        <v>0.3</v>
      </c>
      <c r="J212" t="s">
        <v>523</v>
      </c>
      <c r="K212" t="s">
        <v>47</v>
      </c>
      <c r="L212" s="18">
        <v>5.5726027397260278</v>
      </c>
      <c r="M212" t="s">
        <v>42</v>
      </c>
    </row>
    <row r="213" spans="1:13" x14ac:dyDescent="0.35">
      <c r="A213" t="s">
        <v>632</v>
      </c>
      <c r="B213" t="s">
        <v>633</v>
      </c>
      <c r="C213" t="s">
        <v>634</v>
      </c>
      <c r="D213" t="s">
        <v>37</v>
      </c>
      <c r="E213" t="s">
        <v>108</v>
      </c>
      <c r="F213" s="6">
        <v>31172.77</v>
      </c>
      <c r="G213" t="s">
        <v>78</v>
      </c>
      <c r="H213" s="7">
        <v>43665</v>
      </c>
      <c r="I213">
        <v>1</v>
      </c>
      <c r="J213" t="s">
        <v>523</v>
      </c>
      <c r="K213" t="s">
        <v>59</v>
      </c>
      <c r="L213" s="18">
        <v>4.9287671232876713</v>
      </c>
      <c r="M213" t="s">
        <v>48</v>
      </c>
    </row>
    <row r="214" spans="1:13" x14ac:dyDescent="0.35">
      <c r="A214" t="s">
        <v>635</v>
      </c>
      <c r="B214" t="s">
        <v>636</v>
      </c>
      <c r="C214" t="s">
        <v>637</v>
      </c>
      <c r="D214" t="s">
        <v>56</v>
      </c>
      <c r="E214" t="s">
        <v>74</v>
      </c>
      <c r="F214" s="6">
        <v>102515.81</v>
      </c>
      <c r="G214" t="s">
        <v>58</v>
      </c>
      <c r="H214" s="7">
        <v>43902</v>
      </c>
      <c r="I214">
        <v>1</v>
      </c>
      <c r="J214" t="s">
        <v>523</v>
      </c>
      <c r="K214" t="s">
        <v>93</v>
      </c>
      <c r="L214" s="18">
        <v>4.279452054794521</v>
      </c>
      <c r="M214" t="s">
        <v>48</v>
      </c>
    </row>
    <row r="215" spans="1:13" x14ac:dyDescent="0.35">
      <c r="A215" t="s">
        <v>638</v>
      </c>
      <c r="B215" t="s">
        <v>639</v>
      </c>
      <c r="C215" t="s">
        <v>640</v>
      </c>
      <c r="D215" t="s">
        <v>37</v>
      </c>
      <c r="E215" t="s">
        <v>38</v>
      </c>
      <c r="F215" s="6">
        <v>93128.34</v>
      </c>
      <c r="G215" t="s">
        <v>39</v>
      </c>
      <c r="H215" s="7">
        <v>43164</v>
      </c>
      <c r="I215">
        <v>1</v>
      </c>
      <c r="J215" t="s">
        <v>523</v>
      </c>
      <c r="K215" t="s">
        <v>97</v>
      </c>
      <c r="L215" s="18">
        <v>6.3013698630136989</v>
      </c>
      <c r="M215" t="s">
        <v>48</v>
      </c>
    </row>
    <row r="216" spans="1:13" x14ac:dyDescent="0.35">
      <c r="A216" t="s">
        <v>641</v>
      </c>
      <c r="B216" t="s">
        <v>642</v>
      </c>
      <c r="C216" t="s">
        <v>643</v>
      </c>
      <c r="D216" t="s">
        <v>56</v>
      </c>
      <c r="E216" t="s">
        <v>38</v>
      </c>
      <c r="F216" s="6">
        <v>112778.28</v>
      </c>
      <c r="G216" t="s">
        <v>58</v>
      </c>
      <c r="H216" s="7">
        <v>43250</v>
      </c>
      <c r="I216">
        <v>1</v>
      </c>
      <c r="J216" t="s">
        <v>523</v>
      </c>
      <c r="K216" t="s">
        <v>59</v>
      </c>
      <c r="L216" s="18">
        <v>6.065753424657534</v>
      </c>
      <c r="M216" t="s">
        <v>48</v>
      </c>
    </row>
    <row r="217" spans="1:13" x14ac:dyDescent="0.35">
      <c r="A217" t="s">
        <v>641</v>
      </c>
      <c r="B217" t="s">
        <v>642</v>
      </c>
      <c r="C217" t="s">
        <v>643</v>
      </c>
      <c r="D217" t="s">
        <v>56</v>
      </c>
      <c r="E217" t="s">
        <v>38</v>
      </c>
      <c r="F217" s="6">
        <v>112778.28</v>
      </c>
      <c r="G217" t="s">
        <v>58</v>
      </c>
      <c r="H217" s="7">
        <v>43250</v>
      </c>
      <c r="I217">
        <v>1</v>
      </c>
      <c r="J217" t="s">
        <v>523</v>
      </c>
      <c r="K217" t="s">
        <v>59</v>
      </c>
      <c r="L217" s="18">
        <v>6.065753424657534</v>
      </c>
      <c r="M217" t="s">
        <v>48</v>
      </c>
    </row>
    <row r="218" spans="1:13" x14ac:dyDescent="0.35">
      <c r="A218" t="s">
        <v>644</v>
      </c>
      <c r="B218" t="s">
        <v>645</v>
      </c>
      <c r="C218" t="s">
        <v>646</v>
      </c>
      <c r="D218" t="s">
        <v>56</v>
      </c>
      <c r="E218" t="s">
        <v>85</v>
      </c>
      <c r="F218" s="6">
        <v>65569.36</v>
      </c>
      <c r="G218" t="s">
        <v>39</v>
      </c>
      <c r="H218" s="7">
        <v>43293</v>
      </c>
      <c r="I218">
        <v>1</v>
      </c>
      <c r="J218" t="s">
        <v>523</v>
      </c>
      <c r="K218" t="s">
        <v>101</v>
      </c>
      <c r="L218" s="18">
        <v>5.9479452054794519</v>
      </c>
      <c r="M218" t="s">
        <v>48</v>
      </c>
    </row>
    <row r="219" spans="1:13" x14ac:dyDescent="0.35">
      <c r="A219" t="s">
        <v>647</v>
      </c>
      <c r="B219" t="s">
        <v>648</v>
      </c>
      <c r="C219" t="s">
        <v>649</v>
      </c>
      <c r="D219" t="s">
        <v>37</v>
      </c>
      <c r="E219" t="s">
        <v>57</v>
      </c>
      <c r="F219" s="6">
        <v>51165.37</v>
      </c>
      <c r="G219" t="s">
        <v>39</v>
      </c>
      <c r="H219" s="7">
        <v>44237</v>
      </c>
      <c r="I219">
        <v>1</v>
      </c>
      <c r="J219" t="s">
        <v>523</v>
      </c>
      <c r="K219" t="s">
        <v>47</v>
      </c>
      <c r="L219" s="18">
        <v>3.3616438356164382</v>
      </c>
      <c r="M219" t="s">
        <v>48</v>
      </c>
    </row>
    <row r="220" spans="1:13" x14ac:dyDescent="0.35">
      <c r="A220" t="s">
        <v>650</v>
      </c>
      <c r="B220" t="s">
        <v>651</v>
      </c>
      <c r="C220" t="s">
        <v>652</v>
      </c>
      <c r="D220" t="s">
        <v>37</v>
      </c>
      <c r="E220" t="s">
        <v>89</v>
      </c>
      <c r="F220" s="6">
        <v>59434.18</v>
      </c>
      <c r="G220" t="s">
        <v>39</v>
      </c>
      <c r="H220" s="7">
        <v>43931</v>
      </c>
      <c r="I220">
        <v>1</v>
      </c>
      <c r="J220" t="s">
        <v>653</v>
      </c>
      <c r="K220" t="s">
        <v>97</v>
      </c>
      <c r="L220" s="18">
        <v>4.2</v>
      </c>
      <c r="M220" t="s">
        <v>48</v>
      </c>
    </row>
    <row r="221" spans="1:13" x14ac:dyDescent="0.35">
      <c r="A221" t="s">
        <v>654</v>
      </c>
      <c r="B221" t="s">
        <v>655</v>
      </c>
      <c r="C221" t="s">
        <v>656</v>
      </c>
      <c r="D221" t="s">
        <v>56</v>
      </c>
      <c r="E221" t="s">
        <v>38</v>
      </c>
      <c r="F221" s="6">
        <v>53949.26</v>
      </c>
      <c r="G221" t="s">
        <v>39</v>
      </c>
      <c r="H221" s="7">
        <v>43808</v>
      </c>
      <c r="I221">
        <v>1</v>
      </c>
      <c r="J221" t="s">
        <v>653</v>
      </c>
      <c r="K221" t="s">
        <v>52</v>
      </c>
      <c r="L221" s="18">
        <v>4.536986301369863</v>
      </c>
      <c r="M221" t="s">
        <v>48</v>
      </c>
    </row>
    <row r="222" spans="1:13" x14ac:dyDescent="0.35">
      <c r="A222" t="s">
        <v>654</v>
      </c>
      <c r="B222" t="s">
        <v>655</v>
      </c>
      <c r="C222" t="s">
        <v>656</v>
      </c>
      <c r="D222" t="s">
        <v>56</v>
      </c>
      <c r="E222" t="s">
        <v>38</v>
      </c>
      <c r="F222" s="6">
        <v>53949.26</v>
      </c>
      <c r="G222" t="s">
        <v>39</v>
      </c>
      <c r="H222" s="7">
        <v>43808</v>
      </c>
      <c r="I222">
        <v>1</v>
      </c>
      <c r="J222" t="s">
        <v>653</v>
      </c>
      <c r="K222" t="s">
        <v>52</v>
      </c>
      <c r="L222" s="18">
        <v>4.536986301369863</v>
      </c>
      <c r="M222" t="s">
        <v>48</v>
      </c>
    </row>
    <row r="223" spans="1:13" x14ac:dyDescent="0.35">
      <c r="A223" t="s">
        <v>657</v>
      </c>
      <c r="B223" t="s">
        <v>658</v>
      </c>
      <c r="C223" t="s">
        <v>659</v>
      </c>
      <c r="D223" t="s">
        <v>37</v>
      </c>
      <c r="E223" t="s">
        <v>89</v>
      </c>
      <c r="F223" s="6">
        <v>96555.53</v>
      </c>
      <c r="G223" t="s">
        <v>39</v>
      </c>
      <c r="H223" s="7">
        <v>43489</v>
      </c>
      <c r="I223">
        <v>0.2</v>
      </c>
      <c r="J223" t="s">
        <v>653</v>
      </c>
      <c r="K223" t="s">
        <v>47</v>
      </c>
      <c r="L223" s="18">
        <v>5.4109589041095889</v>
      </c>
      <c r="M223" t="s">
        <v>42</v>
      </c>
    </row>
    <row r="224" spans="1:13" x14ac:dyDescent="0.35">
      <c r="A224" t="s">
        <v>660</v>
      </c>
      <c r="B224" t="s">
        <v>661</v>
      </c>
      <c r="C224" t="s">
        <v>662</v>
      </c>
      <c r="D224" t="s">
        <v>37</v>
      </c>
      <c r="E224" t="s">
        <v>74</v>
      </c>
      <c r="F224" s="6">
        <v>71823.56</v>
      </c>
      <c r="G224" t="s">
        <v>39</v>
      </c>
      <c r="H224" s="7">
        <v>43374</v>
      </c>
      <c r="I224">
        <v>0.3</v>
      </c>
      <c r="J224" t="s">
        <v>653</v>
      </c>
      <c r="K224" t="s">
        <v>59</v>
      </c>
      <c r="L224" s="18">
        <v>5.7260273972602738</v>
      </c>
      <c r="M224" t="s">
        <v>42</v>
      </c>
    </row>
    <row r="225" spans="1:13" x14ac:dyDescent="0.35">
      <c r="A225" t="s">
        <v>660</v>
      </c>
      <c r="B225" t="s">
        <v>661</v>
      </c>
      <c r="C225" t="s">
        <v>662</v>
      </c>
      <c r="D225" t="s">
        <v>37</v>
      </c>
      <c r="E225" t="s">
        <v>74</v>
      </c>
      <c r="F225" s="6">
        <v>71823.56</v>
      </c>
      <c r="G225" t="s">
        <v>39</v>
      </c>
      <c r="H225" s="7">
        <v>43374</v>
      </c>
      <c r="I225">
        <v>0.3</v>
      </c>
      <c r="J225" t="s">
        <v>653</v>
      </c>
      <c r="K225" t="s">
        <v>59</v>
      </c>
      <c r="L225" s="18">
        <v>5.7260273972602738</v>
      </c>
      <c r="M225" t="s">
        <v>42</v>
      </c>
    </row>
    <row r="226" spans="1:13" x14ac:dyDescent="0.35">
      <c r="A226" t="s">
        <v>663</v>
      </c>
      <c r="B226" t="s">
        <v>664</v>
      </c>
      <c r="C226" t="s">
        <v>665</v>
      </c>
      <c r="D226" t="s">
        <v>56</v>
      </c>
      <c r="E226" t="s">
        <v>137</v>
      </c>
      <c r="F226" s="6">
        <v>61214.26</v>
      </c>
      <c r="G226" t="s">
        <v>39</v>
      </c>
      <c r="H226" s="7">
        <v>43171</v>
      </c>
      <c r="I226">
        <v>1</v>
      </c>
      <c r="J226" t="s">
        <v>653</v>
      </c>
      <c r="K226" t="s">
        <v>101</v>
      </c>
      <c r="L226" s="18">
        <v>6.2821917808219174</v>
      </c>
      <c r="M226" t="s">
        <v>48</v>
      </c>
    </row>
    <row r="227" spans="1:13" x14ac:dyDescent="0.35">
      <c r="A227" t="s">
        <v>666</v>
      </c>
      <c r="B227" t="s">
        <v>667</v>
      </c>
      <c r="C227" t="s">
        <v>668</v>
      </c>
      <c r="D227" t="s">
        <v>56</v>
      </c>
      <c r="E227" t="s">
        <v>57</v>
      </c>
      <c r="F227" s="6">
        <v>114465.93</v>
      </c>
      <c r="G227" t="s">
        <v>58</v>
      </c>
      <c r="H227" s="7">
        <v>43291</v>
      </c>
      <c r="I227">
        <v>1</v>
      </c>
      <c r="J227" t="s">
        <v>653</v>
      </c>
      <c r="K227" t="s">
        <v>41</v>
      </c>
      <c r="L227" s="18">
        <v>5.9534246575342467</v>
      </c>
      <c r="M227" t="s">
        <v>48</v>
      </c>
    </row>
    <row r="228" spans="1:13" x14ac:dyDescent="0.35">
      <c r="A228" t="s">
        <v>669</v>
      </c>
      <c r="B228" t="s">
        <v>670</v>
      </c>
      <c r="C228" t="s">
        <v>671</v>
      </c>
      <c r="D228" t="s">
        <v>37</v>
      </c>
      <c r="E228" t="s">
        <v>70</v>
      </c>
      <c r="F228" s="6">
        <v>32496.880000000001</v>
      </c>
      <c r="G228" t="s">
        <v>78</v>
      </c>
      <c r="H228" s="7">
        <v>43234</v>
      </c>
      <c r="I228">
        <v>1</v>
      </c>
      <c r="J228" t="s">
        <v>653</v>
      </c>
      <c r="K228" t="s">
        <v>59</v>
      </c>
      <c r="L228" s="18">
        <v>6.1095890410958908</v>
      </c>
      <c r="M228" t="s">
        <v>48</v>
      </c>
    </row>
    <row r="229" spans="1:13" x14ac:dyDescent="0.35">
      <c r="A229" t="s">
        <v>672</v>
      </c>
      <c r="B229" t="s">
        <v>673</v>
      </c>
      <c r="C229" t="s">
        <v>674</v>
      </c>
      <c r="D229" t="s">
        <v>56</v>
      </c>
      <c r="E229" t="s">
        <v>57</v>
      </c>
      <c r="F229" s="6">
        <v>39969.72</v>
      </c>
      <c r="G229" t="s">
        <v>78</v>
      </c>
      <c r="H229" s="7">
        <v>43444</v>
      </c>
      <c r="I229">
        <v>1</v>
      </c>
      <c r="J229" t="s">
        <v>653</v>
      </c>
      <c r="K229" t="s">
        <v>52</v>
      </c>
      <c r="L229" s="18">
        <v>5.5342465753424657</v>
      </c>
      <c r="M229" t="s">
        <v>48</v>
      </c>
    </row>
    <row r="230" spans="1:13" x14ac:dyDescent="0.35">
      <c r="A230" t="s">
        <v>675</v>
      </c>
      <c r="B230" t="s">
        <v>676</v>
      </c>
      <c r="C230" t="s">
        <v>677</v>
      </c>
      <c r="D230" t="s">
        <v>56</v>
      </c>
      <c r="E230" t="s">
        <v>70</v>
      </c>
      <c r="F230" s="6">
        <v>28481.16</v>
      </c>
      <c r="G230" t="s">
        <v>78</v>
      </c>
      <c r="H230" s="7">
        <v>44228</v>
      </c>
      <c r="I230">
        <v>1</v>
      </c>
      <c r="J230" t="s">
        <v>653</v>
      </c>
      <c r="K230" t="s">
        <v>93</v>
      </c>
      <c r="L230" s="18">
        <v>3.3863013698630136</v>
      </c>
      <c r="M230" t="s">
        <v>48</v>
      </c>
    </row>
    <row r="231" spans="1:13" x14ac:dyDescent="0.35">
      <c r="A231" t="s">
        <v>678</v>
      </c>
      <c r="B231" t="s">
        <v>679</v>
      </c>
      <c r="C231" t="s">
        <v>680</v>
      </c>
      <c r="D231" t="s">
        <v>56</v>
      </c>
      <c r="E231" t="s">
        <v>38</v>
      </c>
      <c r="F231" s="6">
        <v>114691.03</v>
      </c>
      <c r="G231" t="s">
        <v>58</v>
      </c>
      <c r="H231" s="7">
        <v>44039</v>
      </c>
      <c r="I231">
        <v>1</v>
      </c>
      <c r="J231" t="s">
        <v>653</v>
      </c>
      <c r="K231" t="s">
        <v>41</v>
      </c>
      <c r="L231" s="18">
        <v>3.904109589041096</v>
      </c>
      <c r="M231" t="s">
        <v>48</v>
      </c>
    </row>
    <row r="232" spans="1:13" x14ac:dyDescent="0.35">
      <c r="A232" t="s">
        <v>681</v>
      </c>
      <c r="B232" t="s">
        <v>682</v>
      </c>
      <c r="C232" t="s">
        <v>683</v>
      </c>
      <c r="D232" t="s">
        <v>56</v>
      </c>
      <c r="E232" t="s">
        <v>57</v>
      </c>
      <c r="F232" s="6">
        <v>82239.53</v>
      </c>
      <c r="G232" t="s">
        <v>39</v>
      </c>
      <c r="H232" s="7">
        <v>43846</v>
      </c>
      <c r="I232">
        <v>1</v>
      </c>
      <c r="J232" t="s">
        <v>653</v>
      </c>
      <c r="K232" t="s">
        <v>52</v>
      </c>
      <c r="L232" s="18">
        <v>4.4328767123287669</v>
      </c>
      <c r="M232" t="s">
        <v>48</v>
      </c>
    </row>
    <row r="233" spans="1:13" x14ac:dyDescent="0.35">
      <c r="A233" t="s">
        <v>684</v>
      </c>
      <c r="B233" t="s">
        <v>685</v>
      </c>
      <c r="C233" t="s">
        <v>686</v>
      </c>
      <c r="D233" t="s">
        <v>56</v>
      </c>
      <c r="E233" t="s">
        <v>147</v>
      </c>
      <c r="F233" s="6">
        <v>83191.95</v>
      </c>
      <c r="G233" t="s">
        <v>39</v>
      </c>
      <c r="H233" s="7">
        <v>43700</v>
      </c>
      <c r="I233">
        <v>0.6</v>
      </c>
      <c r="J233" t="s">
        <v>653</v>
      </c>
      <c r="K233" t="s">
        <v>59</v>
      </c>
      <c r="L233" s="18">
        <v>4.8328767123287673</v>
      </c>
      <c r="M233" t="s">
        <v>42</v>
      </c>
    </row>
    <row r="234" spans="1:13" x14ac:dyDescent="0.35">
      <c r="A234" t="s">
        <v>687</v>
      </c>
      <c r="B234" t="s">
        <v>688</v>
      </c>
      <c r="C234" t="s">
        <v>689</v>
      </c>
      <c r="D234" t="s">
        <v>56</v>
      </c>
      <c r="E234" t="s">
        <v>70</v>
      </c>
      <c r="F234" s="6">
        <v>113747.56</v>
      </c>
      <c r="G234" t="s">
        <v>58</v>
      </c>
      <c r="H234" s="7">
        <v>44270</v>
      </c>
      <c r="I234">
        <v>0.7</v>
      </c>
      <c r="J234" t="s">
        <v>653</v>
      </c>
      <c r="K234" t="s">
        <v>52</v>
      </c>
      <c r="L234" s="18">
        <v>3.2712328767123289</v>
      </c>
      <c r="M234" t="s">
        <v>42</v>
      </c>
    </row>
    <row r="235" spans="1:13" x14ac:dyDescent="0.35">
      <c r="A235" t="s">
        <v>687</v>
      </c>
      <c r="B235" t="s">
        <v>688</v>
      </c>
      <c r="C235" t="s">
        <v>689</v>
      </c>
      <c r="D235" t="s">
        <v>56</v>
      </c>
      <c r="E235" t="s">
        <v>70</v>
      </c>
      <c r="F235" s="6">
        <v>113747.56</v>
      </c>
      <c r="G235" t="s">
        <v>58</v>
      </c>
      <c r="H235" s="7">
        <v>44270</v>
      </c>
      <c r="I235">
        <v>0.7</v>
      </c>
      <c r="J235" t="s">
        <v>653</v>
      </c>
      <c r="K235" t="s">
        <v>52</v>
      </c>
      <c r="L235" s="18">
        <v>3.2712328767123289</v>
      </c>
      <c r="M235" t="s">
        <v>42</v>
      </c>
    </row>
    <row r="236" spans="1:13" x14ac:dyDescent="0.35">
      <c r="A236" t="s">
        <v>690</v>
      </c>
      <c r="B236" t="s">
        <v>691</v>
      </c>
      <c r="C236" t="s">
        <v>692</v>
      </c>
      <c r="D236" t="s">
        <v>56</v>
      </c>
      <c r="E236" t="s">
        <v>137</v>
      </c>
      <c r="F236" s="6">
        <v>37062.1</v>
      </c>
      <c r="G236" t="s">
        <v>78</v>
      </c>
      <c r="H236" s="7">
        <v>44357</v>
      </c>
      <c r="I236">
        <v>1</v>
      </c>
      <c r="J236" t="s">
        <v>653</v>
      </c>
      <c r="K236" t="s">
        <v>93</v>
      </c>
      <c r="L236" s="18">
        <v>3.032876712328767</v>
      </c>
      <c r="M236" t="s">
        <v>48</v>
      </c>
    </row>
    <row r="237" spans="1:13" x14ac:dyDescent="0.35">
      <c r="A237" t="s">
        <v>693</v>
      </c>
      <c r="B237" t="s">
        <v>694</v>
      </c>
      <c r="C237" t="s">
        <v>695</v>
      </c>
      <c r="D237" t="s">
        <v>56</v>
      </c>
      <c r="E237" t="s">
        <v>46</v>
      </c>
      <c r="F237" s="6">
        <v>73360.38</v>
      </c>
      <c r="G237" t="s">
        <v>39</v>
      </c>
      <c r="H237" s="7">
        <v>43972</v>
      </c>
      <c r="I237">
        <v>1</v>
      </c>
      <c r="J237" t="s">
        <v>653</v>
      </c>
      <c r="K237" t="s">
        <v>59</v>
      </c>
      <c r="L237" s="18">
        <v>4.087671232876712</v>
      </c>
      <c r="M237" t="s">
        <v>48</v>
      </c>
    </row>
    <row r="238" spans="1:13" x14ac:dyDescent="0.35">
      <c r="A238" t="s">
        <v>693</v>
      </c>
      <c r="B238" t="s">
        <v>694</v>
      </c>
      <c r="C238" t="s">
        <v>695</v>
      </c>
      <c r="D238" t="s">
        <v>56</v>
      </c>
      <c r="E238" t="s">
        <v>46</v>
      </c>
      <c r="F238" s="6">
        <v>73360.38</v>
      </c>
      <c r="G238" t="s">
        <v>39</v>
      </c>
      <c r="H238" s="7">
        <v>43972</v>
      </c>
      <c r="I238">
        <v>1</v>
      </c>
      <c r="J238" t="s">
        <v>653</v>
      </c>
      <c r="K238" t="s">
        <v>59</v>
      </c>
      <c r="L238" s="18">
        <v>4.087671232876712</v>
      </c>
      <c r="M238" t="s">
        <v>48</v>
      </c>
    </row>
    <row r="239" spans="1:13" x14ac:dyDescent="0.35">
      <c r="A239" t="s">
        <v>696</v>
      </c>
      <c r="B239" t="s">
        <v>697</v>
      </c>
      <c r="C239" t="s">
        <v>698</v>
      </c>
      <c r="D239" t="s">
        <v>56</v>
      </c>
      <c r="E239" t="s">
        <v>57</v>
      </c>
      <c r="F239" s="6">
        <v>36536.26</v>
      </c>
      <c r="G239" t="s">
        <v>78</v>
      </c>
      <c r="H239" s="7">
        <v>44358</v>
      </c>
      <c r="I239">
        <v>1</v>
      </c>
      <c r="J239" t="s">
        <v>653</v>
      </c>
      <c r="K239" t="s">
        <v>47</v>
      </c>
      <c r="L239" s="18">
        <v>3.0301369863013701</v>
      </c>
      <c r="M239" t="s">
        <v>48</v>
      </c>
    </row>
    <row r="240" spans="1:13" x14ac:dyDescent="0.35">
      <c r="A240" t="s">
        <v>699</v>
      </c>
      <c r="B240" t="s">
        <v>700</v>
      </c>
      <c r="C240" t="s">
        <v>701</v>
      </c>
      <c r="D240" t="s">
        <v>37</v>
      </c>
      <c r="E240" t="s">
        <v>115</v>
      </c>
      <c r="F240" s="6">
        <v>89829.33</v>
      </c>
      <c r="G240" t="s">
        <v>39</v>
      </c>
      <c r="H240" s="7">
        <v>43794</v>
      </c>
      <c r="I240">
        <v>1</v>
      </c>
      <c r="J240" t="s">
        <v>653</v>
      </c>
      <c r="K240" t="s">
        <v>93</v>
      </c>
      <c r="L240" s="18">
        <v>4.5753424657534243</v>
      </c>
      <c r="M240" t="s">
        <v>48</v>
      </c>
    </row>
    <row r="241" spans="1:13" x14ac:dyDescent="0.35">
      <c r="A241" t="s">
        <v>702</v>
      </c>
      <c r="B241" t="s">
        <v>703</v>
      </c>
      <c r="C241" t="s">
        <v>704</v>
      </c>
      <c r="D241" t="s">
        <v>211</v>
      </c>
      <c r="E241" t="s">
        <v>70</v>
      </c>
      <c r="F241" s="6">
        <v>63447.07</v>
      </c>
      <c r="G241" t="s">
        <v>39</v>
      </c>
      <c r="H241" s="7">
        <v>44148</v>
      </c>
      <c r="I241">
        <v>1</v>
      </c>
      <c r="J241" t="s">
        <v>653</v>
      </c>
      <c r="K241" t="s">
        <v>41</v>
      </c>
      <c r="L241" s="18">
        <v>3.6054794520547944</v>
      </c>
      <c r="M241" t="s">
        <v>48</v>
      </c>
    </row>
    <row r="242" spans="1:13" x14ac:dyDescent="0.35">
      <c r="A242" t="s">
        <v>705</v>
      </c>
      <c r="B242" t="s">
        <v>706</v>
      </c>
      <c r="C242" t="s">
        <v>707</v>
      </c>
      <c r="D242" t="s">
        <v>56</v>
      </c>
      <c r="E242" t="s">
        <v>147</v>
      </c>
      <c r="F242" s="6">
        <v>80772.92</v>
      </c>
      <c r="G242" t="s">
        <v>39</v>
      </c>
      <c r="H242" s="7">
        <v>44137</v>
      </c>
      <c r="I242">
        <v>1</v>
      </c>
      <c r="J242" t="s">
        <v>653</v>
      </c>
      <c r="K242" t="s">
        <v>59</v>
      </c>
      <c r="L242" s="18">
        <v>3.6356164383561644</v>
      </c>
      <c r="M242" t="s">
        <v>48</v>
      </c>
    </row>
    <row r="243" spans="1:13" x14ac:dyDescent="0.35">
      <c r="A243" t="s">
        <v>708</v>
      </c>
      <c r="B243" t="s">
        <v>709</v>
      </c>
      <c r="C243" t="s">
        <v>710</v>
      </c>
      <c r="D243" t="s">
        <v>56</v>
      </c>
      <c r="E243" t="s">
        <v>74</v>
      </c>
      <c r="F243" s="6">
        <v>52246.29</v>
      </c>
      <c r="G243" t="s">
        <v>39</v>
      </c>
      <c r="H243" s="7">
        <v>43573</v>
      </c>
      <c r="I243">
        <v>1</v>
      </c>
      <c r="J243" t="s">
        <v>653</v>
      </c>
      <c r="K243" t="s">
        <v>41</v>
      </c>
      <c r="L243" s="18">
        <v>5.1808219178082195</v>
      </c>
      <c r="M243" t="s">
        <v>48</v>
      </c>
    </row>
    <row r="244" spans="1:13" x14ac:dyDescent="0.35">
      <c r="A244" t="s">
        <v>711</v>
      </c>
      <c r="B244" t="s">
        <v>712</v>
      </c>
      <c r="C244" t="s">
        <v>713</v>
      </c>
      <c r="D244" t="s">
        <v>37</v>
      </c>
      <c r="E244" t="s">
        <v>137</v>
      </c>
      <c r="F244" s="6">
        <v>58935.92</v>
      </c>
      <c r="G244" t="s">
        <v>39</v>
      </c>
      <c r="H244" s="7">
        <v>43717</v>
      </c>
      <c r="I244">
        <v>1</v>
      </c>
      <c r="J244" t="s">
        <v>653</v>
      </c>
      <c r="K244" t="s">
        <v>47</v>
      </c>
      <c r="L244" s="18">
        <v>4.7863013698630139</v>
      </c>
      <c r="M244" t="s">
        <v>48</v>
      </c>
    </row>
    <row r="245" spans="1:13" x14ac:dyDescent="0.35">
      <c r="A245" t="s">
        <v>714</v>
      </c>
      <c r="B245" t="s">
        <v>715</v>
      </c>
      <c r="C245" t="s">
        <v>716</v>
      </c>
      <c r="D245" t="s">
        <v>56</v>
      </c>
      <c r="E245" t="s">
        <v>85</v>
      </c>
      <c r="F245" s="6">
        <v>83396.5</v>
      </c>
      <c r="G245" t="s">
        <v>39</v>
      </c>
      <c r="H245" s="7">
        <v>44285</v>
      </c>
      <c r="I245">
        <v>1</v>
      </c>
      <c r="J245" t="s">
        <v>653</v>
      </c>
      <c r="K245" t="s">
        <v>101</v>
      </c>
      <c r="L245" s="18">
        <v>3.2301369863013698</v>
      </c>
      <c r="M245" t="s">
        <v>48</v>
      </c>
    </row>
    <row r="246" spans="1:13" x14ac:dyDescent="0.35">
      <c r="A246" t="s">
        <v>717</v>
      </c>
      <c r="B246" t="s">
        <v>718</v>
      </c>
      <c r="C246" t="s">
        <v>719</v>
      </c>
      <c r="D246" t="s">
        <v>56</v>
      </c>
      <c r="E246" t="s">
        <v>108</v>
      </c>
      <c r="F246" s="6">
        <v>111815.49</v>
      </c>
      <c r="G246" t="s">
        <v>58</v>
      </c>
      <c r="H246" s="7">
        <v>43895</v>
      </c>
      <c r="I246">
        <v>0.7</v>
      </c>
      <c r="J246" t="s">
        <v>653</v>
      </c>
      <c r="K246" t="s">
        <v>59</v>
      </c>
      <c r="L246" s="18">
        <v>4.2986301369863016</v>
      </c>
      <c r="M246" t="s">
        <v>42</v>
      </c>
    </row>
    <row r="247" spans="1:13" x14ac:dyDescent="0.35">
      <c r="A247" t="s">
        <v>717</v>
      </c>
      <c r="B247" t="s">
        <v>718</v>
      </c>
      <c r="C247" t="s">
        <v>719</v>
      </c>
      <c r="D247" t="s">
        <v>56</v>
      </c>
      <c r="E247" t="s">
        <v>108</v>
      </c>
      <c r="F247" s="6">
        <v>111815.49</v>
      </c>
      <c r="G247" t="s">
        <v>58</v>
      </c>
      <c r="H247" s="7">
        <v>43895</v>
      </c>
      <c r="I247">
        <v>0.7</v>
      </c>
      <c r="J247" t="s">
        <v>653</v>
      </c>
      <c r="K247" t="s">
        <v>59</v>
      </c>
      <c r="L247" s="18">
        <v>4.2986301369863016</v>
      </c>
      <c r="M247" t="s">
        <v>42</v>
      </c>
    </row>
    <row r="248" spans="1:13" x14ac:dyDescent="0.35">
      <c r="A248" t="s">
        <v>720</v>
      </c>
      <c r="B248" t="s">
        <v>721</v>
      </c>
      <c r="C248" t="s">
        <v>722</v>
      </c>
      <c r="D248" t="s">
        <v>37</v>
      </c>
      <c r="E248" t="s">
        <v>38</v>
      </c>
      <c r="F248" s="6">
        <v>116767.63</v>
      </c>
      <c r="G248" t="s">
        <v>58</v>
      </c>
      <c r="H248" s="7">
        <v>43949</v>
      </c>
      <c r="I248">
        <v>0.4</v>
      </c>
      <c r="J248" t="s">
        <v>653</v>
      </c>
      <c r="K248" t="s">
        <v>93</v>
      </c>
      <c r="L248" s="18">
        <v>4.1506849315068495</v>
      </c>
      <c r="M248" t="s">
        <v>42</v>
      </c>
    </row>
    <row r="249" spans="1:13" x14ac:dyDescent="0.35">
      <c r="A249" t="s">
        <v>720</v>
      </c>
      <c r="B249" t="s">
        <v>723</v>
      </c>
      <c r="C249" t="s">
        <v>724</v>
      </c>
      <c r="D249" t="s">
        <v>37</v>
      </c>
      <c r="E249" t="s">
        <v>38</v>
      </c>
      <c r="F249" s="6">
        <v>116767.63</v>
      </c>
      <c r="G249" t="s">
        <v>58</v>
      </c>
      <c r="H249" s="7">
        <v>43949</v>
      </c>
      <c r="I249">
        <v>0.4</v>
      </c>
      <c r="J249" t="s">
        <v>653</v>
      </c>
      <c r="K249" t="s">
        <v>93</v>
      </c>
      <c r="L249" s="18">
        <v>4.1506849315068495</v>
      </c>
      <c r="M249" t="s">
        <v>42</v>
      </c>
    </row>
    <row r="250" spans="1:13" x14ac:dyDescent="0.35">
      <c r="A250" t="s">
        <v>725</v>
      </c>
      <c r="B250" t="s">
        <v>726</v>
      </c>
      <c r="C250" t="s">
        <v>727</v>
      </c>
      <c r="D250" t="s">
        <v>211</v>
      </c>
      <c r="E250" t="s">
        <v>38</v>
      </c>
      <c r="F250" s="6">
        <v>78840.23</v>
      </c>
      <c r="G250" t="s">
        <v>39</v>
      </c>
      <c r="H250" s="7">
        <v>43633</v>
      </c>
      <c r="I250">
        <v>1</v>
      </c>
      <c r="J250" t="s">
        <v>653</v>
      </c>
      <c r="K250" t="s">
        <v>59</v>
      </c>
      <c r="L250" s="18">
        <v>5.0164383561643833</v>
      </c>
      <c r="M250" t="s">
        <v>48</v>
      </c>
    </row>
    <row r="251" spans="1:13" x14ac:dyDescent="0.35">
      <c r="A251" t="s">
        <v>728</v>
      </c>
      <c r="B251" t="s">
        <v>729</v>
      </c>
      <c r="C251" t="s">
        <v>730</v>
      </c>
      <c r="D251" t="s">
        <v>56</v>
      </c>
      <c r="E251" t="s">
        <v>74</v>
      </c>
      <c r="F251" s="6">
        <v>38825.18</v>
      </c>
      <c r="G251" t="s">
        <v>78</v>
      </c>
      <c r="H251" s="7">
        <v>43696</v>
      </c>
      <c r="I251">
        <v>1</v>
      </c>
      <c r="J251" t="s">
        <v>653</v>
      </c>
      <c r="K251" t="s">
        <v>59</v>
      </c>
      <c r="L251" s="18">
        <v>4.8438356164383558</v>
      </c>
      <c r="M251" t="s">
        <v>48</v>
      </c>
    </row>
    <row r="252" spans="1:13" x14ac:dyDescent="0.35">
      <c r="A252" t="s">
        <v>731</v>
      </c>
      <c r="B252" t="s">
        <v>732</v>
      </c>
      <c r="C252" t="s">
        <v>733</v>
      </c>
      <c r="D252" t="s">
        <v>56</v>
      </c>
      <c r="E252" t="s">
        <v>46</v>
      </c>
      <c r="F252" s="6">
        <v>106400.02</v>
      </c>
      <c r="G252" t="s">
        <v>58</v>
      </c>
      <c r="H252" s="7">
        <v>44021</v>
      </c>
      <c r="I252">
        <v>1</v>
      </c>
      <c r="J252" t="s">
        <v>653</v>
      </c>
      <c r="K252" t="s">
        <v>93</v>
      </c>
      <c r="L252" s="18">
        <v>3.9534246575342467</v>
      </c>
      <c r="M252" t="s">
        <v>48</v>
      </c>
    </row>
    <row r="253" spans="1:13" x14ac:dyDescent="0.35">
      <c r="A253" t="s">
        <v>731</v>
      </c>
      <c r="B253" t="s">
        <v>734</v>
      </c>
      <c r="C253" t="s">
        <v>735</v>
      </c>
      <c r="D253" t="s">
        <v>56</v>
      </c>
      <c r="E253" t="s">
        <v>46</v>
      </c>
      <c r="F253" s="6">
        <v>106400.02</v>
      </c>
      <c r="G253" t="s">
        <v>58</v>
      </c>
      <c r="H253" s="7">
        <v>44021</v>
      </c>
      <c r="I253">
        <v>1</v>
      </c>
      <c r="J253" t="s">
        <v>653</v>
      </c>
      <c r="K253" t="s">
        <v>93</v>
      </c>
      <c r="L253" s="18">
        <v>3.9534246575342467</v>
      </c>
      <c r="M253" t="s">
        <v>48</v>
      </c>
    </row>
    <row r="254" spans="1:13" x14ac:dyDescent="0.35">
      <c r="A254" t="s">
        <v>736</v>
      </c>
      <c r="B254" t="s">
        <v>737</v>
      </c>
      <c r="C254" t="s">
        <v>738</v>
      </c>
      <c r="D254" t="s">
        <v>56</v>
      </c>
      <c r="E254" t="s">
        <v>89</v>
      </c>
      <c r="F254" s="6">
        <v>28160.79</v>
      </c>
      <c r="G254" t="s">
        <v>78</v>
      </c>
      <c r="H254" s="7">
        <v>43129</v>
      </c>
      <c r="I254">
        <v>1</v>
      </c>
      <c r="J254" t="s">
        <v>653</v>
      </c>
      <c r="K254" t="s">
        <v>59</v>
      </c>
      <c r="L254" s="18">
        <v>6.397260273972603</v>
      </c>
      <c r="M254" t="s">
        <v>48</v>
      </c>
    </row>
    <row r="255" spans="1:13" x14ac:dyDescent="0.35">
      <c r="A255" t="s">
        <v>739</v>
      </c>
      <c r="B255" t="s">
        <v>740</v>
      </c>
      <c r="C255" t="s">
        <v>741</v>
      </c>
      <c r="D255" t="s">
        <v>37</v>
      </c>
      <c r="E255" t="s">
        <v>38</v>
      </c>
      <c r="F255" s="6">
        <v>58744.17</v>
      </c>
      <c r="G255" t="s">
        <v>39</v>
      </c>
      <c r="H255" s="7">
        <v>43171</v>
      </c>
      <c r="I255">
        <v>1</v>
      </c>
      <c r="J255" t="s">
        <v>653</v>
      </c>
      <c r="K255" t="s">
        <v>52</v>
      </c>
      <c r="L255" s="18">
        <v>6.2821917808219174</v>
      </c>
      <c r="M255" t="s">
        <v>48</v>
      </c>
    </row>
    <row r="256" spans="1:13" x14ac:dyDescent="0.35">
      <c r="A256" t="s">
        <v>742</v>
      </c>
      <c r="B256" t="s">
        <v>743</v>
      </c>
      <c r="C256" t="s">
        <v>744</v>
      </c>
      <c r="D256" t="s">
        <v>37</v>
      </c>
      <c r="E256" t="s">
        <v>63</v>
      </c>
      <c r="F256" s="6">
        <v>70755.5</v>
      </c>
      <c r="G256" t="s">
        <v>39</v>
      </c>
      <c r="H256" s="7">
        <v>44090</v>
      </c>
      <c r="I256">
        <v>0.8</v>
      </c>
      <c r="J256" t="s">
        <v>653</v>
      </c>
      <c r="K256" t="s">
        <v>47</v>
      </c>
      <c r="L256" s="18">
        <v>3.7643835616438355</v>
      </c>
      <c r="M256" t="s">
        <v>42</v>
      </c>
    </row>
    <row r="257" spans="1:13" x14ac:dyDescent="0.35">
      <c r="A257" t="s">
        <v>745</v>
      </c>
      <c r="B257" t="s">
        <v>746</v>
      </c>
      <c r="C257" t="s">
        <v>747</v>
      </c>
      <c r="D257" t="s">
        <v>37</v>
      </c>
      <c r="E257" t="s">
        <v>115</v>
      </c>
      <c r="F257" s="6">
        <v>106665.67</v>
      </c>
      <c r="G257" t="s">
        <v>58</v>
      </c>
      <c r="H257" s="7">
        <v>43311</v>
      </c>
      <c r="I257">
        <v>1</v>
      </c>
      <c r="J257" t="s">
        <v>653</v>
      </c>
      <c r="K257" t="s">
        <v>52</v>
      </c>
      <c r="L257" s="18">
        <v>5.8986301369863012</v>
      </c>
      <c r="M257" t="s">
        <v>48</v>
      </c>
    </row>
    <row r="258" spans="1:13" x14ac:dyDescent="0.35">
      <c r="A258" t="s">
        <v>748</v>
      </c>
      <c r="B258" t="s">
        <v>749</v>
      </c>
      <c r="C258" t="s">
        <v>750</v>
      </c>
      <c r="D258" t="s">
        <v>56</v>
      </c>
      <c r="E258" t="s">
        <v>85</v>
      </c>
      <c r="F258" s="6">
        <v>76320.44</v>
      </c>
      <c r="G258" t="s">
        <v>39</v>
      </c>
      <c r="H258" s="7">
        <v>44383</v>
      </c>
      <c r="I258">
        <v>0.8</v>
      </c>
      <c r="J258" t="s">
        <v>653</v>
      </c>
      <c r="K258" t="s">
        <v>59</v>
      </c>
      <c r="L258" s="18">
        <v>2.9616438356164383</v>
      </c>
      <c r="M258" t="s">
        <v>42</v>
      </c>
    </row>
    <row r="259" spans="1:13" x14ac:dyDescent="0.35">
      <c r="A259" t="s">
        <v>751</v>
      </c>
      <c r="B259" t="s">
        <v>752</v>
      </c>
      <c r="C259" t="s">
        <v>753</v>
      </c>
      <c r="D259" t="s">
        <v>37</v>
      </c>
      <c r="E259" t="s">
        <v>115</v>
      </c>
      <c r="F259" s="6">
        <v>110906.35</v>
      </c>
      <c r="G259" t="s">
        <v>58</v>
      </c>
      <c r="H259" s="7">
        <v>43434</v>
      </c>
      <c r="I259">
        <v>1</v>
      </c>
      <c r="J259" t="s">
        <v>653</v>
      </c>
      <c r="K259" t="s">
        <v>41</v>
      </c>
      <c r="L259" s="18">
        <v>5.5616438356164384</v>
      </c>
      <c r="M259" t="s">
        <v>48</v>
      </c>
    </row>
    <row r="260" spans="1:13" x14ac:dyDescent="0.35">
      <c r="A260" t="s">
        <v>754</v>
      </c>
      <c r="B260" t="s">
        <v>755</v>
      </c>
      <c r="C260" t="s">
        <v>756</v>
      </c>
      <c r="D260" t="s">
        <v>37</v>
      </c>
      <c r="E260" t="s">
        <v>85</v>
      </c>
      <c r="F260" s="6">
        <v>29808.07</v>
      </c>
      <c r="G260" t="s">
        <v>78</v>
      </c>
      <c r="H260" s="7">
        <v>43291</v>
      </c>
      <c r="I260">
        <v>0.3</v>
      </c>
      <c r="J260" t="s">
        <v>653</v>
      </c>
      <c r="K260" t="s">
        <v>47</v>
      </c>
      <c r="L260" s="18">
        <v>5.9534246575342467</v>
      </c>
      <c r="M260" t="s">
        <v>42</v>
      </c>
    </row>
    <row r="261" spans="1:13" x14ac:dyDescent="0.35">
      <c r="A261" t="s">
        <v>757</v>
      </c>
      <c r="B261" t="s">
        <v>758</v>
      </c>
      <c r="C261" t="s">
        <v>759</v>
      </c>
      <c r="D261" t="s">
        <v>56</v>
      </c>
      <c r="E261" t="s">
        <v>57</v>
      </c>
      <c r="F261" s="6">
        <v>47362.62</v>
      </c>
      <c r="G261" t="s">
        <v>78</v>
      </c>
      <c r="H261" s="7">
        <v>43973</v>
      </c>
      <c r="I261">
        <v>1</v>
      </c>
      <c r="J261" t="s">
        <v>653</v>
      </c>
      <c r="K261" t="s">
        <v>59</v>
      </c>
      <c r="L261" s="18">
        <v>4.0849315068493155</v>
      </c>
      <c r="M26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M270"/>
  <sheetViews>
    <sheetView workbookViewId="0">
      <selection activeCell="I9" sqref="I9"/>
    </sheetView>
  </sheetViews>
  <sheetFormatPr defaultRowHeight="14.5" x14ac:dyDescent="0.35"/>
  <cols>
    <col min="1" max="1" width="1.6328125" customWidth="1"/>
    <col min="2" max="2" width="3.6328125" customWidth="1"/>
    <col min="3" max="3" width="4.54296875" customWidth="1"/>
    <col min="4" max="4" width="48.08984375" customWidth="1"/>
    <col min="5" max="5" width="6" customWidth="1"/>
    <col min="6" max="6" width="37.453125" customWidth="1"/>
    <col min="7" max="7" width="26.81640625" customWidth="1"/>
    <col min="8" max="8" width="14.90625" customWidth="1"/>
    <col min="9" max="9" width="11.90625" customWidth="1"/>
    <col min="11" max="11" width="16.453125" customWidth="1"/>
    <col min="12" max="12" width="15.54296875" customWidth="1"/>
    <col min="13" max="13" width="13.453125" bestFit="1" customWidth="1"/>
    <col min="14" max="14" width="12.6328125" customWidth="1"/>
  </cols>
  <sheetData>
    <row r="1" spans="1:13" s="2" customFormat="1" ht="52.5" customHeight="1" x14ac:dyDescent="0.35">
      <c r="A1" s="1"/>
      <c r="C1" s="3" t="s">
        <v>0</v>
      </c>
    </row>
    <row r="4" spans="1:13" ht="15" thickBot="1" x14ac:dyDescent="0.4"/>
    <row r="5" spans="1:13" ht="21" customHeight="1" x14ac:dyDescent="0.35">
      <c r="C5" s="31"/>
      <c r="D5" s="32" t="s">
        <v>1</v>
      </c>
      <c r="E5" s="33"/>
      <c r="F5" s="32" t="s">
        <v>2</v>
      </c>
      <c r="G5" s="34" t="s">
        <v>765</v>
      </c>
    </row>
    <row r="6" spans="1:13" ht="21" customHeight="1" x14ac:dyDescent="0.35">
      <c r="C6" s="35">
        <v>1</v>
      </c>
      <c r="D6" s="4" t="s">
        <v>3</v>
      </c>
      <c r="E6" s="4"/>
      <c r="F6" s="5" t="s">
        <v>762</v>
      </c>
      <c r="G6" s="36" t="s">
        <v>4</v>
      </c>
      <c r="I6" s="7"/>
      <c r="M6" s="8"/>
    </row>
    <row r="7" spans="1:13" ht="21" customHeight="1" x14ac:dyDescent="0.35">
      <c r="C7" s="37">
        <v>2</v>
      </c>
      <c r="D7" s="22" t="s">
        <v>770</v>
      </c>
      <c r="E7" s="4"/>
      <c r="F7" s="5" t="s">
        <v>766</v>
      </c>
      <c r="G7" s="36" t="s">
        <v>766</v>
      </c>
      <c r="I7" s="7"/>
      <c r="M7" s="8"/>
    </row>
    <row r="8" spans="1:13" ht="21" customHeight="1" x14ac:dyDescent="0.35">
      <c r="C8" s="38">
        <v>3</v>
      </c>
      <c r="D8" s="9" t="s">
        <v>5</v>
      </c>
      <c r="E8" s="9"/>
      <c r="F8" s="10" t="s">
        <v>769</v>
      </c>
      <c r="G8" s="39"/>
      <c r="I8" s="7"/>
      <c r="M8" s="8"/>
    </row>
    <row r="9" spans="1:13" ht="21" customHeight="1" x14ac:dyDescent="0.35">
      <c r="C9" s="38">
        <v>4</v>
      </c>
      <c r="D9" s="9" t="s">
        <v>6</v>
      </c>
      <c r="E9" s="9"/>
      <c r="F9" s="10" t="s">
        <v>7</v>
      </c>
      <c r="G9" s="39"/>
      <c r="I9" s="7"/>
      <c r="M9" s="8"/>
    </row>
    <row r="10" spans="1:13" ht="39.65" customHeight="1" x14ac:dyDescent="0.35">
      <c r="C10" s="40">
        <v>5</v>
      </c>
      <c r="D10" s="23" t="s">
        <v>772</v>
      </c>
      <c r="E10" s="9"/>
      <c r="F10" s="10"/>
      <c r="G10" s="39"/>
      <c r="I10" s="7"/>
      <c r="M10" s="8"/>
    </row>
    <row r="11" spans="1:13" ht="21" customHeight="1" x14ac:dyDescent="0.35">
      <c r="C11" s="38">
        <v>6</v>
      </c>
      <c r="D11" s="9" t="s">
        <v>8</v>
      </c>
      <c r="E11" s="9"/>
      <c r="F11" s="10" t="s">
        <v>9</v>
      </c>
      <c r="G11" s="39"/>
      <c r="I11" s="7"/>
      <c r="M11" s="8"/>
    </row>
    <row r="12" spans="1:13" ht="21" customHeight="1" x14ac:dyDescent="0.35">
      <c r="C12" s="38">
        <v>7</v>
      </c>
      <c r="D12" s="24" t="s">
        <v>778</v>
      </c>
      <c r="E12" s="9"/>
      <c r="F12" s="10" t="s">
        <v>779</v>
      </c>
      <c r="G12" s="39"/>
      <c r="I12" s="7"/>
      <c r="M12" s="8"/>
    </row>
    <row r="13" spans="1:13" ht="21" customHeight="1" x14ac:dyDescent="0.35">
      <c r="C13" s="38">
        <v>8</v>
      </c>
      <c r="D13" s="9" t="s">
        <v>10</v>
      </c>
      <c r="E13" s="9"/>
      <c r="F13" s="10" t="s">
        <v>782</v>
      </c>
      <c r="G13" s="39"/>
      <c r="I13" s="7"/>
      <c r="M13" s="8"/>
    </row>
    <row r="14" spans="1:13" ht="21" customHeight="1" x14ac:dyDescent="0.35">
      <c r="C14" s="38">
        <v>9</v>
      </c>
      <c r="D14" s="24" t="s">
        <v>783</v>
      </c>
      <c r="E14" s="9"/>
      <c r="F14" s="10" t="s">
        <v>792</v>
      </c>
      <c r="G14" s="39"/>
      <c r="I14" s="7"/>
      <c r="M14" s="8"/>
    </row>
    <row r="15" spans="1:13" ht="21" customHeight="1" x14ac:dyDescent="0.35">
      <c r="C15" s="38">
        <v>9</v>
      </c>
      <c r="D15" s="9" t="s">
        <v>11</v>
      </c>
      <c r="E15" s="9"/>
      <c r="F15" s="10" t="s">
        <v>12</v>
      </c>
      <c r="G15" s="39"/>
      <c r="I15" s="7"/>
      <c r="M15" s="8"/>
    </row>
    <row r="16" spans="1:13" ht="21" customHeight="1" x14ac:dyDescent="0.35">
      <c r="C16" s="38">
        <v>10</v>
      </c>
      <c r="D16" s="9" t="s">
        <v>11</v>
      </c>
      <c r="E16" s="9"/>
      <c r="F16" s="10" t="s">
        <v>13</v>
      </c>
      <c r="G16" s="39"/>
      <c r="I16" s="7"/>
      <c r="M16" s="8"/>
    </row>
    <row r="17" spans="3:13" ht="21" customHeight="1" x14ac:dyDescent="0.35">
      <c r="C17" s="38">
        <v>11</v>
      </c>
      <c r="D17" s="11" t="s">
        <v>14</v>
      </c>
      <c r="E17" s="11"/>
      <c r="F17" s="12" t="s">
        <v>15</v>
      </c>
      <c r="G17" s="39"/>
      <c r="I17" s="7"/>
      <c r="M17" s="8"/>
    </row>
    <row r="18" spans="3:13" ht="21" customHeight="1" x14ac:dyDescent="0.35">
      <c r="C18" s="38">
        <v>12</v>
      </c>
      <c r="D18" s="11" t="s">
        <v>16</v>
      </c>
      <c r="E18" s="11"/>
      <c r="F18" s="12" t="s">
        <v>17</v>
      </c>
      <c r="G18" s="39"/>
      <c r="I18" s="7"/>
      <c r="M18" s="8"/>
    </row>
    <row r="19" spans="3:13" ht="21" customHeight="1" x14ac:dyDescent="0.35">
      <c r="C19" s="38">
        <v>13</v>
      </c>
      <c r="D19" s="11" t="s">
        <v>793</v>
      </c>
      <c r="E19" s="14"/>
      <c r="F19" s="25"/>
      <c r="G19" s="39"/>
      <c r="I19" s="7"/>
      <c r="M19" s="8"/>
    </row>
    <row r="20" spans="3:13" ht="29" x14ac:dyDescent="0.35">
      <c r="C20" s="38">
        <v>14</v>
      </c>
      <c r="D20" s="13" t="s">
        <v>18</v>
      </c>
      <c r="E20" s="14"/>
      <c r="F20" s="15" t="s">
        <v>19</v>
      </c>
      <c r="G20" s="39"/>
      <c r="I20" s="7"/>
      <c r="M20" s="8"/>
    </row>
    <row r="21" spans="3:13" ht="15" thickBot="1" x14ac:dyDescent="0.4">
      <c r="C21" s="41">
        <v>15</v>
      </c>
      <c r="D21" s="42" t="s">
        <v>20</v>
      </c>
      <c r="E21" s="43"/>
      <c r="F21" s="43"/>
      <c r="G21" s="44"/>
      <c r="I21" s="7"/>
      <c r="M21" s="8"/>
    </row>
    <row r="22" spans="3:13" x14ac:dyDescent="0.35">
      <c r="G22" s="6"/>
      <c r="I22" s="7"/>
      <c r="M22" s="8"/>
    </row>
    <row r="23" spans="3:13" x14ac:dyDescent="0.35">
      <c r="G23" s="6"/>
      <c r="I23" s="7"/>
      <c r="M23" s="8"/>
    </row>
    <row r="24" spans="3:13" x14ac:dyDescent="0.35">
      <c r="G24" s="6"/>
      <c r="I24" s="7"/>
      <c r="M24" s="8"/>
    </row>
    <row r="25" spans="3:13" x14ac:dyDescent="0.35">
      <c r="G25" s="6"/>
      <c r="I25" s="7"/>
      <c r="M25" s="8"/>
    </row>
    <row r="26" spans="3:13" x14ac:dyDescent="0.35">
      <c r="G26" s="6"/>
      <c r="I26" s="7"/>
      <c r="M26" s="8"/>
    </row>
    <row r="27" spans="3:13" x14ac:dyDescent="0.35">
      <c r="G27" s="6"/>
      <c r="I27" s="7"/>
      <c r="M27" s="8"/>
    </row>
    <row r="28" spans="3:13" x14ac:dyDescent="0.35">
      <c r="G28" s="6"/>
      <c r="I28" s="7"/>
      <c r="M28" s="8"/>
    </row>
    <row r="29" spans="3:13" x14ac:dyDescent="0.35">
      <c r="G29" s="6"/>
      <c r="I29" s="7"/>
      <c r="M29" s="8"/>
    </row>
    <row r="30" spans="3:13" x14ac:dyDescent="0.35">
      <c r="G30" s="6"/>
      <c r="I30" s="7"/>
      <c r="M30" s="8"/>
    </row>
    <row r="31" spans="3:13" x14ac:dyDescent="0.35">
      <c r="G31" s="6"/>
      <c r="I31" s="7"/>
      <c r="M31" s="8"/>
    </row>
    <row r="32" spans="3:13" x14ac:dyDescent="0.35">
      <c r="G32" s="6"/>
      <c r="I32" s="7"/>
      <c r="M32" s="8"/>
    </row>
    <row r="33" spans="7:13" x14ac:dyDescent="0.35">
      <c r="G33" s="6"/>
      <c r="I33" s="7"/>
      <c r="M33" s="8"/>
    </row>
    <row r="34" spans="7:13" x14ac:dyDescent="0.35">
      <c r="G34" s="6"/>
      <c r="I34" s="7"/>
      <c r="M34" s="8"/>
    </row>
    <row r="35" spans="7:13" x14ac:dyDescent="0.35">
      <c r="G35" s="6"/>
      <c r="I35" s="7"/>
      <c r="M35" s="8"/>
    </row>
    <row r="36" spans="7:13" x14ac:dyDescent="0.35">
      <c r="G36" s="6"/>
      <c r="I36" s="7"/>
      <c r="M36" s="8"/>
    </row>
    <row r="37" spans="7:13" x14ac:dyDescent="0.35">
      <c r="G37" s="6"/>
      <c r="I37" s="7"/>
      <c r="M37" s="8"/>
    </row>
    <row r="38" spans="7:13" x14ac:dyDescent="0.35">
      <c r="G38" s="6"/>
      <c r="I38" s="7"/>
      <c r="M38" s="8"/>
    </row>
    <row r="39" spans="7:13" x14ac:dyDescent="0.35">
      <c r="G39" s="6"/>
      <c r="I39" s="7"/>
      <c r="M39" s="8"/>
    </row>
    <row r="40" spans="7:13" x14ac:dyDescent="0.35">
      <c r="G40" s="6"/>
      <c r="I40" s="7"/>
      <c r="M40" s="8"/>
    </row>
    <row r="41" spans="7:13" x14ac:dyDescent="0.35">
      <c r="G41" s="6"/>
      <c r="I41" s="7"/>
      <c r="M41" s="8"/>
    </row>
    <row r="42" spans="7:13" x14ac:dyDescent="0.35">
      <c r="G42" s="6"/>
      <c r="I42" s="7"/>
      <c r="M42" s="8"/>
    </row>
    <row r="43" spans="7:13" x14ac:dyDescent="0.35">
      <c r="G43" s="6"/>
      <c r="I43" s="7"/>
      <c r="M43" s="8"/>
    </row>
    <row r="44" spans="7:13" x14ac:dyDescent="0.35">
      <c r="G44" s="6"/>
      <c r="I44" s="7"/>
      <c r="M44" s="8"/>
    </row>
    <row r="45" spans="7:13" x14ac:dyDescent="0.35">
      <c r="G45" s="6"/>
      <c r="I45" s="7"/>
      <c r="M45" s="8"/>
    </row>
    <row r="46" spans="7:13" x14ac:dyDescent="0.35">
      <c r="G46" s="6"/>
      <c r="I46" s="7"/>
      <c r="M46" s="8"/>
    </row>
    <row r="47" spans="7:13" x14ac:dyDescent="0.35">
      <c r="G47" s="6"/>
      <c r="I47" s="7"/>
      <c r="M47" s="8"/>
    </row>
    <row r="48" spans="7:13" x14ac:dyDescent="0.35">
      <c r="G48" s="6"/>
      <c r="I48" s="7"/>
      <c r="M48" s="8"/>
    </row>
    <row r="49" spans="7:13" x14ac:dyDescent="0.35">
      <c r="G49" s="6"/>
      <c r="I49" s="7"/>
      <c r="M49" s="8"/>
    </row>
    <row r="50" spans="7:13" x14ac:dyDescent="0.35">
      <c r="G50" s="6"/>
      <c r="I50" s="7"/>
      <c r="M50" s="8"/>
    </row>
    <row r="51" spans="7:13" x14ac:dyDescent="0.35">
      <c r="G51" s="6"/>
      <c r="I51" s="7"/>
      <c r="M51" s="8"/>
    </row>
    <row r="52" spans="7:13" x14ac:dyDescent="0.35">
      <c r="G52" s="6"/>
      <c r="I52" s="7"/>
      <c r="M52" s="8"/>
    </row>
    <row r="53" spans="7:13" x14ac:dyDescent="0.35">
      <c r="G53" s="6"/>
      <c r="I53" s="7"/>
      <c r="M53" s="8"/>
    </row>
    <row r="54" spans="7:13" x14ac:dyDescent="0.35">
      <c r="G54" s="6"/>
      <c r="I54" s="7"/>
      <c r="M54" s="8"/>
    </row>
    <row r="55" spans="7:13" x14ac:dyDescent="0.35">
      <c r="G55" s="6"/>
      <c r="I55" s="7"/>
      <c r="M55" s="8"/>
    </row>
    <row r="56" spans="7:13" x14ac:dyDescent="0.35">
      <c r="G56" s="6"/>
      <c r="I56" s="7"/>
      <c r="M56" s="8"/>
    </row>
    <row r="57" spans="7:13" x14ac:dyDescent="0.35">
      <c r="G57" s="6"/>
      <c r="I57" s="7"/>
      <c r="M57" s="8"/>
    </row>
    <row r="58" spans="7:13" x14ac:dyDescent="0.35">
      <c r="G58" s="6"/>
      <c r="I58" s="7"/>
      <c r="M58" s="8"/>
    </row>
    <row r="59" spans="7:13" x14ac:dyDescent="0.35">
      <c r="G59" s="6"/>
      <c r="I59" s="7"/>
      <c r="M59" s="8"/>
    </row>
    <row r="60" spans="7:13" x14ac:dyDescent="0.35">
      <c r="G60" s="6"/>
      <c r="I60" s="7"/>
      <c r="M60" s="8"/>
    </row>
    <row r="61" spans="7:13" x14ac:dyDescent="0.35">
      <c r="G61" s="6"/>
      <c r="I61" s="7"/>
      <c r="M61" s="8"/>
    </row>
    <row r="62" spans="7:13" x14ac:dyDescent="0.35">
      <c r="G62" s="6"/>
      <c r="I62" s="7"/>
      <c r="M62" s="8"/>
    </row>
    <row r="63" spans="7:13" x14ac:dyDescent="0.35">
      <c r="G63" s="6"/>
      <c r="I63" s="7"/>
      <c r="M63" s="8"/>
    </row>
    <row r="64" spans="7:13" x14ac:dyDescent="0.35">
      <c r="G64" s="6"/>
      <c r="I64" s="7"/>
      <c r="M64" s="8"/>
    </row>
    <row r="65" spans="7:13" x14ac:dyDescent="0.35">
      <c r="G65" s="6"/>
      <c r="I65" s="7"/>
      <c r="M65" s="8"/>
    </row>
    <row r="66" spans="7:13" x14ac:dyDescent="0.35">
      <c r="G66" s="6"/>
      <c r="I66" s="7"/>
      <c r="M66" s="8"/>
    </row>
    <row r="67" spans="7:13" x14ac:dyDescent="0.35">
      <c r="G67" s="6"/>
      <c r="I67" s="7"/>
      <c r="M67" s="8"/>
    </row>
    <row r="68" spans="7:13" x14ac:dyDescent="0.35">
      <c r="G68" s="6"/>
      <c r="I68" s="7"/>
      <c r="M68" s="8"/>
    </row>
    <row r="69" spans="7:13" x14ac:dyDescent="0.35">
      <c r="G69" s="6"/>
      <c r="I69" s="7"/>
      <c r="M69" s="8"/>
    </row>
    <row r="70" spans="7:13" x14ac:dyDescent="0.35">
      <c r="G70" s="6"/>
      <c r="I70" s="7"/>
      <c r="M70" s="8"/>
    </row>
    <row r="71" spans="7:13" x14ac:dyDescent="0.35">
      <c r="G71" s="6"/>
      <c r="I71" s="7"/>
      <c r="M71" s="8"/>
    </row>
    <row r="72" spans="7:13" x14ac:dyDescent="0.35">
      <c r="G72" s="6"/>
      <c r="I72" s="7"/>
      <c r="M72" s="8"/>
    </row>
    <row r="73" spans="7:13" x14ac:dyDescent="0.35">
      <c r="G73" s="6"/>
      <c r="I73" s="7"/>
      <c r="M73" s="8"/>
    </row>
    <row r="74" spans="7:13" x14ac:dyDescent="0.35">
      <c r="G74" s="6"/>
      <c r="I74" s="7"/>
      <c r="M74" s="8"/>
    </row>
    <row r="75" spans="7:13" x14ac:dyDescent="0.35">
      <c r="G75" s="6"/>
      <c r="I75" s="7"/>
      <c r="M75" s="8"/>
    </row>
    <row r="76" spans="7:13" x14ac:dyDescent="0.35">
      <c r="G76" s="6"/>
      <c r="I76" s="7"/>
      <c r="M76" s="8"/>
    </row>
    <row r="77" spans="7:13" x14ac:dyDescent="0.35">
      <c r="G77" s="6"/>
      <c r="I77" s="7"/>
      <c r="M77" s="8"/>
    </row>
    <row r="78" spans="7:13" x14ac:dyDescent="0.35">
      <c r="G78" s="6"/>
      <c r="I78" s="7"/>
      <c r="M78" s="8"/>
    </row>
    <row r="79" spans="7:13" x14ac:dyDescent="0.35">
      <c r="G79" s="6"/>
      <c r="I79" s="7"/>
      <c r="M79" s="8"/>
    </row>
    <row r="80" spans="7:13" x14ac:dyDescent="0.35">
      <c r="G80" s="6"/>
      <c r="I80" s="7"/>
      <c r="M80" s="8"/>
    </row>
    <row r="81" spans="7:13" x14ac:dyDescent="0.35">
      <c r="G81" s="6"/>
      <c r="I81" s="7"/>
      <c r="M81" s="8"/>
    </row>
    <row r="82" spans="7:13" x14ac:dyDescent="0.35">
      <c r="G82" s="6"/>
      <c r="I82" s="7"/>
      <c r="M82" s="8"/>
    </row>
    <row r="83" spans="7:13" x14ac:dyDescent="0.35">
      <c r="G83" s="6"/>
      <c r="I83" s="7"/>
      <c r="M83" s="8"/>
    </row>
    <row r="84" spans="7:13" x14ac:dyDescent="0.35">
      <c r="G84" s="6"/>
      <c r="I84" s="7"/>
      <c r="M84" s="8"/>
    </row>
    <row r="85" spans="7:13" x14ac:dyDescent="0.35">
      <c r="G85" s="6"/>
      <c r="I85" s="7"/>
      <c r="M85" s="8"/>
    </row>
    <row r="86" spans="7:13" x14ac:dyDescent="0.35">
      <c r="G86" s="6"/>
      <c r="I86" s="7"/>
      <c r="M86" s="8"/>
    </row>
    <row r="87" spans="7:13" x14ac:dyDescent="0.35">
      <c r="G87" s="6"/>
      <c r="I87" s="7"/>
      <c r="M87" s="8"/>
    </row>
    <row r="88" spans="7:13" x14ac:dyDescent="0.35">
      <c r="G88" s="6"/>
      <c r="I88" s="7"/>
      <c r="M88" s="8"/>
    </row>
    <row r="89" spans="7:13" x14ac:dyDescent="0.35">
      <c r="G89" s="6"/>
      <c r="I89" s="7"/>
      <c r="M89" s="8"/>
    </row>
    <row r="90" spans="7:13" x14ac:dyDescent="0.35">
      <c r="G90" s="6"/>
      <c r="I90" s="7"/>
      <c r="M90" s="8"/>
    </row>
    <row r="91" spans="7:13" x14ac:dyDescent="0.35">
      <c r="G91" s="6"/>
      <c r="I91" s="7"/>
      <c r="M91" s="8"/>
    </row>
    <row r="92" spans="7:13" x14ac:dyDescent="0.35">
      <c r="G92" s="6"/>
      <c r="I92" s="7"/>
      <c r="M92" s="8"/>
    </row>
    <row r="93" spans="7:13" x14ac:dyDescent="0.35">
      <c r="G93" s="6"/>
      <c r="I93" s="7"/>
      <c r="M93" s="8"/>
    </row>
    <row r="94" spans="7:13" x14ac:dyDescent="0.35">
      <c r="G94" s="6"/>
      <c r="I94" s="7"/>
      <c r="M94" s="8"/>
    </row>
    <row r="95" spans="7:13" x14ac:dyDescent="0.35">
      <c r="G95" s="6"/>
      <c r="I95" s="7"/>
      <c r="M95" s="8"/>
    </row>
    <row r="96" spans="7:13" x14ac:dyDescent="0.35">
      <c r="G96" s="6"/>
      <c r="I96" s="7"/>
      <c r="M96" s="8"/>
    </row>
    <row r="97" spans="7:13" x14ac:dyDescent="0.35">
      <c r="G97" s="6"/>
      <c r="I97" s="7"/>
      <c r="M97" s="8"/>
    </row>
    <row r="98" spans="7:13" x14ac:dyDescent="0.35">
      <c r="G98" s="6"/>
      <c r="I98" s="7"/>
      <c r="M98" s="8"/>
    </row>
    <row r="99" spans="7:13" x14ac:dyDescent="0.35">
      <c r="G99" s="6"/>
      <c r="I99" s="7"/>
      <c r="M99" s="8"/>
    </row>
    <row r="100" spans="7:13" x14ac:dyDescent="0.35">
      <c r="G100" s="6"/>
      <c r="I100" s="7"/>
      <c r="M100" s="8"/>
    </row>
    <row r="101" spans="7:13" x14ac:dyDescent="0.35">
      <c r="G101" s="6"/>
      <c r="I101" s="7"/>
      <c r="M101" s="8"/>
    </row>
    <row r="102" spans="7:13" x14ac:dyDescent="0.35">
      <c r="G102" s="6"/>
      <c r="I102" s="7"/>
      <c r="M102" s="8"/>
    </row>
    <row r="103" spans="7:13" x14ac:dyDescent="0.35">
      <c r="G103" s="6"/>
      <c r="I103" s="7"/>
      <c r="M103" s="8"/>
    </row>
    <row r="104" spans="7:13" x14ac:dyDescent="0.35">
      <c r="G104" s="6"/>
      <c r="I104" s="7"/>
      <c r="M104" s="8"/>
    </row>
    <row r="105" spans="7:13" x14ac:dyDescent="0.35">
      <c r="G105" s="6"/>
      <c r="I105" s="7"/>
      <c r="M105" s="8"/>
    </row>
    <row r="106" spans="7:13" x14ac:dyDescent="0.35">
      <c r="G106" s="6"/>
      <c r="I106" s="7"/>
      <c r="M106" s="8"/>
    </row>
    <row r="107" spans="7:13" x14ac:dyDescent="0.35">
      <c r="G107" s="6"/>
      <c r="I107" s="7"/>
      <c r="M107" s="8"/>
    </row>
    <row r="108" spans="7:13" x14ac:dyDescent="0.35">
      <c r="G108" s="6"/>
      <c r="I108" s="7"/>
      <c r="M108" s="8"/>
    </row>
    <row r="109" spans="7:13" x14ac:dyDescent="0.35">
      <c r="G109" s="6"/>
      <c r="I109" s="7"/>
      <c r="M109" s="8"/>
    </row>
    <row r="110" spans="7:13" x14ac:dyDescent="0.35">
      <c r="G110" s="6"/>
      <c r="I110" s="7"/>
      <c r="M110" s="8"/>
    </row>
    <row r="111" spans="7:13" x14ac:dyDescent="0.35">
      <c r="G111" s="6"/>
      <c r="I111" s="7"/>
      <c r="M111" s="8"/>
    </row>
    <row r="112" spans="7:13" x14ac:dyDescent="0.35">
      <c r="G112" s="6"/>
      <c r="I112" s="7"/>
      <c r="M112" s="8"/>
    </row>
    <row r="113" spans="7:13" x14ac:dyDescent="0.35">
      <c r="G113" s="6"/>
      <c r="I113" s="7"/>
      <c r="M113" s="8"/>
    </row>
    <row r="114" spans="7:13" x14ac:dyDescent="0.35">
      <c r="G114" s="6"/>
      <c r="I114" s="7"/>
      <c r="M114" s="8"/>
    </row>
    <row r="115" spans="7:13" x14ac:dyDescent="0.35">
      <c r="G115" s="6"/>
      <c r="I115" s="7"/>
      <c r="M115" s="8"/>
    </row>
    <row r="116" spans="7:13" x14ac:dyDescent="0.35">
      <c r="G116" s="6"/>
      <c r="I116" s="7"/>
      <c r="M116" s="8"/>
    </row>
    <row r="117" spans="7:13" x14ac:dyDescent="0.35">
      <c r="G117" s="6"/>
      <c r="I117" s="7"/>
      <c r="M117" s="8"/>
    </row>
    <row r="118" spans="7:13" x14ac:dyDescent="0.35">
      <c r="G118" s="6"/>
      <c r="I118" s="7"/>
      <c r="M118" s="8"/>
    </row>
    <row r="119" spans="7:13" x14ac:dyDescent="0.35">
      <c r="G119" s="6"/>
      <c r="I119" s="7"/>
      <c r="M119" s="8"/>
    </row>
    <row r="120" spans="7:13" x14ac:dyDescent="0.35">
      <c r="G120" s="6"/>
      <c r="I120" s="7"/>
      <c r="M120" s="8"/>
    </row>
    <row r="121" spans="7:13" x14ac:dyDescent="0.35">
      <c r="G121" s="6"/>
      <c r="I121" s="7"/>
      <c r="M121" s="8"/>
    </row>
    <row r="122" spans="7:13" x14ac:dyDescent="0.35">
      <c r="G122" s="6"/>
      <c r="I122" s="7"/>
      <c r="M122" s="8"/>
    </row>
    <row r="123" spans="7:13" x14ac:dyDescent="0.35">
      <c r="G123" s="6"/>
      <c r="I123" s="7"/>
      <c r="M123" s="8"/>
    </row>
    <row r="124" spans="7:13" x14ac:dyDescent="0.35">
      <c r="G124" s="6"/>
      <c r="I124" s="7"/>
      <c r="M124" s="8"/>
    </row>
    <row r="125" spans="7:13" x14ac:dyDescent="0.35">
      <c r="G125" s="6"/>
      <c r="I125" s="7"/>
      <c r="M125" s="8"/>
    </row>
    <row r="126" spans="7:13" x14ac:dyDescent="0.35">
      <c r="G126" s="6"/>
      <c r="I126" s="7"/>
      <c r="M126" s="8"/>
    </row>
    <row r="127" spans="7:13" x14ac:dyDescent="0.35">
      <c r="G127" s="6"/>
      <c r="I127" s="7"/>
      <c r="M127" s="8"/>
    </row>
    <row r="128" spans="7:13" x14ac:dyDescent="0.35">
      <c r="G128" s="6"/>
      <c r="I128" s="7"/>
      <c r="M128" s="8"/>
    </row>
    <row r="129" spans="7:13" x14ac:dyDescent="0.35">
      <c r="G129" s="6"/>
      <c r="I129" s="7"/>
      <c r="M129" s="8"/>
    </row>
    <row r="130" spans="7:13" x14ac:dyDescent="0.35">
      <c r="G130" s="6"/>
      <c r="I130" s="7"/>
      <c r="M130" s="8"/>
    </row>
    <row r="131" spans="7:13" x14ac:dyDescent="0.35">
      <c r="G131" s="6"/>
      <c r="I131" s="7"/>
      <c r="M131" s="8"/>
    </row>
    <row r="132" spans="7:13" x14ac:dyDescent="0.35">
      <c r="G132" s="6"/>
      <c r="I132" s="7"/>
      <c r="M132" s="8"/>
    </row>
    <row r="133" spans="7:13" x14ac:dyDescent="0.35">
      <c r="G133" s="6"/>
      <c r="I133" s="7"/>
      <c r="M133" s="8"/>
    </row>
    <row r="134" spans="7:13" x14ac:dyDescent="0.35">
      <c r="G134" s="6"/>
      <c r="I134" s="7"/>
      <c r="M134" s="8"/>
    </row>
    <row r="135" spans="7:13" x14ac:dyDescent="0.35">
      <c r="G135" s="6"/>
      <c r="I135" s="7"/>
      <c r="M135" s="8"/>
    </row>
    <row r="136" spans="7:13" x14ac:dyDescent="0.35">
      <c r="G136" s="6"/>
      <c r="I136" s="7"/>
      <c r="M136" s="8"/>
    </row>
    <row r="137" spans="7:13" x14ac:dyDescent="0.35">
      <c r="G137" s="6"/>
      <c r="I137" s="7"/>
      <c r="M137" s="8"/>
    </row>
    <row r="138" spans="7:13" x14ac:dyDescent="0.35">
      <c r="G138" s="6"/>
      <c r="I138" s="7"/>
      <c r="M138" s="8"/>
    </row>
    <row r="139" spans="7:13" x14ac:dyDescent="0.35">
      <c r="G139" s="6"/>
      <c r="I139" s="7"/>
      <c r="M139" s="8"/>
    </row>
    <row r="140" spans="7:13" x14ac:dyDescent="0.35">
      <c r="G140" s="6"/>
      <c r="I140" s="7"/>
      <c r="M140" s="8"/>
    </row>
    <row r="141" spans="7:13" x14ac:dyDescent="0.35">
      <c r="G141" s="6"/>
      <c r="I141" s="7"/>
      <c r="M141" s="8"/>
    </row>
    <row r="142" spans="7:13" x14ac:dyDescent="0.35">
      <c r="G142" s="6"/>
      <c r="I142" s="7"/>
      <c r="M142" s="8"/>
    </row>
    <row r="143" spans="7:13" x14ac:dyDescent="0.35">
      <c r="G143" s="6"/>
      <c r="I143" s="7"/>
      <c r="M143" s="8"/>
    </row>
    <row r="144" spans="7:13" x14ac:dyDescent="0.35">
      <c r="G144" s="6"/>
      <c r="I144" s="7"/>
      <c r="M144" s="8"/>
    </row>
    <row r="145" spans="7:13" x14ac:dyDescent="0.35">
      <c r="G145" s="6"/>
      <c r="I145" s="7"/>
      <c r="M145" s="8"/>
    </row>
    <row r="146" spans="7:13" x14ac:dyDescent="0.35">
      <c r="G146" s="6"/>
      <c r="I146" s="7"/>
      <c r="M146" s="8"/>
    </row>
    <row r="147" spans="7:13" x14ac:dyDescent="0.35">
      <c r="G147" s="6"/>
      <c r="I147" s="7"/>
      <c r="M147" s="8"/>
    </row>
    <row r="148" spans="7:13" x14ac:dyDescent="0.35">
      <c r="G148" s="6"/>
      <c r="I148" s="7"/>
      <c r="M148" s="8"/>
    </row>
    <row r="149" spans="7:13" x14ac:dyDescent="0.35">
      <c r="G149" s="6"/>
      <c r="I149" s="7"/>
      <c r="M149" s="8"/>
    </row>
    <row r="150" spans="7:13" x14ac:dyDescent="0.35">
      <c r="G150" s="6"/>
      <c r="I150" s="7"/>
      <c r="M150" s="8"/>
    </row>
    <row r="151" spans="7:13" x14ac:dyDescent="0.35">
      <c r="G151" s="6"/>
      <c r="I151" s="7"/>
      <c r="M151" s="8"/>
    </row>
    <row r="152" spans="7:13" x14ac:dyDescent="0.35">
      <c r="G152" s="6"/>
      <c r="I152" s="7"/>
      <c r="M152" s="8"/>
    </row>
    <row r="153" spans="7:13" x14ac:dyDescent="0.35">
      <c r="G153" s="6"/>
      <c r="I153" s="7"/>
      <c r="M153" s="8"/>
    </row>
    <row r="154" spans="7:13" x14ac:dyDescent="0.35">
      <c r="G154" s="6"/>
      <c r="I154" s="7"/>
      <c r="M154" s="8"/>
    </row>
    <row r="155" spans="7:13" x14ac:dyDescent="0.35">
      <c r="G155" s="6"/>
      <c r="I155" s="7"/>
      <c r="M155" s="8"/>
    </row>
    <row r="156" spans="7:13" x14ac:dyDescent="0.35">
      <c r="G156" s="6"/>
      <c r="I156" s="7"/>
      <c r="M156" s="8"/>
    </row>
    <row r="157" spans="7:13" x14ac:dyDescent="0.35">
      <c r="G157" s="6"/>
      <c r="I157" s="7"/>
      <c r="M157" s="8"/>
    </row>
    <row r="158" spans="7:13" x14ac:dyDescent="0.35">
      <c r="G158" s="6"/>
      <c r="I158" s="7"/>
      <c r="M158" s="8"/>
    </row>
    <row r="159" spans="7:13" x14ac:dyDescent="0.35">
      <c r="G159" s="6"/>
      <c r="I159" s="7"/>
      <c r="M159" s="8"/>
    </row>
    <row r="160" spans="7:13" x14ac:dyDescent="0.35">
      <c r="G160" s="6"/>
      <c r="I160" s="7"/>
      <c r="M160" s="8"/>
    </row>
    <row r="161" spans="7:13" x14ac:dyDescent="0.35">
      <c r="G161" s="6"/>
      <c r="I161" s="7"/>
      <c r="M161" s="8"/>
    </row>
    <row r="162" spans="7:13" x14ac:dyDescent="0.35">
      <c r="G162" s="6"/>
      <c r="I162" s="7"/>
      <c r="M162" s="8"/>
    </row>
    <row r="163" spans="7:13" x14ac:dyDescent="0.35">
      <c r="G163" s="6"/>
      <c r="I163" s="7"/>
      <c r="M163" s="8"/>
    </row>
    <row r="164" spans="7:13" x14ac:dyDescent="0.35">
      <c r="G164" s="6"/>
      <c r="I164" s="7"/>
      <c r="M164" s="8"/>
    </row>
    <row r="165" spans="7:13" x14ac:dyDescent="0.35">
      <c r="G165" s="6"/>
      <c r="I165" s="7"/>
      <c r="M165" s="8"/>
    </row>
    <row r="166" spans="7:13" x14ac:dyDescent="0.35">
      <c r="G166" s="6"/>
      <c r="I166" s="7"/>
      <c r="M166" s="8"/>
    </row>
    <row r="167" spans="7:13" x14ac:dyDescent="0.35">
      <c r="G167" s="6"/>
      <c r="I167" s="7"/>
      <c r="M167" s="8"/>
    </row>
    <row r="168" spans="7:13" x14ac:dyDescent="0.35">
      <c r="G168" s="6"/>
      <c r="I168" s="7"/>
      <c r="M168" s="8"/>
    </row>
    <row r="169" spans="7:13" x14ac:dyDescent="0.35">
      <c r="G169" s="6"/>
      <c r="I169" s="7"/>
      <c r="M169" s="8"/>
    </row>
    <row r="170" spans="7:13" x14ac:dyDescent="0.35">
      <c r="G170" s="6"/>
      <c r="I170" s="7"/>
      <c r="M170" s="8"/>
    </row>
    <row r="171" spans="7:13" x14ac:dyDescent="0.35">
      <c r="G171" s="6"/>
      <c r="I171" s="7"/>
      <c r="M171" s="8"/>
    </row>
    <row r="172" spans="7:13" x14ac:dyDescent="0.35">
      <c r="G172" s="6"/>
      <c r="I172" s="7"/>
      <c r="M172" s="8"/>
    </row>
    <row r="173" spans="7:13" x14ac:dyDescent="0.35">
      <c r="G173" s="6"/>
      <c r="I173" s="7"/>
      <c r="M173" s="8"/>
    </row>
    <row r="174" spans="7:13" x14ac:dyDescent="0.35">
      <c r="G174" s="6"/>
      <c r="I174" s="7"/>
      <c r="M174" s="8"/>
    </row>
    <row r="175" spans="7:13" x14ac:dyDescent="0.35">
      <c r="G175" s="6"/>
      <c r="I175" s="7"/>
      <c r="M175" s="8"/>
    </row>
    <row r="176" spans="7:13" x14ac:dyDescent="0.35">
      <c r="G176" s="6"/>
      <c r="I176" s="7"/>
      <c r="M176" s="8"/>
    </row>
    <row r="177" spans="7:13" x14ac:dyDescent="0.35">
      <c r="G177" s="6"/>
      <c r="I177" s="7"/>
      <c r="M177" s="8"/>
    </row>
    <row r="178" spans="7:13" x14ac:dyDescent="0.35">
      <c r="G178" s="6"/>
      <c r="I178" s="7"/>
      <c r="M178" s="8"/>
    </row>
    <row r="179" spans="7:13" x14ac:dyDescent="0.35">
      <c r="G179" s="6"/>
      <c r="I179" s="7"/>
      <c r="M179" s="8"/>
    </row>
    <row r="180" spans="7:13" x14ac:dyDescent="0.35">
      <c r="G180" s="6"/>
      <c r="I180" s="7"/>
      <c r="M180" s="8"/>
    </row>
    <row r="181" spans="7:13" x14ac:dyDescent="0.35">
      <c r="G181" s="6"/>
      <c r="I181" s="7"/>
      <c r="M181" s="8"/>
    </row>
    <row r="182" spans="7:13" x14ac:dyDescent="0.35">
      <c r="G182" s="6"/>
      <c r="I182" s="7"/>
      <c r="M182" s="8"/>
    </row>
    <row r="183" spans="7:13" x14ac:dyDescent="0.35">
      <c r="G183" s="6"/>
      <c r="I183" s="7"/>
      <c r="M183" s="8"/>
    </row>
    <row r="184" spans="7:13" x14ac:dyDescent="0.35">
      <c r="G184" s="6"/>
      <c r="I184" s="7"/>
      <c r="M184" s="8"/>
    </row>
    <row r="185" spans="7:13" x14ac:dyDescent="0.35">
      <c r="G185" s="6"/>
      <c r="I185" s="7"/>
      <c r="M185" s="8"/>
    </row>
    <row r="186" spans="7:13" x14ac:dyDescent="0.35">
      <c r="G186" s="6"/>
      <c r="I186" s="7"/>
      <c r="M186" s="8"/>
    </row>
    <row r="187" spans="7:13" x14ac:dyDescent="0.35">
      <c r="G187" s="6"/>
      <c r="I187" s="7"/>
      <c r="M187" s="8"/>
    </row>
    <row r="188" spans="7:13" x14ac:dyDescent="0.35">
      <c r="G188" s="6"/>
      <c r="I188" s="7"/>
      <c r="M188" s="8"/>
    </row>
    <row r="189" spans="7:13" x14ac:dyDescent="0.35">
      <c r="G189" s="6"/>
      <c r="I189" s="7"/>
      <c r="M189" s="8"/>
    </row>
    <row r="190" spans="7:13" x14ac:dyDescent="0.35">
      <c r="G190" s="6"/>
      <c r="I190" s="7"/>
      <c r="M190" s="8"/>
    </row>
    <row r="191" spans="7:13" x14ac:dyDescent="0.35">
      <c r="G191" s="6"/>
      <c r="I191" s="7"/>
      <c r="M191" s="8"/>
    </row>
    <row r="192" spans="7:13" x14ac:dyDescent="0.35">
      <c r="G192" s="6"/>
      <c r="I192" s="7"/>
      <c r="M192" s="8"/>
    </row>
    <row r="193" spans="7:13" x14ac:dyDescent="0.35">
      <c r="G193" s="6"/>
      <c r="I193" s="7"/>
      <c r="M193" s="8"/>
    </row>
    <row r="194" spans="7:13" x14ac:dyDescent="0.35">
      <c r="G194" s="6"/>
      <c r="I194" s="7"/>
      <c r="M194" s="8"/>
    </row>
    <row r="195" spans="7:13" x14ac:dyDescent="0.35">
      <c r="G195" s="6"/>
      <c r="I195" s="7"/>
      <c r="M195" s="8"/>
    </row>
    <row r="196" spans="7:13" x14ac:dyDescent="0.35">
      <c r="G196" s="6"/>
      <c r="I196" s="7"/>
      <c r="M196" s="8"/>
    </row>
    <row r="197" spans="7:13" x14ac:dyDescent="0.35">
      <c r="G197" s="6"/>
      <c r="I197" s="7"/>
      <c r="M197" s="8"/>
    </row>
    <row r="198" spans="7:13" x14ac:dyDescent="0.35">
      <c r="G198" s="6"/>
      <c r="I198" s="7"/>
      <c r="M198" s="8"/>
    </row>
    <row r="199" spans="7:13" x14ac:dyDescent="0.35">
      <c r="G199" s="6"/>
      <c r="I199" s="7"/>
      <c r="M199" s="8"/>
    </row>
    <row r="200" spans="7:13" x14ac:dyDescent="0.35">
      <c r="G200" s="6"/>
      <c r="I200" s="7"/>
      <c r="M200" s="8"/>
    </row>
    <row r="201" spans="7:13" x14ac:dyDescent="0.35">
      <c r="G201" s="6"/>
      <c r="I201" s="7"/>
      <c r="M201" s="8"/>
    </row>
    <row r="202" spans="7:13" x14ac:dyDescent="0.35">
      <c r="G202" s="6"/>
      <c r="I202" s="7"/>
      <c r="M202" s="8"/>
    </row>
    <row r="203" spans="7:13" x14ac:dyDescent="0.35">
      <c r="G203" s="6"/>
      <c r="I203" s="7"/>
      <c r="M203" s="8"/>
    </row>
    <row r="204" spans="7:13" x14ac:dyDescent="0.35">
      <c r="G204" s="6"/>
      <c r="I204" s="7"/>
      <c r="M204" s="8"/>
    </row>
    <row r="205" spans="7:13" x14ac:dyDescent="0.35">
      <c r="G205" s="6"/>
      <c r="I205" s="7"/>
      <c r="M205" s="8"/>
    </row>
    <row r="206" spans="7:13" x14ac:dyDescent="0.35">
      <c r="G206" s="6"/>
      <c r="I206" s="7"/>
      <c r="M206" s="8"/>
    </row>
    <row r="207" spans="7:13" x14ac:dyDescent="0.35">
      <c r="G207" s="6"/>
      <c r="I207" s="7"/>
      <c r="M207" s="8"/>
    </row>
    <row r="208" spans="7:13" x14ac:dyDescent="0.35">
      <c r="G208" s="6"/>
      <c r="I208" s="7"/>
      <c r="M208" s="8"/>
    </row>
    <row r="209" spans="7:13" x14ac:dyDescent="0.35">
      <c r="G209" s="6"/>
      <c r="I209" s="7"/>
      <c r="M209" s="8"/>
    </row>
    <row r="210" spans="7:13" x14ac:dyDescent="0.35">
      <c r="G210" s="6"/>
      <c r="I210" s="7"/>
      <c r="M210" s="8"/>
    </row>
    <row r="211" spans="7:13" x14ac:dyDescent="0.35">
      <c r="G211" s="6"/>
      <c r="I211" s="7"/>
      <c r="M211" s="8"/>
    </row>
    <row r="212" spans="7:13" x14ac:dyDescent="0.35">
      <c r="G212" s="6"/>
      <c r="I212" s="7"/>
      <c r="M212" s="8"/>
    </row>
    <row r="213" spans="7:13" x14ac:dyDescent="0.35">
      <c r="G213" s="6"/>
      <c r="I213" s="7"/>
      <c r="M213" s="8"/>
    </row>
    <row r="214" spans="7:13" x14ac:dyDescent="0.35">
      <c r="G214" s="6"/>
      <c r="I214" s="7"/>
      <c r="M214" s="8"/>
    </row>
    <row r="215" spans="7:13" x14ac:dyDescent="0.35">
      <c r="G215" s="6"/>
      <c r="I215" s="7"/>
      <c r="M215" s="8"/>
    </row>
    <row r="216" spans="7:13" x14ac:dyDescent="0.35">
      <c r="G216" s="6"/>
      <c r="I216" s="7"/>
      <c r="M216" s="8"/>
    </row>
    <row r="217" spans="7:13" x14ac:dyDescent="0.35">
      <c r="G217" s="6"/>
      <c r="I217" s="7"/>
      <c r="M217" s="8"/>
    </row>
    <row r="218" spans="7:13" x14ac:dyDescent="0.35">
      <c r="G218" s="6"/>
      <c r="I218" s="7"/>
      <c r="M218" s="8"/>
    </row>
    <row r="219" spans="7:13" x14ac:dyDescent="0.35">
      <c r="G219" s="6"/>
      <c r="I219" s="7"/>
      <c r="M219" s="8"/>
    </row>
    <row r="220" spans="7:13" x14ac:dyDescent="0.35">
      <c r="G220" s="6"/>
      <c r="I220" s="7"/>
      <c r="M220" s="8"/>
    </row>
    <row r="221" spans="7:13" x14ac:dyDescent="0.35">
      <c r="G221" s="6"/>
      <c r="I221" s="7"/>
      <c r="M221" s="8"/>
    </row>
    <row r="222" spans="7:13" x14ac:dyDescent="0.35">
      <c r="G222" s="6"/>
      <c r="I222" s="7"/>
      <c r="M222" s="8"/>
    </row>
    <row r="223" spans="7:13" x14ac:dyDescent="0.35">
      <c r="G223" s="6"/>
      <c r="I223" s="7"/>
      <c r="M223" s="8"/>
    </row>
    <row r="224" spans="7:13" x14ac:dyDescent="0.35">
      <c r="G224" s="6"/>
      <c r="I224" s="7"/>
      <c r="M224" s="8"/>
    </row>
    <row r="225" spans="7:13" x14ac:dyDescent="0.35">
      <c r="G225" s="6"/>
      <c r="I225" s="7"/>
      <c r="M225" s="8"/>
    </row>
    <row r="226" spans="7:13" x14ac:dyDescent="0.35">
      <c r="G226" s="6"/>
      <c r="I226" s="7"/>
      <c r="M226" s="8"/>
    </row>
    <row r="227" spans="7:13" x14ac:dyDescent="0.35">
      <c r="G227" s="6"/>
      <c r="I227" s="7"/>
      <c r="M227" s="8"/>
    </row>
    <row r="228" spans="7:13" x14ac:dyDescent="0.35">
      <c r="G228" s="6"/>
      <c r="I228" s="7"/>
      <c r="M228" s="8"/>
    </row>
    <row r="229" spans="7:13" x14ac:dyDescent="0.35">
      <c r="G229" s="6"/>
      <c r="I229" s="7"/>
      <c r="M229" s="8"/>
    </row>
    <row r="230" spans="7:13" x14ac:dyDescent="0.35">
      <c r="G230" s="6"/>
      <c r="I230" s="7"/>
      <c r="M230" s="8"/>
    </row>
    <row r="231" spans="7:13" x14ac:dyDescent="0.35">
      <c r="G231" s="6"/>
      <c r="I231" s="7"/>
      <c r="M231" s="8"/>
    </row>
    <row r="232" spans="7:13" x14ac:dyDescent="0.35">
      <c r="G232" s="6"/>
      <c r="I232" s="7"/>
      <c r="M232" s="8"/>
    </row>
    <row r="233" spans="7:13" x14ac:dyDescent="0.35">
      <c r="G233" s="6"/>
      <c r="I233" s="7"/>
      <c r="M233" s="8"/>
    </row>
    <row r="234" spans="7:13" x14ac:dyDescent="0.35">
      <c r="G234" s="6"/>
      <c r="I234" s="7"/>
      <c r="M234" s="8"/>
    </row>
    <row r="235" spans="7:13" x14ac:dyDescent="0.35">
      <c r="G235" s="6"/>
      <c r="I235" s="7"/>
      <c r="M235" s="8"/>
    </row>
    <row r="236" spans="7:13" x14ac:dyDescent="0.35">
      <c r="G236" s="6"/>
      <c r="I236" s="7"/>
      <c r="M236" s="8"/>
    </row>
    <row r="237" spans="7:13" x14ac:dyDescent="0.35">
      <c r="G237" s="6"/>
      <c r="I237" s="7"/>
      <c r="M237" s="8"/>
    </row>
    <row r="238" spans="7:13" x14ac:dyDescent="0.35">
      <c r="G238" s="6"/>
      <c r="I238" s="7"/>
      <c r="M238" s="8"/>
    </row>
    <row r="239" spans="7:13" x14ac:dyDescent="0.35">
      <c r="G239" s="6"/>
      <c r="I239" s="7"/>
      <c r="M239" s="8"/>
    </row>
    <row r="240" spans="7:13" x14ac:dyDescent="0.35">
      <c r="G240" s="6"/>
      <c r="I240" s="7"/>
      <c r="M240" s="8"/>
    </row>
    <row r="241" spans="7:13" x14ac:dyDescent="0.35">
      <c r="G241" s="6"/>
      <c r="I241" s="7"/>
      <c r="M241" s="8"/>
    </row>
    <row r="242" spans="7:13" x14ac:dyDescent="0.35">
      <c r="G242" s="6"/>
      <c r="I242" s="7"/>
      <c r="M242" s="8"/>
    </row>
    <row r="243" spans="7:13" x14ac:dyDescent="0.35">
      <c r="G243" s="6"/>
      <c r="I243" s="7"/>
      <c r="M243" s="8"/>
    </row>
    <row r="244" spans="7:13" x14ac:dyDescent="0.35">
      <c r="G244" s="6"/>
      <c r="I244" s="7"/>
      <c r="M244" s="8"/>
    </row>
    <row r="245" spans="7:13" x14ac:dyDescent="0.35">
      <c r="G245" s="6"/>
      <c r="I245" s="7"/>
      <c r="M245" s="8"/>
    </row>
    <row r="246" spans="7:13" x14ac:dyDescent="0.35">
      <c r="G246" s="6"/>
      <c r="I246" s="7"/>
      <c r="M246" s="8"/>
    </row>
    <row r="247" spans="7:13" x14ac:dyDescent="0.35">
      <c r="G247" s="6"/>
      <c r="I247" s="7"/>
      <c r="M247" s="8"/>
    </row>
    <row r="248" spans="7:13" x14ac:dyDescent="0.35">
      <c r="G248" s="6"/>
      <c r="I248" s="7"/>
      <c r="M248" s="8"/>
    </row>
    <row r="249" spans="7:13" x14ac:dyDescent="0.35">
      <c r="G249" s="6"/>
      <c r="I249" s="7"/>
      <c r="M249" s="8"/>
    </row>
    <row r="250" spans="7:13" x14ac:dyDescent="0.35">
      <c r="G250" s="6"/>
      <c r="I250" s="7"/>
      <c r="M250" s="8"/>
    </row>
    <row r="251" spans="7:13" x14ac:dyDescent="0.35">
      <c r="G251" s="6"/>
      <c r="I251" s="7"/>
      <c r="M251" s="8"/>
    </row>
    <row r="252" spans="7:13" x14ac:dyDescent="0.35">
      <c r="G252" s="6"/>
      <c r="I252" s="7"/>
      <c r="M252" s="8"/>
    </row>
    <row r="253" spans="7:13" x14ac:dyDescent="0.35">
      <c r="G253" s="6"/>
      <c r="I253" s="7"/>
      <c r="M253" s="8"/>
    </row>
    <row r="254" spans="7:13" x14ac:dyDescent="0.35">
      <c r="G254" s="6"/>
      <c r="I254" s="7"/>
      <c r="M254" s="8"/>
    </row>
    <row r="255" spans="7:13" x14ac:dyDescent="0.35">
      <c r="G255" s="6"/>
      <c r="I255" s="7"/>
      <c r="M255" s="8"/>
    </row>
    <row r="256" spans="7:13" x14ac:dyDescent="0.35">
      <c r="G256" s="6"/>
      <c r="I256" s="7"/>
      <c r="M256" s="8"/>
    </row>
    <row r="257" spans="7:13" x14ac:dyDescent="0.35">
      <c r="G257" s="6"/>
      <c r="I257" s="7"/>
      <c r="M257" s="8"/>
    </row>
    <row r="258" spans="7:13" x14ac:dyDescent="0.35">
      <c r="G258" s="6"/>
      <c r="I258" s="7"/>
      <c r="M258" s="8"/>
    </row>
    <row r="259" spans="7:13" x14ac:dyDescent="0.35">
      <c r="G259" s="6"/>
      <c r="I259" s="7"/>
      <c r="M259" s="8"/>
    </row>
    <row r="260" spans="7:13" x14ac:dyDescent="0.35">
      <c r="G260" s="6"/>
      <c r="I260" s="7"/>
      <c r="M260" s="8"/>
    </row>
    <row r="261" spans="7:13" x14ac:dyDescent="0.35">
      <c r="G261" s="6"/>
      <c r="I261" s="7"/>
      <c r="M261" s="8"/>
    </row>
    <row r="262" spans="7:13" x14ac:dyDescent="0.35">
      <c r="G262" s="6"/>
      <c r="I262" s="7"/>
      <c r="M262" s="8"/>
    </row>
    <row r="263" spans="7:13" x14ac:dyDescent="0.35">
      <c r="G263" s="6"/>
      <c r="I263" s="7"/>
      <c r="M263" s="8"/>
    </row>
    <row r="264" spans="7:13" x14ac:dyDescent="0.35">
      <c r="G264" s="6"/>
      <c r="I264" s="7"/>
      <c r="M264" s="8"/>
    </row>
    <row r="265" spans="7:13" x14ac:dyDescent="0.35">
      <c r="G265" s="6"/>
      <c r="I265" s="7"/>
      <c r="M265" s="8"/>
    </row>
    <row r="266" spans="7:13" x14ac:dyDescent="0.35">
      <c r="G266" s="6"/>
      <c r="I266" s="7"/>
      <c r="M266" s="8"/>
    </row>
    <row r="267" spans="7:13" x14ac:dyDescent="0.35">
      <c r="G267" s="6"/>
      <c r="I267" s="7"/>
      <c r="M267" s="8"/>
    </row>
    <row r="268" spans="7:13" x14ac:dyDescent="0.35">
      <c r="G268" s="6"/>
      <c r="I268" s="7"/>
      <c r="M268" s="8"/>
    </row>
    <row r="269" spans="7:13" x14ac:dyDescent="0.35">
      <c r="G269" s="6"/>
      <c r="I269" s="7"/>
      <c r="M269" s="8"/>
    </row>
    <row r="270" spans="7:13" x14ac:dyDescent="0.35">
      <c r="G270" s="6"/>
      <c r="I270" s="7"/>
      <c r="M27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B3:G1510"/>
  <sheetViews>
    <sheetView topLeftCell="A3" workbookViewId="0">
      <selection activeCell="K12" sqref="K12"/>
    </sheetView>
  </sheetViews>
  <sheetFormatPr defaultRowHeight="14.5" x14ac:dyDescent="0.35"/>
  <cols>
    <col min="2" max="2" width="25.6328125" style="47" customWidth="1"/>
    <col min="3" max="3" width="16.90625" customWidth="1"/>
    <col min="4" max="4" width="17.7265625" bestFit="1" customWidth="1"/>
    <col min="5" max="6" width="30.26953125" customWidth="1"/>
    <col min="7" max="7" width="20" customWidth="1"/>
  </cols>
  <sheetData>
    <row r="3" spans="2:7" s="48" customFormat="1" ht="26.5" customHeight="1" x14ac:dyDescent="0.35">
      <c r="B3" s="45" t="s">
        <v>25</v>
      </c>
      <c r="C3" s="45" t="s">
        <v>760</v>
      </c>
      <c r="D3" s="45" t="s">
        <v>761</v>
      </c>
      <c r="E3" s="45" t="s">
        <v>763</v>
      </c>
      <c r="F3" s="45" t="s">
        <v>764</v>
      </c>
      <c r="G3" s="45" t="s">
        <v>767</v>
      </c>
    </row>
    <row r="4" spans="2:7" s="49" customFormat="1" ht="18.5" x14ac:dyDescent="0.45">
      <c r="B4" s="45" t="s">
        <v>38</v>
      </c>
      <c r="C4" s="54">
        <f>COUNTIF(staff[Department],B4)</f>
        <v>24</v>
      </c>
      <c r="D4" s="54">
        <f>SUMIF(staff[Department],B4,staff[Salary])</f>
        <v>2013215.1600000001</v>
      </c>
      <c r="E4" s="54">
        <f>COUNTIFS(staff[Department],B4,staff[Employee type], "Permanent")</f>
        <v>11</v>
      </c>
      <c r="F4" s="54">
        <f>SUMIFS(staff[Salary], staff[Department], B4,staff[Employee type],"Permanent")</f>
        <v>826101.70000000007</v>
      </c>
      <c r="G4" s="54">
        <f>AVERAGEIF(staff[Department],B4,staff[Salary])</f>
        <v>83883.965000000011</v>
      </c>
    </row>
    <row r="5" spans="2:7" s="49" customFormat="1" ht="18.5" x14ac:dyDescent="0.45">
      <c r="B5" s="29" t="s">
        <v>46</v>
      </c>
      <c r="C5" s="54">
        <f>COUNTIF(staff[Department],B5)</f>
        <v>26</v>
      </c>
      <c r="D5" s="54">
        <f>SUMIF(staff[Department],B5,staff[Salary])</f>
        <v>2074326.9500000002</v>
      </c>
      <c r="E5" s="54">
        <f>COUNTIFS(staff[Department], B5, staff[Employee type], "Permanent")</f>
        <v>18</v>
      </c>
      <c r="F5" s="54">
        <f>SUMIFS(staff[Salary], staff[Department], B5,staff[Employee type],"Permanent")</f>
        <v>1432465.4</v>
      </c>
      <c r="G5" s="54">
        <f>AVERAGEIF(staff[Department],B5,staff[Salary])</f>
        <v>79781.805769230778</v>
      </c>
    </row>
    <row r="6" spans="2:7" s="49" customFormat="1" ht="18.5" x14ac:dyDescent="0.45">
      <c r="B6" s="29" t="s">
        <v>57</v>
      </c>
      <c r="C6" s="54">
        <f>COUNTIF(staff[Department],B6)</f>
        <v>26</v>
      </c>
      <c r="D6" s="54">
        <f>SUMIF(staff[Department],B6,staff[Salary])</f>
        <v>2131387.4899999998</v>
      </c>
      <c r="E6" s="54">
        <f>COUNTIFS(staff[Department], B6, staff[Employee type], "Permanent")</f>
        <v>16</v>
      </c>
      <c r="F6" s="54">
        <f>SUMIFS(staff[Salary], staff[Department], B6,staff[Employee type],"Permanent")</f>
        <v>1523066.2699999998</v>
      </c>
      <c r="G6" s="54">
        <f>AVERAGEIF(staff[Department],B6,staff[Salary])</f>
        <v>81976.441923076913</v>
      </c>
    </row>
    <row r="7" spans="2:7" s="49" customFormat="1" ht="18.5" x14ac:dyDescent="0.45">
      <c r="B7" s="29" t="s">
        <v>63</v>
      </c>
      <c r="C7" s="54">
        <f>COUNTIF(staff[Department],B7)</f>
        <v>12</v>
      </c>
      <c r="D7" s="54">
        <f>SUMIF(staff[Department],B7,staff[Salary])</f>
        <v>773295.6</v>
      </c>
      <c r="E7" s="54">
        <f>COUNTIFS(staff[Department], B7, staff[Employee type], "Permanent")</f>
        <v>9</v>
      </c>
      <c r="F7" s="54">
        <f>SUMIFS(staff[Salary], staff[Department], B7,staff[Employee type],"Permanent")</f>
        <v>617187.91</v>
      </c>
      <c r="G7" s="54">
        <f>AVERAGEIF(staff[Department],B7,staff[Salary])</f>
        <v>64441.299999999996</v>
      </c>
    </row>
    <row r="8" spans="2:7" s="49" customFormat="1" ht="18.5" x14ac:dyDescent="0.45">
      <c r="B8" s="29" t="s">
        <v>70</v>
      </c>
      <c r="C8" s="54">
        <f>COUNTIF(staff[Department],B8)</f>
        <v>21</v>
      </c>
      <c r="D8" s="54">
        <f>SUMIF(staff[Department],B8,staff[Salary])</f>
        <v>1412092.87</v>
      </c>
      <c r="E8" s="54">
        <f>COUNTIFS(staff[Department], B8, staff[Employee type], "Permanent")</f>
        <v>13</v>
      </c>
      <c r="F8" s="54">
        <f>SUMIFS(staff[Salary], staff[Department], B8,staff[Employee type],"Permanent")</f>
        <v>925197.68000000017</v>
      </c>
      <c r="G8" s="54">
        <f>AVERAGEIF(staff[Department],B8,staff[Salary])</f>
        <v>67242.51761904762</v>
      </c>
    </row>
    <row r="9" spans="2:7" s="49" customFormat="1" ht="18.5" x14ac:dyDescent="0.45">
      <c r="B9" s="29" t="s">
        <v>74</v>
      </c>
      <c r="C9" s="54">
        <f>COUNTIF(staff[Department],B9)</f>
        <v>26</v>
      </c>
      <c r="D9" s="54">
        <f>SUMIF(staff[Department],B9,staff[Salary])</f>
        <v>1814980.59</v>
      </c>
      <c r="E9" s="54">
        <f>COUNTIFS(staff[Department], B9, staff[Employee type], "Permanent")</f>
        <v>18</v>
      </c>
      <c r="F9" s="54">
        <f>SUMIFS(staff[Salary], staff[Department], B9,staff[Employee type],"Permanent")</f>
        <v>1267719.1999999997</v>
      </c>
      <c r="G9" s="54">
        <f>AVERAGEIF(staff[Department],B9,staff[Salary])</f>
        <v>69806.945769230777</v>
      </c>
    </row>
    <row r="10" spans="2:7" s="49" customFormat="1" ht="18.5" x14ac:dyDescent="0.45">
      <c r="B10" s="29" t="s">
        <v>85</v>
      </c>
      <c r="C10" s="54">
        <f>COUNTIF(staff[Department],B10)</f>
        <v>22</v>
      </c>
      <c r="D10" s="54">
        <f>SUMIF(staff[Department],B10,staff[Salary])</f>
        <v>1608406.3100000003</v>
      </c>
      <c r="E10" s="54">
        <f>COUNTIFS(staff[Department], B10, staff[Employee type], "Permanent")</f>
        <v>13</v>
      </c>
      <c r="F10" s="54">
        <f>SUMIFS(staff[Salary], staff[Department], B10,staff[Employee type],"Permanent")</f>
        <v>915344.31</v>
      </c>
      <c r="G10" s="54">
        <f>AVERAGEIF(staff[Department],B10,staff[Salary])</f>
        <v>73109.377727272746</v>
      </c>
    </row>
    <row r="11" spans="2:7" s="49" customFormat="1" ht="18.5" x14ac:dyDescent="0.45">
      <c r="B11" s="29" t="s">
        <v>89</v>
      </c>
      <c r="C11" s="54">
        <f>COUNTIF(staff[Department],B11)</f>
        <v>18</v>
      </c>
      <c r="D11" s="54">
        <f>SUMIF(staff[Department],B11,staff[Salary])</f>
        <v>1204393.78</v>
      </c>
      <c r="E11" s="54">
        <f>COUNTIFS(staff[Department], B11, staff[Employee type], "Permanent")</f>
        <v>11</v>
      </c>
      <c r="F11" s="54">
        <f>SUMIFS(staff[Salary], staff[Department], B11,staff[Employee type],"Permanent")</f>
        <v>695418.30999999994</v>
      </c>
      <c r="G11" s="54">
        <f>AVERAGEIF(staff[Department],B11,staff[Salary])</f>
        <v>66910.765555555554</v>
      </c>
    </row>
    <row r="12" spans="2:7" s="49" customFormat="1" ht="18.5" x14ac:dyDescent="0.45">
      <c r="B12" s="29" t="s">
        <v>108</v>
      </c>
      <c r="C12" s="54">
        <f>COUNTIF(staff[Department],B12)</f>
        <v>21</v>
      </c>
      <c r="D12" s="54">
        <f>SUMIF(staff[Department],B12,staff[Salary])</f>
        <v>1568153.47</v>
      </c>
      <c r="E12" s="54">
        <f>COUNTIFS(staff[Department], B12, staff[Employee type], "Permanent")</f>
        <v>16</v>
      </c>
      <c r="F12" s="54">
        <f>SUMIFS(staff[Salary], staff[Department], B12,staff[Employee type],"Permanent")</f>
        <v>1223388.3800000001</v>
      </c>
      <c r="G12" s="54">
        <f>AVERAGEIF(staff[Department],B12,staff[Salary])</f>
        <v>74673.974761904756</v>
      </c>
    </row>
    <row r="13" spans="2:7" s="49" customFormat="1" ht="18.5" x14ac:dyDescent="0.45">
      <c r="B13" s="29" t="s">
        <v>115</v>
      </c>
      <c r="C13" s="54">
        <f>COUNTIF(staff[Department],B13)</f>
        <v>29</v>
      </c>
      <c r="D13" s="54">
        <f>SUMIF(staff[Department],B13,staff[Salary])</f>
        <v>2180192.8699999992</v>
      </c>
      <c r="E13" s="54">
        <f>COUNTIFS(staff[Department], B13, staff[Employee type], "Permanent")</f>
        <v>19</v>
      </c>
      <c r="F13" s="54">
        <f>SUMIFS(staff[Salary], staff[Department], B13,staff[Employee type],"Permanent")</f>
        <v>1292089.0299999996</v>
      </c>
      <c r="G13" s="54">
        <f>AVERAGEIF(staff[Department],B13,staff[Salary])</f>
        <v>75179.064482758593</v>
      </c>
    </row>
    <row r="14" spans="2:7" s="49" customFormat="1" ht="18.5" x14ac:dyDescent="0.45">
      <c r="B14" s="29" t="s">
        <v>137</v>
      </c>
      <c r="C14" s="54">
        <f>COUNTIF(staff[Department],B14)</f>
        <v>17</v>
      </c>
      <c r="D14" s="54">
        <f>SUMIF(staff[Department],B14,staff[Salary])</f>
        <v>1129351.75</v>
      </c>
      <c r="E14" s="54">
        <f>COUNTIFS(staff[Department], B14, staff[Employee type], "Permanent")</f>
        <v>11</v>
      </c>
      <c r="F14" s="54">
        <f>SUMIFS(staff[Salary], staff[Department], B14,staff[Employee type],"Permanent")</f>
        <v>672712.15999999992</v>
      </c>
      <c r="G14" s="54">
        <f>AVERAGEIF(staff[Department],B14,staff[Salary])</f>
        <v>66432.455882352937</v>
      </c>
    </row>
    <row r="15" spans="2:7" s="49" customFormat="1" ht="18.5" x14ac:dyDescent="0.45">
      <c r="B15" s="29" t="s">
        <v>147</v>
      </c>
      <c r="C15" s="54">
        <f>COUNTIF(staff[Department],B15)</f>
        <v>18</v>
      </c>
      <c r="D15" s="54">
        <f>SUMIF(staff[Department],B15,staff[Salary])</f>
        <v>1294147.72</v>
      </c>
      <c r="E15" s="54">
        <f>COUNTIFS(staff[Department], B15, staff[Employee type], "Permanent")</f>
        <v>13</v>
      </c>
      <c r="F15" s="54">
        <f>SUMIFS(staff[Salary], staff[Department], B15,staff[Employee type],"Permanent")</f>
        <v>869670.34000000008</v>
      </c>
      <c r="G15" s="54">
        <f>AVERAGEIF(staff[Department],B15,staff[Salary])</f>
        <v>71897.095555555556</v>
      </c>
    </row>
    <row r="264" spans="2:2" x14ac:dyDescent="0.35">
      <c r="B264" s="46"/>
    </row>
    <row r="265" spans="2:2" x14ac:dyDescent="0.35">
      <c r="B265" s="46"/>
    </row>
    <row r="266" spans="2:2" x14ac:dyDescent="0.35">
      <c r="B266" s="46"/>
    </row>
    <row r="267" spans="2:2" x14ac:dyDescent="0.35">
      <c r="B267" s="46"/>
    </row>
    <row r="268" spans="2:2" x14ac:dyDescent="0.35">
      <c r="B268" s="46"/>
    </row>
    <row r="269" spans="2:2" x14ac:dyDescent="0.35">
      <c r="B269" s="46"/>
    </row>
    <row r="270" spans="2:2" x14ac:dyDescent="0.35">
      <c r="B270" s="46"/>
    </row>
    <row r="271" spans="2:2" x14ac:dyDescent="0.35">
      <c r="B271" s="46"/>
    </row>
    <row r="272" spans="2:2" x14ac:dyDescent="0.35">
      <c r="B272" s="46"/>
    </row>
    <row r="273" spans="2:2" x14ac:dyDescent="0.35">
      <c r="B273" s="46"/>
    </row>
    <row r="274" spans="2:2" x14ac:dyDescent="0.35">
      <c r="B274" s="46"/>
    </row>
    <row r="275" spans="2:2" x14ac:dyDescent="0.35">
      <c r="B275" s="46"/>
    </row>
    <row r="276" spans="2:2" x14ac:dyDescent="0.35">
      <c r="B276" s="46"/>
    </row>
    <row r="277" spans="2:2" x14ac:dyDescent="0.35">
      <c r="B277" s="46"/>
    </row>
    <row r="278" spans="2:2" x14ac:dyDescent="0.35">
      <c r="B278" s="46"/>
    </row>
    <row r="279" spans="2:2" x14ac:dyDescent="0.35">
      <c r="B279" s="46"/>
    </row>
    <row r="280" spans="2:2" x14ac:dyDescent="0.35">
      <c r="B280" s="46"/>
    </row>
    <row r="281" spans="2:2" x14ac:dyDescent="0.35">
      <c r="B281" s="46"/>
    </row>
    <row r="282" spans="2:2" x14ac:dyDescent="0.35">
      <c r="B282" s="46"/>
    </row>
    <row r="283" spans="2:2" x14ac:dyDescent="0.35">
      <c r="B283" s="46"/>
    </row>
    <row r="284" spans="2:2" x14ac:dyDescent="0.35">
      <c r="B284" s="46"/>
    </row>
    <row r="285" spans="2:2" x14ac:dyDescent="0.35">
      <c r="B285" s="46"/>
    </row>
    <row r="286" spans="2:2" x14ac:dyDescent="0.35">
      <c r="B286" s="46"/>
    </row>
    <row r="287" spans="2:2" x14ac:dyDescent="0.35">
      <c r="B287" s="46"/>
    </row>
    <row r="288" spans="2:2" x14ac:dyDescent="0.35">
      <c r="B288" s="46"/>
    </row>
    <row r="289" spans="2:2" x14ac:dyDescent="0.35">
      <c r="B289" s="46"/>
    </row>
    <row r="290" spans="2:2" x14ac:dyDescent="0.35">
      <c r="B290" s="46"/>
    </row>
    <row r="291" spans="2:2" x14ac:dyDescent="0.35">
      <c r="B291" s="46"/>
    </row>
    <row r="292" spans="2:2" x14ac:dyDescent="0.35">
      <c r="B292" s="46"/>
    </row>
    <row r="293" spans="2:2" x14ac:dyDescent="0.35">
      <c r="B293" s="46"/>
    </row>
    <row r="294" spans="2:2" x14ac:dyDescent="0.35">
      <c r="B294" s="46"/>
    </row>
    <row r="295" spans="2:2" x14ac:dyDescent="0.35">
      <c r="B295" s="46"/>
    </row>
    <row r="296" spans="2:2" x14ac:dyDescent="0.35">
      <c r="B296" s="46"/>
    </row>
    <row r="297" spans="2:2" x14ac:dyDescent="0.35">
      <c r="B297" s="46"/>
    </row>
    <row r="298" spans="2:2" x14ac:dyDescent="0.35">
      <c r="B298" s="46"/>
    </row>
    <row r="299" spans="2:2" x14ac:dyDescent="0.35">
      <c r="B299" s="46"/>
    </row>
    <row r="300" spans="2:2" x14ac:dyDescent="0.35">
      <c r="B300" s="46"/>
    </row>
    <row r="301" spans="2:2" x14ac:dyDescent="0.35">
      <c r="B301" s="46"/>
    </row>
    <row r="302" spans="2:2" x14ac:dyDescent="0.35">
      <c r="B302" s="46"/>
    </row>
    <row r="303" spans="2:2" x14ac:dyDescent="0.35">
      <c r="B303" s="46"/>
    </row>
    <row r="304" spans="2:2" x14ac:dyDescent="0.35">
      <c r="B304" s="46"/>
    </row>
    <row r="305" spans="2:2" x14ac:dyDescent="0.35">
      <c r="B305" s="46"/>
    </row>
    <row r="306" spans="2:2" x14ac:dyDescent="0.35">
      <c r="B306" s="46"/>
    </row>
    <row r="307" spans="2:2" x14ac:dyDescent="0.35">
      <c r="B307" s="46"/>
    </row>
    <row r="308" spans="2:2" x14ac:dyDescent="0.35">
      <c r="B308" s="46"/>
    </row>
    <row r="309" spans="2:2" x14ac:dyDescent="0.35">
      <c r="B309" s="46"/>
    </row>
    <row r="310" spans="2:2" x14ac:dyDescent="0.35">
      <c r="B310" s="46"/>
    </row>
    <row r="311" spans="2:2" x14ac:dyDescent="0.35">
      <c r="B311" s="46"/>
    </row>
    <row r="312" spans="2:2" x14ac:dyDescent="0.35">
      <c r="B312" s="46"/>
    </row>
    <row r="313" spans="2:2" x14ac:dyDescent="0.35">
      <c r="B313" s="46"/>
    </row>
    <row r="314" spans="2:2" x14ac:dyDescent="0.35">
      <c r="B314" s="46"/>
    </row>
    <row r="315" spans="2:2" x14ac:dyDescent="0.35">
      <c r="B315" s="46"/>
    </row>
    <row r="316" spans="2:2" x14ac:dyDescent="0.35">
      <c r="B316" s="46"/>
    </row>
    <row r="317" spans="2:2" x14ac:dyDescent="0.35">
      <c r="B317" s="46"/>
    </row>
    <row r="318" spans="2:2" x14ac:dyDescent="0.35">
      <c r="B318" s="46"/>
    </row>
    <row r="319" spans="2:2" x14ac:dyDescent="0.35">
      <c r="B319" s="46"/>
    </row>
    <row r="320" spans="2:2" x14ac:dyDescent="0.35">
      <c r="B320" s="46"/>
    </row>
    <row r="321" spans="2:2" x14ac:dyDescent="0.35">
      <c r="B321" s="46"/>
    </row>
    <row r="322" spans="2:2" x14ac:dyDescent="0.35">
      <c r="B322" s="46"/>
    </row>
    <row r="323" spans="2:2" x14ac:dyDescent="0.35">
      <c r="B323" s="46"/>
    </row>
    <row r="324" spans="2:2" x14ac:dyDescent="0.35">
      <c r="B324" s="46"/>
    </row>
    <row r="325" spans="2:2" x14ac:dyDescent="0.35">
      <c r="B325" s="46"/>
    </row>
    <row r="326" spans="2:2" x14ac:dyDescent="0.35">
      <c r="B326" s="46"/>
    </row>
    <row r="327" spans="2:2" x14ac:dyDescent="0.35">
      <c r="B327" s="46"/>
    </row>
    <row r="328" spans="2:2" x14ac:dyDescent="0.35">
      <c r="B328" s="46"/>
    </row>
    <row r="329" spans="2:2" x14ac:dyDescent="0.35">
      <c r="B329" s="46"/>
    </row>
    <row r="330" spans="2:2" x14ac:dyDescent="0.35">
      <c r="B330" s="46"/>
    </row>
    <row r="331" spans="2:2" x14ac:dyDescent="0.35">
      <c r="B331" s="46"/>
    </row>
    <row r="332" spans="2:2" x14ac:dyDescent="0.35">
      <c r="B332" s="46"/>
    </row>
    <row r="333" spans="2:2" x14ac:dyDescent="0.35">
      <c r="B333" s="46"/>
    </row>
    <row r="334" spans="2:2" x14ac:dyDescent="0.35">
      <c r="B334" s="46"/>
    </row>
    <row r="335" spans="2:2" x14ac:dyDescent="0.35">
      <c r="B335" s="46"/>
    </row>
    <row r="336" spans="2:2" x14ac:dyDescent="0.35">
      <c r="B336" s="46"/>
    </row>
    <row r="337" spans="2:2" x14ac:dyDescent="0.35">
      <c r="B337" s="46"/>
    </row>
    <row r="338" spans="2:2" x14ac:dyDescent="0.35">
      <c r="B338" s="46"/>
    </row>
    <row r="339" spans="2:2" x14ac:dyDescent="0.35">
      <c r="B339" s="46"/>
    </row>
    <row r="340" spans="2:2" x14ac:dyDescent="0.35">
      <c r="B340" s="46"/>
    </row>
    <row r="341" spans="2:2" x14ac:dyDescent="0.35">
      <c r="B341" s="46"/>
    </row>
    <row r="342" spans="2:2" x14ac:dyDescent="0.35">
      <c r="B342" s="46"/>
    </row>
    <row r="343" spans="2:2" x14ac:dyDescent="0.35">
      <c r="B343" s="46"/>
    </row>
    <row r="344" spans="2:2" x14ac:dyDescent="0.35">
      <c r="B344" s="46"/>
    </row>
    <row r="345" spans="2:2" x14ac:dyDescent="0.35">
      <c r="B345" s="46"/>
    </row>
    <row r="346" spans="2:2" x14ac:dyDescent="0.35">
      <c r="B346" s="46"/>
    </row>
    <row r="347" spans="2:2" x14ac:dyDescent="0.35">
      <c r="B347" s="46"/>
    </row>
    <row r="348" spans="2:2" x14ac:dyDescent="0.35">
      <c r="B348" s="46"/>
    </row>
    <row r="349" spans="2:2" x14ac:dyDescent="0.35">
      <c r="B349" s="46"/>
    </row>
    <row r="350" spans="2:2" x14ac:dyDescent="0.35">
      <c r="B350" s="46"/>
    </row>
    <row r="351" spans="2:2" x14ac:dyDescent="0.35">
      <c r="B351" s="46"/>
    </row>
    <row r="352" spans="2:2" x14ac:dyDescent="0.35">
      <c r="B352" s="46"/>
    </row>
    <row r="353" spans="2:2" x14ac:dyDescent="0.35">
      <c r="B353" s="46"/>
    </row>
    <row r="354" spans="2:2" x14ac:dyDescent="0.35">
      <c r="B354" s="46"/>
    </row>
    <row r="355" spans="2:2" x14ac:dyDescent="0.35">
      <c r="B355" s="46"/>
    </row>
    <row r="356" spans="2:2" x14ac:dyDescent="0.35">
      <c r="B356" s="46"/>
    </row>
    <row r="357" spans="2:2" x14ac:dyDescent="0.35">
      <c r="B357" s="46"/>
    </row>
    <row r="358" spans="2:2" x14ac:dyDescent="0.35">
      <c r="B358" s="46"/>
    </row>
    <row r="359" spans="2:2" x14ac:dyDescent="0.35">
      <c r="B359" s="46"/>
    </row>
    <row r="360" spans="2:2" x14ac:dyDescent="0.35">
      <c r="B360" s="46"/>
    </row>
    <row r="361" spans="2:2" x14ac:dyDescent="0.35">
      <c r="B361" s="46"/>
    </row>
    <row r="362" spans="2:2" x14ac:dyDescent="0.35">
      <c r="B362" s="46"/>
    </row>
    <row r="363" spans="2:2" x14ac:dyDescent="0.35">
      <c r="B363" s="46"/>
    </row>
    <row r="364" spans="2:2" x14ac:dyDescent="0.35">
      <c r="B364" s="46"/>
    </row>
    <row r="365" spans="2:2" x14ac:dyDescent="0.35">
      <c r="B365" s="46"/>
    </row>
    <row r="366" spans="2:2" x14ac:dyDescent="0.35">
      <c r="B366" s="46"/>
    </row>
    <row r="367" spans="2:2" x14ac:dyDescent="0.35">
      <c r="B367" s="46"/>
    </row>
    <row r="368" spans="2:2" x14ac:dyDescent="0.35">
      <c r="B368" s="46"/>
    </row>
    <row r="369" spans="2:2" x14ac:dyDescent="0.35">
      <c r="B369" s="46"/>
    </row>
    <row r="370" spans="2:2" x14ac:dyDescent="0.35">
      <c r="B370" s="46"/>
    </row>
    <row r="371" spans="2:2" x14ac:dyDescent="0.35">
      <c r="B371" s="46"/>
    </row>
    <row r="372" spans="2:2" x14ac:dyDescent="0.35">
      <c r="B372" s="46"/>
    </row>
    <row r="373" spans="2:2" x14ac:dyDescent="0.35">
      <c r="B373" s="46"/>
    </row>
    <row r="374" spans="2:2" x14ac:dyDescent="0.35">
      <c r="B374" s="46"/>
    </row>
    <row r="375" spans="2:2" x14ac:dyDescent="0.35">
      <c r="B375" s="46"/>
    </row>
    <row r="376" spans="2:2" x14ac:dyDescent="0.35">
      <c r="B376" s="46"/>
    </row>
    <row r="377" spans="2:2" x14ac:dyDescent="0.35">
      <c r="B377" s="46"/>
    </row>
    <row r="378" spans="2:2" x14ac:dyDescent="0.35">
      <c r="B378" s="46"/>
    </row>
    <row r="379" spans="2:2" x14ac:dyDescent="0.35">
      <c r="B379" s="46"/>
    </row>
    <row r="380" spans="2:2" x14ac:dyDescent="0.35">
      <c r="B380" s="46"/>
    </row>
    <row r="381" spans="2:2" x14ac:dyDescent="0.35">
      <c r="B381" s="46"/>
    </row>
    <row r="382" spans="2:2" x14ac:dyDescent="0.35">
      <c r="B382" s="46"/>
    </row>
    <row r="383" spans="2:2" x14ac:dyDescent="0.35">
      <c r="B383" s="46"/>
    </row>
    <row r="384" spans="2:2" x14ac:dyDescent="0.35">
      <c r="B384" s="46"/>
    </row>
    <row r="385" spans="2:2" x14ac:dyDescent="0.35">
      <c r="B385" s="46"/>
    </row>
    <row r="386" spans="2:2" x14ac:dyDescent="0.35">
      <c r="B386" s="46"/>
    </row>
    <row r="387" spans="2:2" x14ac:dyDescent="0.35">
      <c r="B387" s="46"/>
    </row>
    <row r="388" spans="2:2" x14ac:dyDescent="0.35">
      <c r="B388" s="46"/>
    </row>
    <row r="389" spans="2:2" x14ac:dyDescent="0.35">
      <c r="B389" s="46"/>
    </row>
    <row r="390" spans="2:2" x14ac:dyDescent="0.35">
      <c r="B390" s="46"/>
    </row>
    <row r="391" spans="2:2" x14ac:dyDescent="0.35">
      <c r="B391" s="46"/>
    </row>
    <row r="392" spans="2:2" x14ac:dyDescent="0.35">
      <c r="B392" s="46"/>
    </row>
    <row r="393" spans="2:2" x14ac:dyDescent="0.35">
      <c r="B393" s="46"/>
    </row>
    <row r="394" spans="2:2" x14ac:dyDescent="0.35">
      <c r="B394" s="46"/>
    </row>
    <row r="395" spans="2:2" x14ac:dyDescent="0.35">
      <c r="B395" s="46"/>
    </row>
    <row r="396" spans="2:2" x14ac:dyDescent="0.35">
      <c r="B396" s="46"/>
    </row>
    <row r="397" spans="2:2" x14ac:dyDescent="0.35">
      <c r="B397" s="46"/>
    </row>
    <row r="398" spans="2:2" x14ac:dyDescent="0.35">
      <c r="B398" s="46"/>
    </row>
    <row r="399" spans="2:2" x14ac:dyDescent="0.35">
      <c r="B399" s="46"/>
    </row>
    <row r="400" spans="2:2" x14ac:dyDescent="0.35">
      <c r="B400" s="46"/>
    </row>
    <row r="401" spans="2:2" x14ac:dyDescent="0.35">
      <c r="B401" s="46"/>
    </row>
    <row r="402" spans="2:2" x14ac:dyDescent="0.35">
      <c r="B402" s="46"/>
    </row>
    <row r="403" spans="2:2" x14ac:dyDescent="0.35">
      <c r="B403" s="46"/>
    </row>
    <row r="404" spans="2:2" x14ac:dyDescent="0.35">
      <c r="B404" s="46"/>
    </row>
    <row r="405" spans="2:2" x14ac:dyDescent="0.35">
      <c r="B405" s="46"/>
    </row>
    <row r="406" spans="2:2" x14ac:dyDescent="0.35">
      <c r="B406" s="46"/>
    </row>
    <row r="407" spans="2:2" x14ac:dyDescent="0.35">
      <c r="B407" s="46"/>
    </row>
    <row r="408" spans="2:2" x14ac:dyDescent="0.35">
      <c r="B408" s="46"/>
    </row>
    <row r="409" spans="2:2" x14ac:dyDescent="0.35">
      <c r="B409" s="46"/>
    </row>
    <row r="410" spans="2:2" x14ac:dyDescent="0.35">
      <c r="B410" s="46"/>
    </row>
    <row r="411" spans="2:2" x14ac:dyDescent="0.35">
      <c r="B411" s="46"/>
    </row>
    <row r="412" spans="2:2" x14ac:dyDescent="0.35">
      <c r="B412" s="46"/>
    </row>
    <row r="413" spans="2:2" x14ac:dyDescent="0.35">
      <c r="B413" s="46"/>
    </row>
    <row r="414" spans="2:2" x14ac:dyDescent="0.35">
      <c r="B414" s="46"/>
    </row>
    <row r="415" spans="2:2" x14ac:dyDescent="0.35">
      <c r="B415" s="46"/>
    </row>
    <row r="416" spans="2:2" x14ac:dyDescent="0.35">
      <c r="B416" s="46"/>
    </row>
    <row r="417" spans="2:2" x14ac:dyDescent="0.35">
      <c r="B417" s="46"/>
    </row>
    <row r="418" spans="2:2" x14ac:dyDescent="0.35">
      <c r="B418" s="46"/>
    </row>
    <row r="419" spans="2:2" x14ac:dyDescent="0.35">
      <c r="B419" s="46"/>
    </row>
    <row r="420" spans="2:2" x14ac:dyDescent="0.35">
      <c r="B420" s="46"/>
    </row>
    <row r="421" spans="2:2" x14ac:dyDescent="0.35">
      <c r="B421" s="46"/>
    </row>
    <row r="422" spans="2:2" x14ac:dyDescent="0.35">
      <c r="B422" s="46"/>
    </row>
    <row r="423" spans="2:2" x14ac:dyDescent="0.35">
      <c r="B423" s="46"/>
    </row>
    <row r="424" spans="2:2" x14ac:dyDescent="0.35">
      <c r="B424" s="46"/>
    </row>
    <row r="425" spans="2:2" x14ac:dyDescent="0.35">
      <c r="B425" s="46"/>
    </row>
    <row r="426" spans="2:2" x14ac:dyDescent="0.35">
      <c r="B426" s="46"/>
    </row>
    <row r="427" spans="2:2" x14ac:dyDescent="0.35">
      <c r="B427" s="46"/>
    </row>
    <row r="428" spans="2:2" x14ac:dyDescent="0.35">
      <c r="B428" s="46"/>
    </row>
    <row r="429" spans="2:2" x14ac:dyDescent="0.35">
      <c r="B429" s="46"/>
    </row>
    <row r="430" spans="2:2" x14ac:dyDescent="0.35">
      <c r="B430" s="46"/>
    </row>
    <row r="431" spans="2:2" x14ac:dyDescent="0.35">
      <c r="B431" s="46"/>
    </row>
    <row r="432" spans="2:2" x14ac:dyDescent="0.35">
      <c r="B432" s="46"/>
    </row>
    <row r="433" spans="2:2" x14ac:dyDescent="0.35">
      <c r="B433" s="46"/>
    </row>
    <row r="434" spans="2:2" x14ac:dyDescent="0.35">
      <c r="B434" s="46"/>
    </row>
    <row r="435" spans="2:2" x14ac:dyDescent="0.35">
      <c r="B435" s="46"/>
    </row>
    <row r="436" spans="2:2" x14ac:dyDescent="0.35">
      <c r="B436" s="46"/>
    </row>
    <row r="437" spans="2:2" x14ac:dyDescent="0.35">
      <c r="B437" s="46"/>
    </row>
    <row r="438" spans="2:2" x14ac:dyDescent="0.35">
      <c r="B438" s="46"/>
    </row>
    <row r="439" spans="2:2" x14ac:dyDescent="0.35">
      <c r="B439" s="46"/>
    </row>
    <row r="440" spans="2:2" x14ac:dyDescent="0.35">
      <c r="B440" s="46"/>
    </row>
    <row r="441" spans="2:2" x14ac:dyDescent="0.35">
      <c r="B441" s="46"/>
    </row>
    <row r="442" spans="2:2" x14ac:dyDescent="0.35">
      <c r="B442" s="46"/>
    </row>
    <row r="443" spans="2:2" x14ac:dyDescent="0.35">
      <c r="B443" s="46"/>
    </row>
    <row r="444" spans="2:2" x14ac:dyDescent="0.35">
      <c r="B444" s="46"/>
    </row>
    <row r="445" spans="2:2" x14ac:dyDescent="0.35">
      <c r="B445" s="46"/>
    </row>
    <row r="446" spans="2:2" x14ac:dyDescent="0.35">
      <c r="B446" s="46"/>
    </row>
    <row r="447" spans="2:2" x14ac:dyDescent="0.35">
      <c r="B447" s="46"/>
    </row>
    <row r="448" spans="2:2" x14ac:dyDescent="0.35">
      <c r="B448" s="46"/>
    </row>
    <row r="449" spans="2:2" x14ac:dyDescent="0.35">
      <c r="B449" s="46"/>
    </row>
    <row r="450" spans="2:2" x14ac:dyDescent="0.35">
      <c r="B450" s="46"/>
    </row>
    <row r="451" spans="2:2" x14ac:dyDescent="0.35">
      <c r="B451" s="46"/>
    </row>
    <row r="452" spans="2:2" x14ac:dyDescent="0.35">
      <c r="B452" s="46"/>
    </row>
    <row r="453" spans="2:2" x14ac:dyDescent="0.35">
      <c r="B453" s="46"/>
    </row>
    <row r="454" spans="2:2" x14ac:dyDescent="0.35">
      <c r="B454" s="46"/>
    </row>
    <row r="455" spans="2:2" x14ac:dyDescent="0.35">
      <c r="B455" s="46"/>
    </row>
    <row r="456" spans="2:2" x14ac:dyDescent="0.35">
      <c r="B456" s="46"/>
    </row>
    <row r="457" spans="2:2" x14ac:dyDescent="0.35">
      <c r="B457" s="46"/>
    </row>
    <row r="458" spans="2:2" x14ac:dyDescent="0.35">
      <c r="B458" s="46"/>
    </row>
    <row r="459" spans="2:2" x14ac:dyDescent="0.35">
      <c r="B459" s="46"/>
    </row>
    <row r="460" spans="2:2" x14ac:dyDescent="0.35">
      <c r="B460" s="46"/>
    </row>
    <row r="461" spans="2:2" x14ac:dyDescent="0.35">
      <c r="B461" s="46"/>
    </row>
    <row r="462" spans="2:2" x14ac:dyDescent="0.35">
      <c r="B462" s="46"/>
    </row>
    <row r="463" spans="2:2" x14ac:dyDescent="0.35">
      <c r="B463" s="46"/>
    </row>
    <row r="464" spans="2:2" x14ac:dyDescent="0.35">
      <c r="B464" s="46"/>
    </row>
    <row r="465" spans="2:2" x14ac:dyDescent="0.35">
      <c r="B465" s="46"/>
    </row>
    <row r="466" spans="2:2" x14ac:dyDescent="0.35">
      <c r="B466" s="46"/>
    </row>
    <row r="467" spans="2:2" x14ac:dyDescent="0.35">
      <c r="B467" s="46"/>
    </row>
    <row r="468" spans="2:2" x14ac:dyDescent="0.35">
      <c r="B468" s="46"/>
    </row>
    <row r="469" spans="2:2" x14ac:dyDescent="0.35">
      <c r="B469" s="46"/>
    </row>
    <row r="470" spans="2:2" x14ac:dyDescent="0.35">
      <c r="B470" s="46"/>
    </row>
    <row r="471" spans="2:2" x14ac:dyDescent="0.35">
      <c r="B471" s="46"/>
    </row>
    <row r="472" spans="2:2" x14ac:dyDescent="0.35">
      <c r="B472" s="46"/>
    </row>
    <row r="473" spans="2:2" x14ac:dyDescent="0.35">
      <c r="B473" s="46"/>
    </row>
    <row r="474" spans="2:2" x14ac:dyDescent="0.35">
      <c r="B474" s="46"/>
    </row>
    <row r="475" spans="2:2" x14ac:dyDescent="0.35">
      <c r="B475" s="46"/>
    </row>
    <row r="476" spans="2:2" x14ac:dyDescent="0.35">
      <c r="B476" s="46"/>
    </row>
    <row r="477" spans="2:2" x14ac:dyDescent="0.35">
      <c r="B477" s="46"/>
    </row>
    <row r="478" spans="2:2" x14ac:dyDescent="0.35">
      <c r="B478" s="46"/>
    </row>
    <row r="479" spans="2:2" x14ac:dyDescent="0.35">
      <c r="B479" s="46"/>
    </row>
    <row r="480" spans="2:2" x14ac:dyDescent="0.35">
      <c r="B480" s="46"/>
    </row>
    <row r="481" spans="2:2" x14ac:dyDescent="0.35">
      <c r="B481" s="46"/>
    </row>
    <row r="482" spans="2:2" x14ac:dyDescent="0.35">
      <c r="B482" s="46"/>
    </row>
    <row r="483" spans="2:2" x14ac:dyDescent="0.35">
      <c r="B483" s="46"/>
    </row>
    <row r="484" spans="2:2" x14ac:dyDescent="0.35">
      <c r="B484" s="46"/>
    </row>
    <row r="485" spans="2:2" x14ac:dyDescent="0.35">
      <c r="B485" s="46"/>
    </row>
    <row r="486" spans="2:2" x14ac:dyDescent="0.35">
      <c r="B486" s="46"/>
    </row>
    <row r="487" spans="2:2" x14ac:dyDescent="0.35">
      <c r="B487" s="46"/>
    </row>
    <row r="488" spans="2:2" x14ac:dyDescent="0.35">
      <c r="B488" s="46"/>
    </row>
    <row r="489" spans="2:2" x14ac:dyDescent="0.35">
      <c r="B489" s="46"/>
    </row>
    <row r="490" spans="2:2" x14ac:dyDescent="0.35">
      <c r="B490" s="46"/>
    </row>
    <row r="491" spans="2:2" x14ac:dyDescent="0.35">
      <c r="B491" s="46"/>
    </row>
    <row r="492" spans="2:2" x14ac:dyDescent="0.35">
      <c r="B492" s="46"/>
    </row>
    <row r="493" spans="2:2" x14ac:dyDescent="0.35">
      <c r="B493" s="46"/>
    </row>
    <row r="494" spans="2:2" x14ac:dyDescent="0.35">
      <c r="B494" s="46"/>
    </row>
    <row r="495" spans="2:2" x14ac:dyDescent="0.35">
      <c r="B495" s="46"/>
    </row>
    <row r="496" spans="2:2" x14ac:dyDescent="0.35">
      <c r="B496" s="46"/>
    </row>
    <row r="497" spans="2:2" x14ac:dyDescent="0.35">
      <c r="B497" s="46"/>
    </row>
    <row r="498" spans="2:2" x14ac:dyDescent="0.35">
      <c r="B498" s="46"/>
    </row>
    <row r="499" spans="2:2" x14ac:dyDescent="0.35">
      <c r="B499" s="46"/>
    </row>
    <row r="500" spans="2:2" x14ac:dyDescent="0.35">
      <c r="B500" s="46"/>
    </row>
    <row r="501" spans="2:2" x14ac:dyDescent="0.35">
      <c r="B501" s="46"/>
    </row>
    <row r="502" spans="2:2" x14ac:dyDescent="0.35">
      <c r="B502" s="46"/>
    </row>
    <row r="503" spans="2:2" x14ac:dyDescent="0.35">
      <c r="B503" s="46"/>
    </row>
    <row r="504" spans="2:2" x14ac:dyDescent="0.35">
      <c r="B504" s="46"/>
    </row>
    <row r="505" spans="2:2" x14ac:dyDescent="0.35">
      <c r="B505" s="46"/>
    </row>
    <row r="506" spans="2:2" x14ac:dyDescent="0.35">
      <c r="B506" s="46"/>
    </row>
    <row r="507" spans="2:2" x14ac:dyDescent="0.35">
      <c r="B507" s="46"/>
    </row>
    <row r="508" spans="2:2" x14ac:dyDescent="0.35">
      <c r="B508" s="46"/>
    </row>
    <row r="509" spans="2:2" x14ac:dyDescent="0.35">
      <c r="B509" s="46"/>
    </row>
    <row r="510" spans="2:2" x14ac:dyDescent="0.35">
      <c r="B510" s="46"/>
    </row>
    <row r="511" spans="2:2" x14ac:dyDescent="0.35">
      <c r="B511" s="46"/>
    </row>
    <row r="512" spans="2:2" x14ac:dyDescent="0.35">
      <c r="B512" s="46"/>
    </row>
    <row r="513" spans="2:2" x14ac:dyDescent="0.35">
      <c r="B513" s="46"/>
    </row>
    <row r="514" spans="2:2" x14ac:dyDescent="0.35">
      <c r="B514" s="46"/>
    </row>
    <row r="515" spans="2:2" x14ac:dyDescent="0.35">
      <c r="B515" s="46"/>
    </row>
    <row r="516" spans="2:2" x14ac:dyDescent="0.35">
      <c r="B516" s="46"/>
    </row>
    <row r="517" spans="2:2" x14ac:dyDescent="0.35">
      <c r="B517" s="46"/>
    </row>
    <row r="518" spans="2:2" x14ac:dyDescent="0.35">
      <c r="B518" s="46"/>
    </row>
    <row r="519" spans="2:2" x14ac:dyDescent="0.35">
      <c r="B519" s="46"/>
    </row>
    <row r="520" spans="2:2" x14ac:dyDescent="0.35">
      <c r="B520" s="46"/>
    </row>
    <row r="521" spans="2:2" x14ac:dyDescent="0.35">
      <c r="B521" s="46"/>
    </row>
    <row r="522" spans="2:2" x14ac:dyDescent="0.35">
      <c r="B522" s="46"/>
    </row>
    <row r="523" spans="2:2" x14ac:dyDescent="0.35">
      <c r="B523" s="46"/>
    </row>
    <row r="524" spans="2:2" x14ac:dyDescent="0.35">
      <c r="B524" s="46"/>
    </row>
    <row r="525" spans="2:2" x14ac:dyDescent="0.35">
      <c r="B525" s="46"/>
    </row>
    <row r="526" spans="2:2" x14ac:dyDescent="0.35">
      <c r="B526" s="46"/>
    </row>
    <row r="527" spans="2:2" x14ac:dyDescent="0.35">
      <c r="B527" s="46"/>
    </row>
    <row r="528" spans="2:2" x14ac:dyDescent="0.35">
      <c r="B528" s="46"/>
    </row>
    <row r="529" spans="2:2" x14ac:dyDescent="0.35">
      <c r="B529" s="46"/>
    </row>
    <row r="530" spans="2:2" x14ac:dyDescent="0.35">
      <c r="B530" s="46"/>
    </row>
    <row r="531" spans="2:2" x14ac:dyDescent="0.35">
      <c r="B531" s="46"/>
    </row>
    <row r="532" spans="2:2" x14ac:dyDescent="0.35">
      <c r="B532" s="46"/>
    </row>
    <row r="533" spans="2:2" x14ac:dyDescent="0.35">
      <c r="B533" s="46"/>
    </row>
    <row r="534" spans="2:2" x14ac:dyDescent="0.35">
      <c r="B534" s="46"/>
    </row>
    <row r="535" spans="2:2" x14ac:dyDescent="0.35">
      <c r="B535" s="46"/>
    </row>
    <row r="536" spans="2:2" x14ac:dyDescent="0.35">
      <c r="B536" s="46"/>
    </row>
    <row r="537" spans="2:2" x14ac:dyDescent="0.35">
      <c r="B537" s="46"/>
    </row>
    <row r="538" spans="2:2" x14ac:dyDescent="0.35">
      <c r="B538" s="46"/>
    </row>
    <row r="539" spans="2:2" x14ac:dyDescent="0.35">
      <c r="B539" s="46"/>
    </row>
    <row r="540" spans="2:2" x14ac:dyDescent="0.35">
      <c r="B540" s="46"/>
    </row>
    <row r="541" spans="2:2" x14ac:dyDescent="0.35">
      <c r="B541" s="46"/>
    </row>
    <row r="542" spans="2:2" x14ac:dyDescent="0.35">
      <c r="B542" s="46"/>
    </row>
    <row r="543" spans="2:2" x14ac:dyDescent="0.35">
      <c r="B543" s="46"/>
    </row>
    <row r="544" spans="2:2" x14ac:dyDescent="0.35">
      <c r="B544" s="46"/>
    </row>
    <row r="545" spans="2:2" x14ac:dyDescent="0.35">
      <c r="B545" s="46"/>
    </row>
    <row r="546" spans="2:2" x14ac:dyDescent="0.35">
      <c r="B546" s="46"/>
    </row>
    <row r="547" spans="2:2" x14ac:dyDescent="0.35">
      <c r="B547" s="46"/>
    </row>
    <row r="548" spans="2:2" x14ac:dyDescent="0.35">
      <c r="B548" s="46"/>
    </row>
    <row r="549" spans="2:2" x14ac:dyDescent="0.35">
      <c r="B549" s="46"/>
    </row>
    <row r="550" spans="2:2" x14ac:dyDescent="0.35">
      <c r="B550" s="46"/>
    </row>
    <row r="551" spans="2:2" x14ac:dyDescent="0.35">
      <c r="B551" s="46"/>
    </row>
    <row r="552" spans="2:2" x14ac:dyDescent="0.35">
      <c r="B552" s="46"/>
    </row>
    <row r="553" spans="2:2" x14ac:dyDescent="0.35">
      <c r="B553" s="46"/>
    </row>
    <row r="554" spans="2:2" x14ac:dyDescent="0.35">
      <c r="B554" s="46"/>
    </row>
    <row r="555" spans="2:2" x14ac:dyDescent="0.35">
      <c r="B555" s="46"/>
    </row>
    <row r="556" spans="2:2" x14ac:dyDescent="0.35">
      <c r="B556" s="46"/>
    </row>
    <row r="557" spans="2:2" x14ac:dyDescent="0.35">
      <c r="B557" s="46"/>
    </row>
    <row r="558" spans="2:2" x14ac:dyDescent="0.35">
      <c r="B558" s="46"/>
    </row>
    <row r="559" spans="2:2" x14ac:dyDescent="0.35">
      <c r="B559" s="46"/>
    </row>
    <row r="560" spans="2:2" x14ac:dyDescent="0.35">
      <c r="B560" s="46"/>
    </row>
    <row r="561" spans="2:2" x14ac:dyDescent="0.35">
      <c r="B561" s="46"/>
    </row>
    <row r="562" spans="2:2" x14ac:dyDescent="0.35">
      <c r="B562" s="46"/>
    </row>
    <row r="563" spans="2:2" x14ac:dyDescent="0.35">
      <c r="B563" s="46"/>
    </row>
    <row r="564" spans="2:2" x14ac:dyDescent="0.35">
      <c r="B564" s="46"/>
    </row>
    <row r="565" spans="2:2" x14ac:dyDescent="0.35">
      <c r="B565" s="46"/>
    </row>
    <row r="566" spans="2:2" x14ac:dyDescent="0.35">
      <c r="B566" s="46"/>
    </row>
    <row r="567" spans="2:2" x14ac:dyDescent="0.35">
      <c r="B567" s="46"/>
    </row>
    <row r="568" spans="2:2" x14ac:dyDescent="0.35">
      <c r="B568" s="46"/>
    </row>
    <row r="569" spans="2:2" x14ac:dyDescent="0.35">
      <c r="B569" s="46"/>
    </row>
    <row r="570" spans="2:2" x14ac:dyDescent="0.35">
      <c r="B570" s="46"/>
    </row>
    <row r="571" spans="2:2" x14ac:dyDescent="0.35">
      <c r="B571" s="46"/>
    </row>
    <row r="572" spans="2:2" x14ac:dyDescent="0.35">
      <c r="B572" s="46"/>
    </row>
    <row r="573" spans="2:2" x14ac:dyDescent="0.35">
      <c r="B573" s="46"/>
    </row>
    <row r="574" spans="2:2" x14ac:dyDescent="0.35">
      <c r="B574" s="46"/>
    </row>
    <row r="575" spans="2:2" x14ac:dyDescent="0.35">
      <c r="B575" s="46"/>
    </row>
    <row r="576" spans="2:2" x14ac:dyDescent="0.35">
      <c r="B576" s="46"/>
    </row>
    <row r="577" spans="2:2" x14ac:dyDescent="0.35">
      <c r="B577" s="46"/>
    </row>
    <row r="578" spans="2:2" x14ac:dyDescent="0.35">
      <c r="B578" s="46"/>
    </row>
    <row r="579" spans="2:2" x14ac:dyDescent="0.35">
      <c r="B579" s="46"/>
    </row>
    <row r="580" spans="2:2" x14ac:dyDescent="0.35">
      <c r="B580" s="46"/>
    </row>
    <row r="581" spans="2:2" x14ac:dyDescent="0.35">
      <c r="B581" s="46"/>
    </row>
    <row r="582" spans="2:2" x14ac:dyDescent="0.35">
      <c r="B582" s="46"/>
    </row>
    <row r="583" spans="2:2" x14ac:dyDescent="0.35">
      <c r="B583" s="46"/>
    </row>
    <row r="584" spans="2:2" x14ac:dyDescent="0.35">
      <c r="B584" s="46"/>
    </row>
    <row r="585" spans="2:2" x14ac:dyDescent="0.35">
      <c r="B585" s="46"/>
    </row>
    <row r="586" spans="2:2" x14ac:dyDescent="0.35">
      <c r="B586" s="46"/>
    </row>
    <row r="587" spans="2:2" x14ac:dyDescent="0.35">
      <c r="B587" s="46"/>
    </row>
    <row r="588" spans="2:2" x14ac:dyDescent="0.35">
      <c r="B588" s="46"/>
    </row>
    <row r="589" spans="2:2" x14ac:dyDescent="0.35">
      <c r="B589" s="46"/>
    </row>
    <row r="590" spans="2:2" x14ac:dyDescent="0.35">
      <c r="B590" s="46"/>
    </row>
    <row r="591" spans="2:2" x14ac:dyDescent="0.35">
      <c r="B591" s="46"/>
    </row>
    <row r="592" spans="2:2" x14ac:dyDescent="0.35">
      <c r="B592" s="46"/>
    </row>
    <row r="593" spans="2:2" x14ac:dyDescent="0.35">
      <c r="B593" s="46"/>
    </row>
    <row r="594" spans="2:2" x14ac:dyDescent="0.35">
      <c r="B594" s="46"/>
    </row>
    <row r="595" spans="2:2" x14ac:dyDescent="0.35">
      <c r="B595" s="46"/>
    </row>
    <row r="596" spans="2:2" x14ac:dyDescent="0.35">
      <c r="B596" s="46"/>
    </row>
    <row r="597" spans="2:2" x14ac:dyDescent="0.35">
      <c r="B597" s="46"/>
    </row>
    <row r="598" spans="2:2" x14ac:dyDescent="0.35">
      <c r="B598" s="46"/>
    </row>
    <row r="599" spans="2:2" x14ac:dyDescent="0.35">
      <c r="B599" s="46"/>
    </row>
    <row r="600" spans="2:2" x14ac:dyDescent="0.35">
      <c r="B600" s="46"/>
    </row>
    <row r="601" spans="2:2" x14ac:dyDescent="0.35">
      <c r="B601" s="46"/>
    </row>
    <row r="602" spans="2:2" x14ac:dyDescent="0.35">
      <c r="B602" s="46"/>
    </row>
    <row r="603" spans="2:2" x14ac:dyDescent="0.35">
      <c r="B603" s="46"/>
    </row>
    <row r="604" spans="2:2" x14ac:dyDescent="0.35">
      <c r="B604" s="46"/>
    </row>
    <row r="605" spans="2:2" x14ac:dyDescent="0.35">
      <c r="B605" s="46"/>
    </row>
    <row r="606" spans="2:2" x14ac:dyDescent="0.35">
      <c r="B606" s="46"/>
    </row>
    <row r="607" spans="2:2" x14ac:dyDescent="0.35">
      <c r="B607" s="46"/>
    </row>
    <row r="608" spans="2:2" x14ac:dyDescent="0.35">
      <c r="B608" s="46"/>
    </row>
    <row r="609" spans="2:2" x14ac:dyDescent="0.35">
      <c r="B609" s="46"/>
    </row>
    <row r="610" spans="2:2" x14ac:dyDescent="0.35">
      <c r="B610" s="46"/>
    </row>
    <row r="611" spans="2:2" x14ac:dyDescent="0.35">
      <c r="B611" s="46"/>
    </row>
    <row r="612" spans="2:2" x14ac:dyDescent="0.35">
      <c r="B612" s="46"/>
    </row>
    <row r="613" spans="2:2" x14ac:dyDescent="0.35">
      <c r="B613" s="46"/>
    </row>
    <row r="614" spans="2:2" x14ac:dyDescent="0.35">
      <c r="B614" s="46"/>
    </row>
    <row r="615" spans="2:2" x14ac:dyDescent="0.35">
      <c r="B615" s="46"/>
    </row>
    <row r="616" spans="2:2" x14ac:dyDescent="0.35">
      <c r="B616" s="46"/>
    </row>
    <row r="617" spans="2:2" x14ac:dyDescent="0.35">
      <c r="B617" s="46"/>
    </row>
    <row r="618" spans="2:2" x14ac:dyDescent="0.35">
      <c r="B618" s="46"/>
    </row>
    <row r="619" spans="2:2" x14ac:dyDescent="0.35">
      <c r="B619" s="46"/>
    </row>
    <row r="620" spans="2:2" x14ac:dyDescent="0.35">
      <c r="B620" s="46"/>
    </row>
    <row r="621" spans="2:2" x14ac:dyDescent="0.35">
      <c r="B621" s="46"/>
    </row>
    <row r="622" spans="2:2" x14ac:dyDescent="0.35">
      <c r="B622" s="46"/>
    </row>
    <row r="623" spans="2:2" x14ac:dyDescent="0.35">
      <c r="B623" s="46"/>
    </row>
    <row r="624" spans="2:2" x14ac:dyDescent="0.35">
      <c r="B624" s="46"/>
    </row>
    <row r="625" spans="2:2" x14ac:dyDescent="0.35">
      <c r="B625" s="46"/>
    </row>
    <row r="626" spans="2:2" x14ac:dyDescent="0.35">
      <c r="B626" s="46"/>
    </row>
    <row r="627" spans="2:2" x14ac:dyDescent="0.35">
      <c r="B627" s="46"/>
    </row>
    <row r="628" spans="2:2" x14ac:dyDescent="0.35">
      <c r="B628" s="46"/>
    </row>
    <row r="629" spans="2:2" x14ac:dyDescent="0.35">
      <c r="B629" s="46"/>
    </row>
    <row r="630" spans="2:2" x14ac:dyDescent="0.35">
      <c r="B630" s="46"/>
    </row>
    <row r="631" spans="2:2" x14ac:dyDescent="0.35">
      <c r="B631" s="46"/>
    </row>
    <row r="632" spans="2:2" x14ac:dyDescent="0.35">
      <c r="B632" s="46"/>
    </row>
    <row r="633" spans="2:2" x14ac:dyDescent="0.35">
      <c r="B633" s="46"/>
    </row>
    <row r="634" spans="2:2" x14ac:dyDescent="0.35">
      <c r="B634" s="46"/>
    </row>
    <row r="635" spans="2:2" x14ac:dyDescent="0.35">
      <c r="B635" s="46"/>
    </row>
    <row r="636" spans="2:2" x14ac:dyDescent="0.35">
      <c r="B636" s="46"/>
    </row>
    <row r="637" spans="2:2" x14ac:dyDescent="0.35">
      <c r="B637" s="46"/>
    </row>
    <row r="638" spans="2:2" x14ac:dyDescent="0.35">
      <c r="B638" s="46"/>
    </row>
    <row r="639" spans="2:2" x14ac:dyDescent="0.35">
      <c r="B639" s="46"/>
    </row>
    <row r="640" spans="2:2" x14ac:dyDescent="0.35">
      <c r="B640" s="46"/>
    </row>
    <row r="641" spans="2:2" x14ac:dyDescent="0.35">
      <c r="B641" s="46"/>
    </row>
    <row r="642" spans="2:2" x14ac:dyDescent="0.35">
      <c r="B642" s="46"/>
    </row>
    <row r="643" spans="2:2" x14ac:dyDescent="0.35">
      <c r="B643" s="46"/>
    </row>
    <row r="644" spans="2:2" x14ac:dyDescent="0.35">
      <c r="B644" s="46"/>
    </row>
    <row r="645" spans="2:2" x14ac:dyDescent="0.35">
      <c r="B645" s="46"/>
    </row>
    <row r="646" spans="2:2" x14ac:dyDescent="0.35">
      <c r="B646" s="46"/>
    </row>
    <row r="647" spans="2:2" x14ac:dyDescent="0.35">
      <c r="B647" s="46"/>
    </row>
    <row r="648" spans="2:2" x14ac:dyDescent="0.35">
      <c r="B648" s="46"/>
    </row>
    <row r="649" spans="2:2" x14ac:dyDescent="0.35">
      <c r="B649" s="46"/>
    </row>
    <row r="650" spans="2:2" x14ac:dyDescent="0.35">
      <c r="B650" s="46"/>
    </row>
    <row r="651" spans="2:2" x14ac:dyDescent="0.35">
      <c r="B651" s="46"/>
    </row>
    <row r="652" spans="2:2" x14ac:dyDescent="0.35">
      <c r="B652" s="46"/>
    </row>
    <row r="653" spans="2:2" x14ac:dyDescent="0.35">
      <c r="B653" s="46"/>
    </row>
    <row r="654" spans="2:2" x14ac:dyDescent="0.35">
      <c r="B654" s="46"/>
    </row>
    <row r="655" spans="2:2" x14ac:dyDescent="0.35">
      <c r="B655" s="46"/>
    </row>
    <row r="656" spans="2:2" x14ac:dyDescent="0.35">
      <c r="B656" s="46"/>
    </row>
    <row r="657" spans="2:2" x14ac:dyDescent="0.35">
      <c r="B657" s="46"/>
    </row>
    <row r="658" spans="2:2" x14ac:dyDescent="0.35">
      <c r="B658" s="46"/>
    </row>
    <row r="659" spans="2:2" x14ac:dyDescent="0.35">
      <c r="B659" s="46"/>
    </row>
    <row r="660" spans="2:2" x14ac:dyDescent="0.35">
      <c r="B660" s="46"/>
    </row>
    <row r="661" spans="2:2" x14ac:dyDescent="0.35">
      <c r="B661" s="46"/>
    </row>
    <row r="662" spans="2:2" x14ac:dyDescent="0.35">
      <c r="B662" s="46"/>
    </row>
    <row r="663" spans="2:2" x14ac:dyDescent="0.35">
      <c r="B663" s="46"/>
    </row>
    <row r="664" spans="2:2" x14ac:dyDescent="0.35">
      <c r="B664" s="46"/>
    </row>
    <row r="665" spans="2:2" x14ac:dyDescent="0.35">
      <c r="B665" s="46"/>
    </row>
    <row r="666" spans="2:2" x14ac:dyDescent="0.35">
      <c r="B666" s="46"/>
    </row>
    <row r="667" spans="2:2" x14ac:dyDescent="0.35">
      <c r="B667" s="46"/>
    </row>
    <row r="668" spans="2:2" x14ac:dyDescent="0.35">
      <c r="B668" s="46"/>
    </row>
    <row r="669" spans="2:2" x14ac:dyDescent="0.35">
      <c r="B669" s="46"/>
    </row>
    <row r="670" spans="2:2" x14ac:dyDescent="0.35">
      <c r="B670" s="46"/>
    </row>
    <row r="671" spans="2:2" x14ac:dyDescent="0.35">
      <c r="B671" s="46"/>
    </row>
    <row r="672" spans="2:2" x14ac:dyDescent="0.35">
      <c r="B672" s="46"/>
    </row>
    <row r="673" spans="2:2" x14ac:dyDescent="0.35">
      <c r="B673" s="46"/>
    </row>
    <row r="674" spans="2:2" x14ac:dyDescent="0.35">
      <c r="B674" s="46"/>
    </row>
    <row r="675" spans="2:2" x14ac:dyDescent="0.35">
      <c r="B675" s="46"/>
    </row>
    <row r="676" spans="2:2" x14ac:dyDescent="0.35">
      <c r="B676" s="46"/>
    </row>
    <row r="677" spans="2:2" x14ac:dyDescent="0.35">
      <c r="B677" s="46"/>
    </row>
    <row r="678" spans="2:2" x14ac:dyDescent="0.35">
      <c r="B678" s="46"/>
    </row>
    <row r="679" spans="2:2" x14ac:dyDescent="0.35">
      <c r="B679" s="46"/>
    </row>
    <row r="680" spans="2:2" x14ac:dyDescent="0.35">
      <c r="B680" s="46"/>
    </row>
    <row r="681" spans="2:2" x14ac:dyDescent="0.35">
      <c r="B681" s="46"/>
    </row>
    <row r="682" spans="2:2" x14ac:dyDescent="0.35">
      <c r="B682" s="46"/>
    </row>
    <row r="683" spans="2:2" x14ac:dyDescent="0.35">
      <c r="B683" s="46"/>
    </row>
    <row r="684" spans="2:2" x14ac:dyDescent="0.35">
      <c r="B684" s="46"/>
    </row>
    <row r="685" spans="2:2" x14ac:dyDescent="0.35">
      <c r="B685" s="46"/>
    </row>
    <row r="686" spans="2:2" x14ac:dyDescent="0.35">
      <c r="B686" s="46"/>
    </row>
    <row r="687" spans="2:2" x14ac:dyDescent="0.35">
      <c r="B687" s="46"/>
    </row>
    <row r="688" spans="2:2" x14ac:dyDescent="0.35">
      <c r="B688" s="46"/>
    </row>
    <row r="689" spans="2:2" x14ac:dyDescent="0.35">
      <c r="B689" s="46"/>
    </row>
    <row r="690" spans="2:2" x14ac:dyDescent="0.35">
      <c r="B690" s="46"/>
    </row>
    <row r="691" spans="2:2" x14ac:dyDescent="0.35">
      <c r="B691" s="46"/>
    </row>
    <row r="692" spans="2:2" x14ac:dyDescent="0.35">
      <c r="B692" s="46"/>
    </row>
    <row r="693" spans="2:2" x14ac:dyDescent="0.35">
      <c r="B693" s="46"/>
    </row>
    <row r="694" spans="2:2" x14ac:dyDescent="0.35">
      <c r="B694" s="46"/>
    </row>
    <row r="695" spans="2:2" x14ac:dyDescent="0.35">
      <c r="B695" s="46"/>
    </row>
    <row r="696" spans="2:2" x14ac:dyDescent="0.35">
      <c r="B696" s="46"/>
    </row>
    <row r="697" spans="2:2" x14ac:dyDescent="0.35">
      <c r="B697" s="46"/>
    </row>
    <row r="698" spans="2:2" x14ac:dyDescent="0.35">
      <c r="B698" s="46"/>
    </row>
    <row r="699" spans="2:2" x14ac:dyDescent="0.35">
      <c r="B699" s="46"/>
    </row>
    <row r="700" spans="2:2" x14ac:dyDescent="0.35">
      <c r="B700" s="46"/>
    </row>
    <row r="701" spans="2:2" x14ac:dyDescent="0.35">
      <c r="B701" s="46"/>
    </row>
    <row r="702" spans="2:2" x14ac:dyDescent="0.35">
      <c r="B702" s="46"/>
    </row>
    <row r="703" spans="2:2" x14ac:dyDescent="0.35">
      <c r="B703" s="46"/>
    </row>
    <row r="704" spans="2:2" x14ac:dyDescent="0.35">
      <c r="B704" s="46"/>
    </row>
    <row r="705" spans="2:2" x14ac:dyDescent="0.35">
      <c r="B705" s="46"/>
    </row>
    <row r="706" spans="2:2" x14ac:dyDescent="0.35">
      <c r="B706" s="46"/>
    </row>
    <row r="707" spans="2:2" x14ac:dyDescent="0.35">
      <c r="B707" s="46"/>
    </row>
    <row r="708" spans="2:2" x14ac:dyDescent="0.35">
      <c r="B708" s="46"/>
    </row>
    <row r="709" spans="2:2" x14ac:dyDescent="0.35">
      <c r="B709" s="46"/>
    </row>
    <row r="710" spans="2:2" x14ac:dyDescent="0.35">
      <c r="B710" s="46"/>
    </row>
    <row r="711" spans="2:2" x14ac:dyDescent="0.35">
      <c r="B711" s="46"/>
    </row>
    <row r="712" spans="2:2" x14ac:dyDescent="0.35">
      <c r="B712" s="46"/>
    </row>
    <row r="713" spans="2:2" x14ac:dyDescent="0.35">
      <c r="B713" s="46"/>
    </row>
    <row r="714" spans="2:2" x14ac:dyDescent="0.35">
      <c r="B714" s="46"/>
    </row>
    <row r="715" spans="2:2" x14ac:dyDescent="0.35">
      <c r="B715" s="46"/>
    </row>
    <row r="716" spans="2:2" x14ac:dyDescent="0.35">
      <c r="B716" s="46"/>
    </row>
    <row r="717" spans="2:2" x14ac:dyDescent="0.35">
      <c r="B717" s="46"/>
    </row>
    <row r="718" spans="2:2" x14ac:dyDescent="0.35">
      <c r="B718" s="46"/>
    </row>
    <row r="719" spans="2:2" x14ac:dyDescent="0.35">
      <c r="B719" s="46"/>
    </row>
    <row r="720" spans="2:2" x14ac:dyDescent="0.35">
      <c r="B720" s="46"/>
    </row>
    <row r="721" spans="2:2" x14ac:dyDescent="0.35">
      <c r="B721" s="46"/>
    </row>
    <row r="722" spans="2:2" x14ac:dyDescent="0.35">
      <c r="B722" s="46"/>
    </row>
    <row r="723" spans="2:2" x14ac:dyDescent="0.35">
      <c r="B723" s="46"/>
    </row>
    <row r="724" spans="2:2" x14ac:dyDescent="0.35">
      <c r="B724" s="46"/>
    </row>
    <row r="725" spans="2:2" x14ac:dyDescent="0.35">
      <c r="B725" s="46"/>
    </row>
    <row r="726" spans="2:2" x14ac:dyDescent="0.35">
      <c r="B726" s="46"/>
    </row>
    <row r="727" spans="2:2" x14ac:dyDescent="0.35">
      <c r="B727" s="46"/>
    </row>
    <row r="728" spans="2:2" x14ac:dyDescent="0.35">
      <c r="B728" s="46"/>
    </row>
    <row r="729" spans="2:2" x14ac:dyDescent="0.35">
      <c r="B729" s="46"/>
    </row>
    <row r="730" spans="2:2" x14ac:dyDescent="0.35">
      <c r="B730" s="46"/>
    </row>
    <row r="731" spans="2:2" x14ac:dyDescent="0.35">
      <c r="B731" s="46"/>
    </row>
    <row r="732" spans="2:2" x14ac:dyDescent="0.35">
      <c r="B732" s="46"/>
    </row>
    <row r="733" spans="2:2" x14ac:dyDescent="0.35">
      <c r="B733" s="46"/>
    </row>
    <row r="734" spans="2:2" x14ac:dyDescent="0.35">
      <c r="B734" s="46"/>
    </row>
    <row r="735" spans="2:2" x14ac:dyDescent="0.35">
      <c r="B735" s="46"/>
    </row>
    <row r="736" spans="2:2" x14ac:dyDescent="0.35">
      <c r="B736" s="46"/>
    </row>
    <row r="737" spans="2:2" x14ac:dyDescent="0.35">
      <c r="B737" s="46"/>
    </row>
    <row r="738" spans="2:2" x14ac:dyDescent="0.35">
      <c r="B738" s="46"/>
    </row>
    <row r="739" spans="2:2" x14ac:dyDescent="0.35">
      <c r="B739" s="46"/>
    </row>
    <row r="740" spans="2:2" x14ac:dyDescent="0.35">
      <c r="B740" s="46"/>
    </row>
    <row r="741" spans="2:2" x14ac:dyDescent="0.35">
      <c r="B741" s="46"/>
    </row>
    <row r="742" spans="2:2" x14ac:dyDescent="0.35">
      <c r="B742" s="46"/>
    </row>
    <row r="743" spans="2:2" x14ac:dyDescent="0.35">
      <c r="B743" s="46"/>
    </row>
    <row r="744" spans="2:2" x14ac:dyDescent="0.35">
      <c r="B744" s="46"/>
    </row>
    <row r="745" spans="2:2" x14ac:dyDescent="0.35">
      <c r="B745" s="46"/>
    </row>
    <row r="746" spans="2:2" x14ac:dyDescent="0.35">
      <c r="B746" s="46"/>
    </row>
    <row r="747" spans="2:2" x14ac:dyDescent="0.35">
      <c r="B747" s="46"/>
    </row>
    <row r="748" spans="2:2" x14ac:dyDescent="0.35">
      <c r="B748" s="46"/>
    </row>
    <row r="749" spans="2:2" x14ac:dyDescent="0.35">
      <c r="B749" s="46"/>
    </row>
    <row r="750" spans="2:2" x14ac:dyDescent="0.35">
      <c r="B750" s="46"/>
    </row>
    <row r="751" spans="2:2" x14ac:dyDescent="0.35">
      <c r="B751" s="46"/>
    </row>
    <row r="752" spans="2:2" x14ac:dyDescent="0.35">
      <c r="B752" s="46"/>
    </row>
    <row r="753" spans="2:2" x14ac:dyDescent="0.35">
      <c r="B753" s="46"/>
    </row>
    <row r="754" spans="2:2" x14ac:dyDescent="0.35">
      <c r="B754" s="46"/>
    </row>
    <row r="755" spans="2:2" x14ac:dyDescent="0.35">
      <c r="B755" s="46"/>
    </row>
    <row r="756" spans="2:2" x14ac:dyDescent="0.35">
      <c r="B756" s="46"/>
    </row>
    <row r="757" spans="2:2" x14ac:dyDescent="0.35">
      <c r="B757" s="46"/>
    </row>
    <row r="758" spans="2:2" x14ac:dyDescent="0.35">
      <c r="B758" s="46"/>
    </row>
    <row r="759" spans="2:2" x14ac:dyDescent="0.35">
      <c r="B759" s="46"/>
    </row>
    <row r="760" spans="2:2" x14ac:dyDescent="0.35">
      <c r="B760" s="46"/>
    </row>
    <row r="761" spans="2:2" x14ac:dyDescent="0.35">
      <c r="B761" s="46"/>
    </row>
    <row r="762" spans="2:2" x14ac:dyDescent="0.35">
      <c r="B762" s="46"/>
    </row>
    <row r="763" spans="2:2" x14ac:dyDescent="0.35">
      <c r="B763" s="46"/>
    </row>
    <row r="764" spans="2:2" x14ac:dyDescent="0.35">
      <c r="B764" s="46"/>
    </row>
    <row r="765" spans="2:2" x14ac:dyDescent="0.35">
      <c r="B765" s="46"/>
    </row>
    <row r="766" spans="2:2" x14ac:dyDescent="0.35">
      <c r="B766" s="46"/>
    </row>
    <row r="767" spans="2:2" x14ac:dyDescent="0.35">
      <c r="B767" s="46"/>
    </row>
    <row r="768" spans="2:2" x14ac:dyDescent="0.35">
      <c r="B768" s="46"/>
    </row>
    <row r="769" spans="2:2" x14ac:dyDescent="0.35">
      <c r="B769" s="46"/>
    </row>
    <row r="770" spans="2:2" x14ac:dyDescent="0.35">
      <c r="B770" s="46"/>
    </row>
    <row r="771" spans="2:2" x14ac:dyDescent="0.35">
      <c r="B771" s="46"/>
    </row>
    <row r="772" spans="2:2" x14ac:dyDescent="0.35">
      <c r="B772" s="46"/>
    </row>
    <row r="773" spans="2:2" x14ac:dyDescent="0.35">
      <c r="B773" s="46"/>
    </row>
    <row r="774" spans="2:2" x14ac:dyDescent="0.35">
      <c r="B774" s="46"/>
    </row>
    <row r="775" spans="2:2" x14ac:dyDescent="0.35">
      <c r="B775" s="46"/>
    </row>
    <row r="776" spans="2:2" x14ac:dyDescent="0.35">
      <c r="B776" s="46"/>
    </row>
    <row r="777" spans="2:2" x14ac:dyDescent="0.35">
      <c r="B777" s="46"/>
    </row>
    <row r="778" spans="2:2" x14ac:dyDescent="0.35">
      <c r="B778" s="46"/>
    </row>
    <row r="779" spans="2:2" x14ac:dyDescent="0.35">
      <c r="B779" s="46"/>
    </row>
    <row r="780" spans="2:2" x14ac:dyDescent="0.35">
      <c r="B780" s="46"/>
    </row>
    <row r="781" spans="2:2" x14ac:dyDescent="0.35">
      <c r="B781" s="46"/>
    </row>
    <row r="782" spans="2:2" x14ac:dyDescent="0.35">
      <c r="B782" s="46"/>
    </row>
    <row r="783" spans="2:2" x14ac:dyDescent="0.35">
      <c r="B783" s="46"/>
    </row>
    <row r="784" spans="2:2" x14ac:dyDescent="0.35">
      <c r="B784" s="46"/>
    </row>
    <row r="785" spans="2:2" x14ac:dyDescent="0.35">
      <c r="B785" s="46"/>
    </row>
    <row r="786" spans="2:2" x14ac:dyDescent="0.35">
      <c r="B786" s="46"/>
    </row>
    <row r="787" spans="2:2" x14ac:dyDescent="0.35">
      <c r="B787" s="46"/>
    </row>
    <row r="788" spans="2:2" x14ac:dyDescent="0.35">
      <c r="B788" s="46"/>
    </row>
    <row r="789" spans="2:2" x14ac:dyDescent="0.35">
      <c r="B789" s="46"/>
    </row>
    <row r="790" spans="2:2" x14ac:dyDescent="0.35">
      <c r="B790" s="46"/>
    </row>
    <row r="791" spans="2:2" x14ac:dyDescent="0.35">
      <c r="B791" s="46"/>
    </row>
    <row r="792" spans="2:2" x14ac:dyDescent="0.35">
      <c r="B792" s="46"/>
    </row>
    <row r="793" spans="2:2" x14ac:dyDescent="0.35">
      <c r="B793" s="46"/>
    </row>
    <row r="794" spans="2:2" x14ac:dyDescent="0.35">
      <c r="B794" s="46"/>
    </row>
    <row r="795" spans="2:2" x14ac:dyDescent="0.35">
      <c r="B795" s="46"/>
    </row>
    <row r="796" spans="2:2" x14ac:dyDescent="0.35">
      <c r="B796" s="46"/>
    </row>
    <row r="797" spans="2:2" x14ac:dyDescent="0.35">
      <c r="B797" s="46"/>
    </row>
    <row r="798" spans="2:2" x14ac:dyDescent="0.35">
      <c r="B798" s="46"/>
    </row>
    <row r="799" spans="2:2" x14ac:dyDescent="0.35">
      <c r="B799" s="46"/>
    </row>
    <row r="800" spans="2:2" x14ac:dyDescent="0.35">
      <c r="B800" s="46"/>
    </row>
    <row r="801" spans="2:2" x14ac:dyDescent="0.35">
      <c r="B801" s="46"/>
    </row>
    <row r="802" spans="2:2" x14ac:dyDescent="0.35">
      <c r="B802" s="46"/>
    </row>
    <row r="803" spans="2:2" x14ac:dyDescent="0.35">
      <c r="B803" s="46"/>
    </row>
    <row r="804" spans="2:2" x14ac:dyDescent="0.35">
      <c r="B804" s="46"/>
    </row>
    <row r="805" spans="2:2" x14ac:dyDescent="0.35">
      <c r="B805" s="46"/>
    </row>
    <row r="806" spans="2:2" x14ac:dyDescent="0.35">
      <c r="B806" s="46"/>
    </row>
    <row r="807" spans="2:2" x14ac:dyDescent="0.35">
      <c r="B807" s="46"/>
    </row>
    <row r="808" spans="2:2" x14ac:dyDescent="0.35">
      <c r="B808" s="46"/>
    </row>
    <row r="809" spans="2:2" x14ac:dyDescent="0.35">
      <c r="B809" s="46"/>
    </row>
    <row r="810" spans="2:2" x14ac:dyDescent="0.35">
      <c r="B810" s="46"/>
    </row>
    <row r="811" spans="2:2" x14ac:dyDescent="0.35">
      <c r="B811" s="46"/>
    </row>
    <row r="812" spans="2:2" x14ac:dyDescent="0.35">
      <c r="B812" s="46"/>
    </row>
    <row r="813" spans="2:2" x14ac:dyDescent="0.35">
      <c r="B813" s="46"/>
    </row>
    <row r="814" spans="2:2" x14ac:dyDescent="0.35">
      <c r="B814" s="46"/>
    </row>
    <row r="815" spans="2:2" x14ac:dyDescent="0.35">
      <c r="B815" s="46"/>
    </row>
    <row r="816" spans="2:2" x14ac:dyDescent="0.35">
      <c r="B816" s="46"/>
    </row>
    <row r="817" spans="2:2" x14ac:dyDescent="0.35">
      <c r="B817" s="46"/>
    </row>
    <row r="818" spans="2:2" x14ac:dyDescent="0.35">
      <c r="B818" s="46"/>
    </row>
    <row r="819" spans="2:2" x14ac:dyDescent="0.35">
      <c r="B819" s="46"/>
    </row>
    <row r="820" spans="2:2" x14ac:dyDescent="0.35">
      <c r="B820" s="46"/>
    </row>
    <row r="821" spans="2:2" x14ac:dyDescent="0.35">
      <c r="B821" s="46"/>
    </row>
    <row r="822" spans="2:2" x14ac:dyDescent="0.35">
      <c r="B822" s="46"/>
    </row>
    <row r="823" spans="2:2" x14ac:dyDescent="0.35">
      <c r="B823" s="46"/>
    </row>
    <row r="824" spans="2:2" x14ac:dyDescent="0.35">
      <c r="B824" s="46"/>
    </row>
    <row r="825" spans="2:2" x14ac:dyDescent="0.35">
      <c r="B825" s="46"/>
    </row>
    <row r="826" spans="2:2" x14ac:dyDescent="0.35">
      <c r="B826" s="46"/>
    </row>
    <row r="827" spans="2:2" x14ac:dyDescent="0.35">
      <c r="B827" s="46"/>
    </row>
    <row r="828" spans="2:2" x14ac:dyDescent="0.35">
      <c r="B828" s="46"/>
    </row>
    <row r="829" spans="2:2" x14ac:dyDescent="0.35">
      <c r="B829" s="46"/>
    </row>
    <row r="830" spans="2:2" x14ac:dyDescent="0.35">
      <c r="B830" s="46"/>
    </row>
    <row r="831" spans="2:2" x14ac:dyDescent="0.35">
      <c r="B831" s="46"/>
    </row>
    <row r="832" spans="2:2" x14ac:dyDescent="0.35">
      <c r="B832" s="46"/>
    </row>
    <row r="833" spans="2:2" x14ac:dyDescent="0.35">
      <c r="B833" s="46"/>
    </row>
    <row r="834" spans="2:2" x14ac:dyDescent="0.35">
      <c r="B834" s="46"/>
    </row>
    <row r="835" spans="2:2" x14ac:dyDescent="0.35">
      <c r="B835" s="46"/>
    </row>
    <row r="836" spans="2:2" x14ac:dyDescent="0.35">
      <c r="B836" s="46"/>
    </row>
    <row r="837" spans="2:2" x14ac:dyDescent="0.35">
      <c r="B837" s="46"/>
    </row>
    <row r="838" spans="2:2" x14ac:dyDescent="0.35">
      <c r="B838" s="46"/>
    </row>
    <row r="839" spans="2:2" x14ac:dyDescent="0.35">
      <c r="B839" s="46"/>
    </row>
    <row r="840" spans="2:2" x14ac:dyDescent="0.35">
      <c r="B840" s="46"/>
    </row>
    <row r="841" spans="2:2" x14ac:dyDescent="0.35">
      <c r="B841" s="46"/>
    </row>
    <row r="842" spans="2:2" x14ac:dyDescent="0.35">
      <c r="B842" s="46"/>
    </row>
    <row r="843" spans="2:2" x14ac:dyDescent="0.35">
      <c r="B843" s="46"/>
    </row>
    <row r="844" spans="2:2" x14ac:dyDescent="0.35">
      <c r="B844" s="46"/>
    </row>
    <row r="845" spans="2:2" x14ac:dyDescent="0.35">
      <c r="B845" s="46"/>
    </row>
    <row r="846" spans="2:2" x14ac:dyDescent="0.35">
      <c r="B846" s="46"/>
    </row>
    <row r="847" spans="2:2" x14ac:dyDescent="0.35">
      <c r="B847" s="46"/>
    </row>
    <row r="848" spans="2:2" x14ac:dyDescent="0.35">
      <c r="B848" s="46"/>
    </row>
    <row r="849" spans="2:2" x14ac:dyDescent="0.35">
      <c r="B849" s="46"/>
    </row>
    <row r="850" spans="2:2" x14ac:dyDescent="0.35">
      <c r="B850" s="46"/>
    </row>
    <row r="851" spans="2:2" x14ac:dyDescent="0.35">
      <c r="B851" s="46"/>
    </row>
    <row r="852" spans="2:2" x14ac:dyDescent="0.35">
      <c r="B852" s="46"/>
    </row>
    <row r="853" spans="2:2" x14ac:dyDescent="0.35">
      <c r="B853" s="46"/>
    </row>
    <row r="854" spans="2:2" x14ac:dyDescent="0.35">
      <c r="B854" s="46"/>
    </row>
    <row r="855" spans="2:2" x14ac:dyDescent="0.35">
      <c r="B855" s="46"/>
    </row>
    <row r="856" spans="2:2" x14ac:dyDescent="0.35">
      <c r="B856" s="46"/>
    </row>
    <row r="857" spans="2:2" x14ac:dyDescent="0.35">
      <c r="B857" s="46"/>
    </row>
    <row r="858" spans="2:2" x14ac:dyDescent="0.35">
      <c r="B858" s="46"/>
    </row>
    <row r="859" spans="2:2" x14ac:dyDescent="0.35">
      <c r="B859" s="46"/>
    </row>
    <row r="860" spans="2:2" x14ac:dyDescent="0.35">
      <c r="B860" s="46"/>
    </row>
    <row r="861" spans="2:2" x14ac:dyDescent="0.35">
      <c r="B861" s="46"/>
    </row>
    <row r="862" spans="2:2" x14ac:dyDescent="0.35">
      <c r="B862" s="46"/>
    </row>
    <row r="863" spans="2:2" x14ac:dyDescent="0.35">
      <c r="B863" s="46"/>
    </row>
    <row r="864" spans="2:2" x14ac:dyDescent="0.35">
      <c r="B864" s="46"/>
    </row>
    <row r="865" spans="2:2" x14ac:dyDescent="0.35">
      <c r="B865" s="46"/>
    </row>
    <row r="866" spans="2:2" x14ac:dyDescent="0.35">
      <c r="B866" s="46"/>
    </row>
    <row r="867" spans="2:2" x14ac:dyDescent="0.35">
      <c r="B867" s="46"/>
    </row>
    <row r="868" spans="2:2" x14ac:dyDescent="0.35">
      <c r="B868" s="46"/>
    </row>
    <row r="869" spans="2:2" x14ac:dyDescent="0.35">
      <c r="B869" s="46"/>
    </row>
    <row r="870" spans="2:2" x14ac:dyDescent="0.35">
      <c r="B870" s="46"/>
    </row>
    <row r="871" spans="2:2" x14ac:dyDescent="0.35">
      <c r="B871" s="46"/>
    </row>
    <row r="872" spans="2:2" x14ac:dyDescent="0.35">
      <c r="B872" s="46"/>
    </row>
    <row r="873" spans="2:2" x14ac:dyDescent="0.35">
      <c r="B873" s="46"/>
    </row>
    <row r="874" spans="2:2" x14ac:dyDescent="0.35">
      <c r="B874" s="46"/>
    </row>
    <row r="875" spans="2:2" x14ac:dyDescent="0.35">
      <c r="B875" s="46"/>
    </row>
    <row r="876" spans="2:2" x14ac:dyDescent="0.35">
      <c r="B876" s="46"/>
    </row>
    <row r="877" spans="2:2" x14ac:dyDescent="0.35">
      <c r="B877" s="46"/>
    </row>
    <row r="878" spans="2:2" x14ac:dyDescent="0.35">
      <c r="B878" s="46"/>
    </row>
    <row r="879" spans="2:2" x14ac:dyDescent="0.35">
      <c r="B879" s="46"/>
    </row>
    <row r="880" spans="2:2" x14ac:dyDescent="0.35">
      <c r="B880" s="46"/>
    </row>
    <row r="881" spans="2:2" x14ac:dyDescent="0.35">
      <c r="B881" s="46"/>
    </row>
    <row r="882" spans="2:2" x14ac:dyDescent="0.35">
      <c r="B882" s="46"/>
    </row>
    <row r="883" spans="2:2" x14ac:dyDescent="0.35">
      <c r="B883" s="46"/>
    </row>
    <row r="884" spans="2:2" x14ac:dyDescent="0.35">
      <c r="B884" s="46"/>
    </row>
    <row r="885" spans="2:2" x14ac:dyDescent="0.35">
      <c r="B885" s="46"/>
    </row>
    <row r="886" spans="2:2" x14ac:dyDescent="0.35">
      <c r="B886" s="46"/>
    </row>
    <row r="887" spans="2:2" x14ac:dyDescent="0.35">
      <c r="B887" s="46"/>
    </row>
    <row r="888" spans="2:2" x14ac:dyDescent="0.35">
      <c r="B888" s="46"/>
    </row>
    <row r="889" spans="2:2" x14ac:dyDescent="0.35">
      <c r="B889" s="46"/>
    </row>
    <row r="890" spans="2:2" x14ac:dyDescent="0.35">
      <c r="B890" s="46"/>
    </row>
    <row r="891" spans="2:2" x14ac:dyDescent="0.35">
      <c r="B891" s="46"/>
    </row>
    <row r="892" spans="2:2" x14ac:dyDescent="0.35">
      <c r="B892" s="46"/>
    </row>
    <row r="893" spans="2:2" x14ac:dyDescent="0.35">
      <c r="B893" s="46"/>
    </row>
    <row r="894" spans="2:2" x14ac:dyDescent="0.35">
      <c r="B894" s="46"/>
    </row>
    <row r="895" spans="2:2" x14ac:dyDescent="0.35">
      <c r="B895" s="46"/>
    </row>
    <row r="896" spans="2:2" x14ac:dyDescent="0.35">
      <c r="B896" s="46"/>
    </row>
    <row r="897" spans="2:2" x14ac:dyDescent="0.35">
      <c r="B897" s="46"/>
    </row>
    <row r="898" spans="2:2" x14ac:dyDescent="0.35">
      <c r="B898" s="46"/>
    </row>
    <row r="899" spans="2:2" x14ac:dyDescent="0.35">
      <c r="B899" s="46"/>
    </row>
    <row r="900" spans="2:2" x14ac:dyDescent="0.35">
      <c r="B900" s="46"/>
    </row>
    <row r="901" spans="2:2" x14ac:dyDescent="0.35">
      <c r="B901" s="46"/>
    </row>
    <row r="902" spans="2:2" x14ac:dyDescent="0.35">
      <c r="B902" s="46"/>
    </row>
    <row r="903" spans="2:2" x14ac:dyDescent="0.35">
      <c r="B903" s="46"/>
    </row>
    <row r="904" spans="2:2" x14ac:dyDescent="0.35">
      <c r="B904" s="46"/>
    </row>
    <row r="905" spans="2:2" x14ac:dyDescent="0.35">
      <c r="B905" s="46"/>
    </row>
    <row r="906" spans="2:2" x14ac:dyDescent="0.35">
      <c r="B906" s="46"/>
    </row>
    <row r="907" spans="2:2" x14ac:dyDescent="0.35">
      <c r="B907" s="46"/>
    </row>
    <row r="908" spans="2:2" x14ac:dyDescent="0.35">
      <c r="B908" s="46"/>
    </row>
    <row r="909" spans="2:2" x14ac:dyDescent="0.35">
      <c r="B909" s="46"/>
    </row>
    <row r="910" spans="2:2" x14ac:dyDescent="0.35">
      <c r="B910" s="46"/>
    </row>
    <row r="911" spans="2:2" x14ac:dyDescent="0.35">
      <c r="B911" s="46"/>
    </row>
    <row r="912" spans="2:2" x14ac:dyDescent="0.35">
      <c r="B912" s="46"/>
    </row>
    <row r="913" spans="2:2" x14ac:dyDescent="0.35">
      <c r="B913" s="46"/>
    </row>
    <row r="914" spans="2:2" x14ac:dyDescent="0.35">
      <c r="B914" s="46"/>
    </row>
    <row r="915" spans="2:2" x14ac:dyDescent="0.35">
      <c r="B915" s="46"/>
    </row>
    <row r="916" spans="2:2" x14ac:dyDescent="0.35">
      <c r="B916" s="46"/>
    </row>
    <row r="917" spans="2:2" x14ac:dyDescent="0.35">
      <c r="B917" s="46"/>
    </row>
    <row r="918" spans="2:2" x14ac:dyDescent="0.35">
      <c r="B918" s="46"/>
    </row>
    <row r="919" spans="2:2" x14ac:dyDescent="0.35">
      <c r="B919" s="46"/>
    </row>
    <row r="920" spans="2:2" x14ac:dyDescent="0.35">
      <c r="B920" s="46"/>
    </row>
    <row r="921" spans="2:2" x14ac:dyDescent="0.35">
      <c r="B921" s="46"/>
    </row>
    <row r="922" spans="2:2" x14ac:dyDescent="0.35">
      <c r="B922" s="46"/>
    </row>
    <row r="923" spans="2:2" x14ac:dyDescent="0.35">
      <c r="B923" s="46"/>
    </row>
    <row r="924" spans="2:2" x14ac:dyDescent="0.35">
      <c r="B924" s="46"/>
    </row>
    <row r="925" spans="2:2" x14ac:dyDescent="0.35">
      <c r="B925" s="46"/>
    </row>
    <row r="926" spans="2:2" x14ac:dyDescent="0.35">
      <c r="B926" s="46"/>
    </row>
    <row r="927" spans="2:2" x14ac:dyDescent="0.35">
      <c r="B927" s="46"/>
    </row>
    <row r="928" spans="2:2" x14ac:dyDescent="0.35">
      <c r="B928" s="46"/>
    </row>
    <row r="929" spans="2:2" x14ac:dyDescent="0.35">
      <c r="B929" s="46"/>
    </row>
    <row r="930" spans="2:2" x14ac:dyDescent="0.35">
      <c r="B930" s="46"/>
    </row>
    <row r="931" spans="2:2" x14ac:dyDescent="0.35">
      <c r="B931" s="46"/>
    </row>
    <row r="932" spans="2:2" x14ac:dyDescent="0.35">
      <c r="B932" s="46"/>
    </row>
    <row r="933" spans="2:2" x14ac:dyDescent="0.35">
      <c r="B933" s="46"/>
    </row>
    <row r="934" spans="2:2" x14ac:dyDescent="0.35">
      <c r="B934" s="46"/>
    </row>
    <row r="935" spans="2:2" x14ac:dyDescent="0.35">
      <c r="B935" s="46"/>
    </row>
    <row r="936" spans="2:2" x14ac:dyDescent="0.35">
      <c r="B936" s="46"/>
    </row>
    <row r="937" spans="2:2" x14ac:dyDescent="0.35">
      <c r="B937" s="46"/>
    </row>
    <row r="938" spans="2:2" x14ac:dyDescent="0.35">
      <c r="B938" s="46"/>
    </row>
    <row r="939" spans="2:2" x14ac:dyDescent="0.35">
      <c r="B939" s="46"/>
    </row>
    <row r="940" spans="2:2" x14ac:dyDescent="0.35">
      <c r="B940" s="46"/>
    </row>
    <row r="941" spans="2:2" x14ac:dyDescent="0.35">
      <c r="B941" s="46"/>
    </row>
    <row r="942" spans="2:2" x14ac:dyDescent="0.35">
      <c r="B942" s="46"/>
    </row>
    <row r="943" spans="2:2" x14ac:dyDescent="0.35">
      <c r="B943" s="46"/>
    </row>
    <row r="944" spans="2:2" x14ac:dyDescent="0.35">
      <c r="B944" s="46"/>
    </row>
    <row r="945" spans="2:2" x14ac:dyDescent="0.35">
      <c r="B945" s="46"/>
    </row>
    <row r="946" spans="2:2" x14ac:dyDescent="0.35">
      <c r="B946" s="46"/>
    </row>
    <row r="947" spans="2:2" x14ac:dyDescent="0.35">
      <c r="B947" s="46"/>
    </row>
    <row r="948" spans="2:2" x14ac:dyDescent="0.35">
      <c r="B948" s="46"/>
    </row>
    <row r="949" spans="2:2" x14ac:dyDescent="0.35">
      <c r="B949" s="46"/>
    </row>
    <row r="950" spans="2:2" x14ac:dyDescent="0.35">
      <c r="B950" s="46"/>
    </row>
    <row r="951" spans="2:2" x14ac:dyDescent="0.35">
      <c r="B951" s="46"/>
    </row>
    <row r="952" spans="2:2" x14ac:dyDescent="0.35">
      <c r="B952" s="46"/>
    </row>
    <row r="953" spans="2:2" x14ac:dyDescent="0.35">
      <c r="B953" s="46"/>
    </row>
    <row r="954" spans="2:2" x14ac:dyDescent="0.35">
      <c r="B954" s="46"/>
    </row>
    <row r="955" spans="2:2" x14ac:dyDescent="0.35">
      <c r="B955" s="46"/>
    </row>
    <row r="956" spans="2:2" x14ac:dyDescent="0.35">
      <c r="B956" s="46"/>
    </row>
    <row r="957" spans="2:2" x14ac:dyDescent="0.35">
      <c r="B957" s="46"/>
    </row>
    <row r="958" spans="2:2" x14ac:dyDescent="0.35">
      <c r="B958" s="46"/>
    </row>
    <row r="959" spans="2:2" x14ac:dyDescent="0.35">
      <c r="B959" s="46"/>
    </row>
    <row r="960" spans="2:2" x14ac:dyDescent="0.35">
      <c r="B960" s="46"/>
    </row>
    <row r="961" spans="2:2" x14ac:dyDescent="0.35">
      <c r="B961" s="46"/>
    </row>
    <row r="962" spans="2:2" x14ac:dyDescent="0.35">
      <c r="B962" s="46"/>
    </row>
    <row r="963" spans="2:2" x14ac:dyDescent="0.35">
      <c r="B963" s="46"/>
    </row>
    <row r="964" spans="2:2" x14ac:dyDescent="0.35">
      <c r="B964" s="46"/>
    </row>
    <row r="965" spans="2:2" x14ac:dyDescent="0.35">
      <c r="B965" s="46"/>
    </row>
    <row r="966" spans="2:2" x14ac:dyDescent="0.35">
      <c r="B966" s="46"/>
    </row>
    <row r="967" spans="2:2" x14ac:dyDescent="0.35">
      <c r="B967" s="46"/>
    </row>
    <row r="968" spans="2:2" x14ac:dyDescent="0.35">
      <c r="B968" s="46"/>
    </row>
    <row r="969" spans="2:2" x14ac:dyDescent="0.35">
      <c r="B969" s="46"/>
    </row>
    <row r="970" spans="2:2" x14ac:dyDescent="0.35">
      <c r="B970" s="46"/>
    </row>
    <row r="971" spans="2:2" x14ac:dyDescent="0.35">
      <c r="B971" s="46"/>
    </row>
    <row r="972" spans="2:2" x14ac:dyDescent="0.35">
      <c r="B972" s="46"/>
    </row>
    <row r="973" spans="2:2" x14ac:dyDescent="0.35">
      <c r="B973" s="46"/>
    </row>
    <row r="974" spans="2:2" x14ac:dyDescent="0.35">
      <c r="B974" s="46"/>
    </row>
    <row r="975" spans="2:2" x14ac:dyDescent="0.35">
      <c r="B975" s="46"/>
    </row>
    <row r="976" spans="2:2" x14ac:dyDescent="0.35">
      <c r="B976" s="46"/>
    </row>
    <row r="977" spans="2:2" x14ac:dyDescent="0.35">
      <c r="B977" s="46"/>
    </row>
    <row r="978" spans="2:2" x14ac:dyDescent="0.35">
      <c r="B978" s="46"/>
    </row>
    <row r="979" spans="2:2" x14ac:dyDescent="0.35">
      <c r="B979" s="46"/>
    </row>
    <row r="980" spans="2:2" x14ac:dyDescent="0.35">
      <c r="B980" s="46"/>
    </row>
    <row r="981" spans="2:2" x14ac:dyDescent="0.35">
      <c r="B981" s="46"/>
    </row>
    <row r="982" spans="2:2" x14ac:dyDescent="0.35">
      <c r="B982" s="46"/>
    </row>
    <row r="983" spans="2:2" x14ac:dyDescent="0.35">
      <c r="B983" s="46"/>
    </row>
    <row r="984" spans="2:2" x14ac:dyDescent="0.35">
      <c r="B984" s="46"/>
    </row>
    <row r="985" spans="2:2" x14ac:dyDescent="0.35">
      <c r="B985" s="46"/>
    </row>
    <row r="986" spans="2:2" x14ac:dyDescent="0.35">
      <c r="B986" s="46"/>
    </row>
    <row r="987" spans="2:2" x14ac:dyDescent="0.35">
      <c r="B987" s="46"/>
    </row>
    <row r="988" spans="2:2" x14ac:dyDescent="0.35">
      <c r="B988" s="46"/>
    </row>
    <row r="989" spans="2:2" x14ac:dyDescent="0.35">
      <c r="B989" s="46"/>
    </row>
    <row r="990" spans="2:2" x14ac:dyDescent="0.35">
      <c r="B990" s="46"/>
    </row>
    <row r="991" spans="2:2" x14ac:dyDescent="0.35">
      <c r="B991" s="46"/>
    </row>
    <row r="992" spans="2:2" x14ac:dyDescent="0.35">
      <c r="B992" s="46"/>
    </row>
    <row r="993" spans="2:2" x14ac:dyDescent="0.35">
      <c r="B993" s="46"/>
    </row>
    <row r="994" spans="2:2" x14ac:dyDescent="0.35">
      <c r="B994" s="46"/>
    </row>
    <row r="995" spans="2:2" x14ac:dyDescent="0.35">
      <c r="B995" s="46"/>
    </row>
    <row r="996" spans="2:2" x14ac:dyDescent="0.35">
      <c r="B996" s="46"/>
    </row>
    <row r="997" spans="2:2" x14ac:dyDescent="0.35">
      <c r="B997" s="46"/>
    </row>
    <row r="998" spans="2:2" x14ac:dyDescent="0.35">
      <c r="B998" s="46"/>
    </row>
    <row r="999" spans="2:2" x14ac:dyDescent="0.35">
      <c r="B999" s="46"/>
    </row>
    <row r="1000" spans="2:2" x14ac:dyDescent="0.35">
      <c r="B1000" s="46"/>
    </row>
    <row r="1001" spans="2:2" x14ac:dyDescent="0.35">
      <c r="B1001" s="46"/>
    </row>
    <row r="1002" spans="2:2" x14ac:dyDescent="0.35">
      <c r="B1002" s="46"/>
    </row>
    <row r="1003" spans="2:2" x14ac:dyDescent="0.35">
      <c r="B1003" s="46"/>
    </row>
    <row r="1004" spans="2:2" x14ac:dyDescent="0.35">
      <c r="B1004" s="46"/>
    </row>
    <row r="1005" spans="2:2" x14ac:dyDescent="0.35">
      <c r="B1005" s="46"/>
    </row>
    <row r="1006" spans="2:2" x14ac:dyDescent="0.35">
      <c r="B1006" s="46"/>
    </row>
    <row r="1007" spans="2:2" x14ac:dyDescent="0.35">
      <c r="B1007" s="46"/>
    </row>
    <row r="1008" spans="2:2" x14ac:dyDescent="0.35">
      <c r="B1008" s="46"/>
    </row>
    <row r="1009" spans="2:2" x14ac:dyDescent="0.35">
      <c r="B1009" s="46"/>
    </row>
    <row r="1010" spans="2:2" x14ac:dyDescent="0.35">
      <c r="B1010" s="46"/>
    </row>
    <row r="1011" spans="2:2" x14ac:dyDescent="0.35">
      <c r="B1011" s="46"/>
    </row>
    <row r="1012" spans="2:2" x14ac:dyDescent="0.35">
      <c r="B1012" s="46"/>
    </row>
    <row r="1013" spans="2:2" x14ac:dyDescent="0.35">
      <c r="B1013" s="46"/>
    </row>
    <row r="1014" spans="2:2" x14ac:dyDescent="0.35">
      <c r="B1014" s="46"/>
    </row>
    <row r="1015" spans="2:2" x14ac:dyDescent="0.35">
      <c r="B1015" s="46"/>
    </row>
    <row r="1016" spans="2:2" x14ac:dyDescent="0.35">
      <c r="B1016" s="46"/>
    </row>
    <row r="1017" spans="2:2" x14ac:dyDescent="0.35">
      <c r="B1017" s="46"/>
    </row>
    <row r="1018" spans="2:2" x14ac:dyDescent="0.35">
      <c r="B1018" s="46"/>
    </row>
    <row r="1019" spans="2:2" x14ac:dyDescent="0.35">
      <c r="B1019" s="46"/>
    </row>
    <row r="1020" spans="2:2" x14ac:dyDescent="0.35">
      <c r="B1020" s="46"/>
    </row>
    <row r="1021" spans="2:2" x14ac:dyDescent="0.35">
      <c r="B1021" s="46"/>
    </row>
    <row r="1022" spans="2:2" x14ac:dyDescent="0.35">
      <c r="B1022" s="46"/>
    </row>
    <row r="1023" spans="2:2" x14ac:dyDescent="0.35">
      <c r="B1023" s="46"/>
    </row>
    <row r="1024" spans="2:2" x14ac:dyDescent="0.35">
      <c r="B1024" s="46"/>
    </row>
    <row r="1025" spans="2:2" x14ac:dyDescent="0.35">
      <c r="B1025" s="46"/>
    </row>
    <row r="1026" spans="2:2" x14ac:dyDescent="0.35">
      <c r="B1026" s="46"/>
    </row>
    <row r="1027" spans="2:2" x14ac:dyDescent="0.35">
      <c r="B1027" s="46"/>
    </row>
    <row r="1028" spans="2:2" x14ac:dyDescent="0.35">
      <c r="B1028" s="46"/>
    </row>
    <row r="1029" spans="2:2" x14ac:dyDescent="0.35">
      <c r="B1029" s="46"/>
    </row>
    <row r="1030" spans="2:2" x14ac:dyDescent="0.35">
      <c r="B1030" s="46"/>
    </row>
    <row r="1031" spans="2:2" x14ac:dyDescent="0.35">
      <c r="B1031" s="46"/>
    </row>
    <row r="1032" spans="2:2" x14ac:dyDescent="0.35">
      <c r="B1032" s="46"/>
    </row>
    <row r="1033" spans="2:2" x14ac:dyDescent="0.35">
      <c r="B1033" s="46"/>
    </row>
    <row r="1034" spans="2:2" x14ac:dyDescent="0.35">
      <c r="B1034" s="46"/>
    </row>
    <row r="1035" spans="2:2" x14ac:dyDescent="0.35">
      <c r="B1035" s="46"/>
    </row>
    <row r="1036" spans="2:2" x14ac:dyDescent="0.35">
      <c r="B1036" s="46"/>
    </row>
    <row r="1037" spans="2:2" x14ac:dyDescent="0.35">
      <c r="B1037" s="46"/>
    </row>
    <row r="1038" spans="2:2" x14ac:dyDescent="0.35">
      <c r="B1038" s="46"/>
    </row>
    <row r="1039" spans="2:2" x14ac:dyDescent="0.35">
      <c r="B1039" s="46"/>
    </row>
    <row r="1040" spans="2:2" x14ac:dyDescent="0.35">
      <c r="B1040" s="46"/>
    </row>
    <row r="1041" spans="2:2" x14ac:dyDescent="0.35">
      <c r="B1041" s="46"/>
    </row>
    <row r="1042" spans="2:2" x14ac:dyDescent="0.35">
      <c r="B1042" s="46"/>
    </row>
    <row r="1043" spans="2:2" x14ac:dyDescent="0.35">
      <c r="B1043" s="46"/>
    </row>
    <row r="1044" spans="2:2" x14ac:dyDescent="0.35">
      <c r="B1044" s="46"/>
    </row>
    <row r="1045" spans="2:2" x14ac:dyDescent="0.35">
      <c r="B1045" s="46"/>
    </row>
    <row r="1046" spans="2:2" x14ac:dyDescent="0.35">
      <c r="B1046" s="46"/>
    </row>
    <row r="1047" spans="2:2" x14ac:dyDescent="0.35">
      <c r="B1047" s="46"/>
    </row>
    <row r="1048" spans="2:2" x14ac:dyDescent="0.35">
      <c r="B1048" s="46"/>
    </row>
    <row r="1049" spans="2:2" x14ac:dyDescent="0.35">
      <c r="B1049" s="46"/>
    </row>
    <row r="1050" spans="2:2" x14ac:dyDescent="0.35">
      <c r="B1050" s="46"/>
    </row>
    <row r="1051" spans="2:2" x14ac:dyDescent="0.35">
      <c r="B1051" s="46"/>
    </row>
    <row r="1052" spans="2:2" x14ac:dyDescent="0.35">
      <c r="B1052" s="46"/>
    </row>
    <row r="1053" spans="2:2" x14ac:dyDescent="0.35">
      <c r="B1053" s="46"/>
    </row>
    <row r="1054" spans="2:2" x14ac:dyDescent="0.35">
      <c r="B1054" s="46"/>
    </row>
    <row r="1055" spans="2:2" x14ac:dyDescent="0.35">
      <c r="B1055" s="46"/>
    </row>
    <row r="1056" spans="2:2" x14ac:dyDescent="0.35">
      <c r="B1056" s="46"/>
    </row>
    <row r="1057" spans="2:2" x14ac:dyDescent="0.35">
      <c r="B1057" s="46"/>
    </row>
    <row r="1058" spans="2:2" x14ac:dyDescent="0.35">
      <c r="B1058" s="46"/>
    </row>
    <row r="1059" spans="2:2" x14ac:dyDescent="0.35">
      <c r="B1059" s="46"/>
    </row>
    <row r="1060" spans="2:2" x14ac:dyDescent="0.35">
      <c r="B1060" s="46"/>
    </row>
    <row r="1061" spans="2:2" x14ac:dyDescent="0.35">
      <c r="B1061" s="46"/>
    </row>
    <row r="1062" spans="2:2" x14ac:dyDescent="0.35">
      <c r="B1062" s="46"/>
    </row>
    <row r="1063" spans="2:2" x14ac:dyDescent="0.35">
      <c r="B1063" s="46"/>
    </row>
    <row r="1064" spans="2:2" x14ac:dyDescent="0.35">
      <c r="B1064" s="46"/>
    </row>
    <row r="1065" spans="2:2" x14ac:dyDescent="0.35">
      <c r="B1065" s="46"/>
    </row>
    <row r="1066" spans="2:2" x14ac:dyDescent="0.35">
      <c r="B1066" s="46"/>
    </row>
    <row r="1067" spans="2:2" x14ac:dyDescent="0.35">
      <c r="B1067" s="46"/>
    </row>
    <row r="1068" spans="2:2" x14ac:dyDescent="0.35">
      <c r="B1068" s="46"/>
    </row>
    <row r="1069" spans="2:2" x14ac:dyDescent="0.35">
      <c r="B1069" s="46"/>
    </row>
    <row r="1070" spans="2:2" x14ac:dyDescent="0.35">
      <c r="B1070" s="46"/>
    </row>
    <row r="1071" spans="2:2" x14ac:dyDescent="0.35">
      <c r="B1071" s="46"/>
    </row>
    <row r="1072" spans="2:2" x14ac:dyDescent="0.35">
      <c r="B1072" s="46"/>
    </row>
    <row r="1073" spans="2:2" x14ac:dyDescent="0.35">
      <c r="B1073" s="46"/>
    </row>
    <row r="1074" spans="2:2" x14ac:dyDescent="0.35">
      <c r="B1074" s="46"/>
    </row>
    <row r="1075" spans="2:2" x14ac:dyDescent="0.35">
      <c r="B1075" s="46"/>
    </row>
    <row r="1076" spans="2:2" x14ac:dyDescent="0.35">
      <c r="B1076" s="46"/>
    </row>
    <row r="1077" spans="2:2" x14ac:dyDescent="0.35">
      <c r="B1077" s="46"/>
    </row>
    <row r="1078" spans="2:2" x14ac:dyDescent="0.35">
      <c r="B1078" s="46"/>
    </row>
    <row r="1079" spans="2:2" x14ac:dyDescent="0.35">
      <c r="B1079" s="46"/>
    </row>
    <row r="1080" spans="2:2" x14ac:dyDescent="0.35">
      <c r="B1080" s="46"/>
    </row>
    <row r="1081" spans="2:2" x14ac:dyDescent="0.35">
      <c r="B1081" s="46"/>
    </row>
    <row r="1082" spans="2:2" x14ac:dyDescent="0.35">
      <c r="B1082" s="46"/>
    </row>
    <row r="1083" spans="2:2" x14ac:dyDescent="0.35">
      <c r="B1083" s="46"/>
    </row>
    <row r="1084" spans="2:2" x14ac:dyDescent="0.35">
      <c r="B1084" s="46"/>
    </row>
    <row r="1085" spans="2:2" x14ac:dyDescent="0.35">
      <c r="B1085" s="46"/>
    </row>
    <row r="1086" spans="2:2" x14ac:dyDescent="0.35">
      <c r="B1086" s="46"/>
    </row>
    <row r="1087" spans="2:2" x14ac:dyDescent="0.35">
      <c r="B1087" s="46"/>
    </row>
    <row r="1088" spans="2:2" x14ac:dyDescent="0.35">
      <c r="B1088" s="46"/>
    </row>
    <row r="1089" spans="2:2" x14ac:dyDescent="0.35">
      <c r="B1089" s="46"/>
    </row>
    <row r="1090" spans="2:2" x14ac:dyDescent="0.35">
      <c r="B1090" s="46"/>
    </row>
    <row r="1091" spans="2:2" x14ac:dyDescent="0.35">
      <c r="B1091" s="46"/>
    </row>
    <row r="1092" spans="2:2" x14ac:dyDescent="0.35">
      <c r="B1092" s="46"/>
    </row>
    <row r="1093" spans="2:2" x14ac:dyDescent="0.35">
      <c r="B1093" s="46"/>
    </row>
    <row r="1094" spans="2:2" x14ac:dyDescent="0.35">
      <c r="B1094" s="46"/>
    </row>
    <row r="1095" spans="2:2" x14ac:dyDescent="0.35">
      <c r="B1095" s="46"/>
    </row>
    <row r="1096" spans="2:2" x14ac:dyDescent="0.35">
      <c r="B1096" s="46"/>
    </row>
    <row r="1097" spans="2:2" x14ac:dyDescent="0.35">
      <c r="B1097" s="46"/>
    </row>
    <row r="1098" spans="2:2" x14ac:dyDescent="0.35">
      <c r="B1098" s="46"/>
    </row>
    <row r="1099" spans="2:2" x14ac:dyDescent="0.35">
      <c r="B1099" s="46"/>
    </row>
    <row r="1100" spans="2:2" x14ac:dyDescent="0.35">
      <c r="B1100" s="46"/>
    </row>
    <row r="1101" spans="2:2" x14ac:dyDescent="0.35">
      <c r="B1101" s="46"/>
    </row>
    <row r="1102" spans="2:2" x14ac:dyDescent="0.35">
      <c r="B1102" s="46"/>
    </row>
    <row r="1103" spans="2:2" x14ac:dyDescent="0.35">
      <c r="B1103" s="46"/>
    </row>
    <row r="1104" spans="2:2" x14ac:dyDescent="0.35">
      <c r="B1104" s="46"/>
    </row>
    <row r="1105" spans="2:2" x14ac:dyDescent="0.35">
      <c r="B1105" s="46"/>
    </row>
    <row r="1106" spans="2:2" x14ac:dyDescent="0.35">
      <c r="B1106" s="46"/>
    </row>
    <row r="1107" spans="2:2" x14ac:dyDescent="0.35">
      <c r="B1107" s="46"/>
    </row>
    <row r="1108" spans="2:2" x14ac:dyDescent="0.35">
      <c r="B1108" s="46"/>
    </row>
    <row r="1109" spans="2:2" x14ac:dyDescent="0.35">
      <c r="B1109" s="46"/>
    </row>
    <row r="1110" spans="2:2" x14ac:dyDescent="0.35">
      <c r="B1110" s="46"/>
    </row>
    <row r="1111" spans="2:2" x14ac:dyDescent="0.35">
      <c r="B1111" s="46"/>
    </row>
    <row r="1112" spans="2:2" x14ac:dyDescent="0.35">
      <c r="B1112" s="46"/>
    </row>
    <row r="1113" spans="2:2" x14ac:dyDescent="0.35">
      <c r="B1113" s="46"/>
    </row>
    <row r="1114" spans="2:2" x14ac:dyDescent="0.35">
      <c r="B1114" s="46"/>
    </row>
    <row r="1115" spans="2:2" x14ac:dyDescent="0.35">
      <c r="B1115" s="46"/>
    </row>
    <row r="1116" spans="2:2" x14ac:dyDescent="0.35">
      <c r="B1116" s="46"/>
    </row>
    <row r="1117" spans="2:2" x14ac:dyDescent="0.35">
      <c r="B1117" s="46"/>
    </row>
    <row r="1118" spans="2:2" x14ac:dyDescent="0.35">
      <c r="B1118" s="46"/>
    </row>
    <row r="1119" spans="2:2" x14ac:dyDescent="0.35">
      <c r="B1119" s="46"/>
    </row>
    <row r="1120" spans="2:2" x14ac:dyDescent="0.35">
      <c r="B1120" s="46"/>
    </row>
    <row r="1121" spans="2:2" x14ac:dyDescent="0.35">
      <c r="B1121" s="46"/>
    </row>
    <row r="1122" spans="2:2" x14ac:dyDescent="0.35">
      <c r="B1122" s="46"/>
    </row>
    <row r="1123" spans="2:2" x14ac:dyDescent="0.35">
      <c r="B1123" s="46"/>
    </row>
    <row r="1124" spans="2:2" x14ac:dyDescent="0.35">
      <c r="B1124" s="46"/>
    </row>
    <row r="1125" spans="2:2" x14ac:dyDescent="0.35">
      <c r="B1125" s="46"/>
    </row>
    <row r="1126" spans="2:2" x14ac:dyDescent="0.35">
      <c r="B1126" s="46"/>
    </row>
    <row r="1127" spans="2:2" x14ac:dyDescent="0.35">
      <c r="B1127" s="46"/>
    </row>
    <row r="1128" spans="2:2" x14ac:dyDescent="0.35">
      <c r="B1128" s="46"/>
    </row>
    <row r="1129" spans="2:2" x14ac:dyDescent="0.35">
      <c r="B1129" s="46"/>
    </row>
    <row r="1130" spans="2:2" x14ac:dyDescent="0.35">
      <c r="B1130" s="46"/>
    </row>
    <row r="1131" spans="2:2" x14ac:dyDescent="0.35">
      <c r="B1131" s="46"/>
    </row>
    <row r="1132" spans="2:2" x14ac:dyDescent="0.35">
      <c r="B1132" s="46"/>
    </row>
    <row r="1133" spans="2:2" x14ac:dyDescent="0.35">
      <c r="B1133" s="46"/>
    </row>
    <row r="1134" spans="2:2" x14ac:dyDescent="0.35">
      <c r="B1134" s="46"/>
    </row>
    <row r="1135" spans="2:2" x14ac:dyDescent="0.35">
      <c r="B1135" s="46"/>
    </row>
    <row r="1136" spans="2:2" x14ac:dyDescent="0.35">
      <c r="B1136" s="46"/>
    </row>
    <row r="1137" spans="2:2" x14ac:dyDescent="0.35">
      <c r="B1137" s="46"/>
    </row>
    <row r="1138" spans="2:2" x14ac:dyDescent="0.35">
      <c r="B1138" s="46"/>
    </row>
    <row r="1139" spans="2:2" x14ac:dyDescent="0.35">
      <c r="B1139" s="46"/>
    </row>
    <row r="1140" spans="2:2" x14ac:dyDescent="0.35">
      <c r="B1140" s="46"/>
    </row>
    <row r="1141" spans="2:2" x14ac:dyDescent="0.35">
      <c r="B1141" s="46"/>
    </row>
    <row r="1142" spans="2:2" x14ac:dyDescent="0.35">
      <c r="B1142" s="46"/>
    </row>
    <row r="1143" spans="2:2" x14ac:dyDescent="0.35">
      <c r="B1143" s="46"/>
    </row>
    <row r="1144" spans="2:2" x14ac:dyDescent="0.35">
      <c r="B1144" s="46"/>
    </row>
    <row r="1145" spans="2:2" x14ac:dyDescent="0.35">
      <c r="B1145" s="46"/>
    </row>
    <row r="1146" spans="2:2" x14ac:dyDescent="0.35">
      <c r="B1146" s="46"/>
    </row>
    <row r="1147" spans="2:2" x14ac:dyDescent="0.35">
      <c r="B1147" s="46"/>
    </row>
    <row r="1148" spans="2:2" x14ac:dyDescent="0.35">
      <c r="B1148" s="46"/>
    </row>
    <row r="1149" spans="2:2" x14ac:dyDescent="0.35">
      <c r="B1149" s="46"/>
    </row>
    <row r="1150" spans="2:2" x14ac:dyDescent="0.35">
      <c r="B1150" s="46"/>
    </row>
    <row r="1151" spans="2:2" x14ac:dyDescent="0.35">
      <c r="B1151" s="46"/>
    </row>
    <row r="1152" spans="2:2" x14ac:dyDescent="0.35">
      <c r="B1152" s="46"/>
    </row>
    <row r="1153" spans="2:2" x14ac:dyDescent="0.35">
      <c r="B1153" s="46"/>
    </row>
    <row r="1154" spans="2:2" x14ac:dyDescent="0.35">
      <c r="B1154" s="46"/>
    </row>
    <row r="1155" spans="2:2" x14ac:dyDescent="0.35">
      <c r="B1155" s="46"/>
    </row>
    <row r="1156" spans="2:2" x14ac:dyDescent="0.35">
      <c r="B1156" s="46"/>
    </row>
    <row r="1157" spans="2:2" x14ac:dyDescent="0.35">
      <c r="B1157" s="46"/>
    </row>
    <row r="1158" spans="2:2" x14ac:dyDescent="0.35">
      <c r="B1158" s="46"/>
    </row>
    <row r="1159" spans="2:2" x14ac:dyDescent="0.35">
      <c r="B1159" s="46"/>
    </row>
    <row r="1160" spans="2:2" x14ac:dyDescent="0.35">
      <c r="B1160" s="46"/>
    </row>
    <row r="1161" spans="2:2" x14ac:dyDescent="0.35">
      <c r="B1161" s="46"/>
    </row>
    <row r="1162" spans="2:2" x14ac:dyDescent="0.35">
      <c r="B1162" s="46"/>
    </row>
    <row r="1163" spans="2:2" x14ac:dyDescent="0.35">
      <c r="B1163" s="46"/>
    </row>
    <row r="1164" spans="2:2" x14ac:dyDescent="0.35">
      <c r="B1164" s="46"/>
    </row>
    <row r="1165" spans="2:2" x14ac:dyDescent="0.35">
      <c r="B1165" s="46"/>
    </row>
    <row r="1166" spans="2:2" x14ac:dyDescent="0.35">
      <c r="B1166" s="46"/>
    </row>
    <row r="1167" spans="2:2" x14ac:dyDescent="0.35">
      <c r="B1167" s="46"/>
    </row>
    <row r="1168" spans="2:2" x14ac:dyDescent="0.35">
      <c r="B1168" s="46"/>
    </row>
    <row r="1169" spans="2:2" x14ac:dyDescent="0.35">
      <c r="B1169" s="46"/>
    </row>
    <row r="1170" spans="2:2" x14ac:dyDescent="0.35">
      <c r="B1170" s="46"/>
    </row>
    <row r="1171" spans="2:2" x14ac:dyDescent="0.35">
      <c r="B1171" s="46"/>
    </row>
    <row r="1172" spans="2:2" x14ac:dyDescent="0.35">
      <c r="B1172" s="46"/>
    </row>
    <row r="1173" spans="2:2" x14ac:dyDescent="0.35">
      <c r="B1173" s="46"/>
    </row>
    <row r="1174" spans="2:2" x14ac:dyDescent="0.35">
      <c r="B1174" s="46"/>
    </row>
    <row r="1175" spans="2:2" x14ac:dyDescent="0.35">
      <c r="B1175" s="46"/>
    </row>
    <row r="1176" spans="2:2" x14ac:dyDescent="0.35">
      <c r="B1176" s="46"/>
    </row>
    <row r="1177" spans="2:2" x14ac:dyDescent="0.35">
      <c r="B1177" s="46"/>
    </row>
    <row r="1178" spans="2:2" x14ac:dyDescent="0.35">
      <c r="B1178" s="46"/>
    </row>
    <row r="1179" spans="2:2" x14ac:dyDescent="0.35">
      <c r="B1179" s="46"/>
    </row>
    <row r="1180" spans="2:2" x14ac:dyDescent="0.35">
      <c r="B1180" s="46"/>
    </row>
    <row r="1181" spans="2:2" x14ac:dyDescent="0.35">
      <c r="B1181" s="46"/>
    </row>
    <row r="1182" spans="2:2" x14ac:dyDescent="0.35">
      <c r="B1182" s="46"/>
    </row>
    <row r="1183" spans="2:2" x14ac:dyDescent="0.35">
      <c r="B1183" s="46"/>
    </row>
    <row r="1184" spans="2:2" x14ac:dyDescent="0.35">
      <c r="B1184" s="46"/>
    </row>
    <row r="1185" spans="2:2" x14ac:dyDescent="0.35">
      <c r="B1185" s="46"/>
    </row>
    <row r="1186" spans="2:2" x14ac:dyDescent="0.35">
      <c r="B1186" s="46"/>
    </row>
    <row r="1187" spans="2:2" x14ac:dyDescent="0.35">
      <c r="B1187" s="46"/>
    </row>
    <row r="1188" spans="2:2" x14ac:dyDescent="0.35">
      <c r="B1188" s="46"/>
    </row>
    <row r="1189" spans="2:2" x14ac:dyDescent="0.35">
      <c r="B1189" s="46"/>
    </row>
    <row r="1190" spans="2:2" x14ac:dyDescent="0.35">
      <c r="B1190" s="46"/>
    </row>
    <row r="1191" spans="2:2" x14ac:dyDescent="0.35">
      <c r="B1191" s="46"/>
    </row>
    <row r="1192" spans="2:2" x14ac:dyDescent="0.35">
      <c r="B1192" s="46"/>
    </row>
    <row r="1193" spans="2:2" x14ac:dyDescent="0.35">
      <c r="B1193" s="46"/>
    </row>
    <row r="1194" spans="2:2" x14ac:dyDescent="0.35">
      <c r="B1194" s="46"/>
    </row>
    <row r="1195" spans="2:2" x14ac:dyDescent="0.35">
      <c r="B1195" s="46"/>
    </row>
    <row r="1196" spans="2:2" x14ac:dyDescent="0.35">
      <c r="B1196" s="46"/>
    </row>
    <row r="1197" spans="2:2" x14ac:dyDescent="0.35">
      <c r="B1197" s="46"/>
    </row>
    <row r="1198" spans="2:2" x14ac:dyDescent="0.35">
      <c r="B1198" s="46"/>
    </row>
    <row r="1199" spans="2:2" x14ac:dyDescent="0.35">
      <c r="B1199" s="46"/>
    </row>
    <row r="1200" spans="2:2" x14ac:dyDescent="0.35">
      <c r="B1200" s="46"/>
    </row>
    <row r="1201" spans="2:2" x14ac:dyDescent="0.35">
      <c r="B1201" s="46"/>
    </row>
    <row r="1202" spans="2:2" x14ac:dyDescent="0.35">
      <c r="B1202" s="46"/>
    </row>
    <row r="1203" spans="2:2" x14ac:dyDescent="0.35">
      <c r="B1203" s="46"/>
    </row>
    <row r="1204" spans="2:2" x14ac:dyDescent="0.35">
      <c r="B1204" s="46"/>
    </row>
    <row r="1205" spans="2:2" x14ac:dyDescent="0.35">
      <c r="B1205" s="46"/>
    </row>
    <row r="1206" spans="2:2" x14ac:dyDescent="0.35">
      <c r="B1206" s="46"/>
    </row>
    <row r="1207" spans="2:2" x14ac:dyDescent="0.35">
      <c r="B1207" s="46"/>
    </row>
    <row r="1208" spans="2:2" x14ac:dyDescent="0.35">
      <c r="B1208" s="46"/>
    </row>
    <row r="1209" spans="2:2" x14ac:dyDescent="0.35">
      <c r="B1209" s="46"/>
    </row>
    <row r="1210" spans="2:2" x14ac:dyDescent="0.35">
      <c r="B1210" s="46"/>
    </row>
    <row r="1211" spans="2:2" x14ac:dyDescent="0.35">
      <c r="B1211" s="46"/>
    </row>
    <row r="1212" spans="2:2" x14ac:dyDescent="0.35">
      <c r="B1212" s="46"/>
    </row>
    <row r="1213" spans="2:2" x14ac:dyDescent="0.35">
      <c r="B1213" s="46"/>
    </row>
    <row r="1214" spans="2:2" x14ac:dyDescent="0.35">
      <c r="B1214" s="46"/>
    </row>
    <row r="1215" spans="2:2" x14ac:dyDescent="0.35">
      <c r="B1215" s="46"/>
    </row>
    <row r="1216" spans="2:2" x14ac:dyDescent="0.35">
      <c r="B1216" s="46"/>
    </row>
    <row r="1217" spans="2:2" x14ac:dyDescent="0.35">
      <c r="B1217" s="46"/>
    </row>
    <row r="1218" spans="2:2" x14ac:dyDescent="0.35">
      <c r="B1218" s="46"/>
    </row>
    <row r="1219" spans="2:2" x14ac:dyDescent="0.35">
      <c r="B1219" s="46"/>
    </row>
    <row r="1220" spans="2:2" x14ac:dyDescent="0.35">
      <c r="B1220" s="46"/>
    </row>
    <row r="1221" spans="2:2" x14ac:dyDescent="0.35">
      <c r="B1221" s="46"/>
    </row>
    <row r="1222" spans="2:2" x14ac:dyDescent="0.35">
      <c r="B1222" s="46"/>
    </row>
    <row r="1223" spans="2:2" x14ac:dyDescent="0.35">
      <c r="B1223" s="46"/>
    </row>
    <row r="1224" spans="2:2" x14ac:dyDescent="0.35">
      <c r="B1224" s="46"/>
    </row>
    <row r="1225" spans="2:2" x14ac:dyDescent="0.35">
      <c r="B1225" s="46"/>
    </row>
    <row r="1226" spans="2:2" x14ac:dyDescent="0.35">
      <c r="B1226" s="46"/>
    </row>
    <row r="1227" spans="2:2" x14ac:dyDescent="0.35">
      <c r="B1227" s="46"/>
    </row>
    <row r="1228" spans="2:2" x14ac:dyDescent="0.35">
      <c r="B1228" s="46"/>
    </row>
    <row r="1229" spans="2:2" x14ac:dyDescent="0.35">
      <c r="B1229" s="46"/>
    </row>
    <row r="1230" spans="2:2" x14ac:dyDescent="0.35">
      <c r="B1230" s="46"/>
    </row>
    <row r="1231" spans="2:2" x14ac:dyDescent="0.35">
      <c r="B1231" s="46"/>
    </row>
    <row r="1232" spans="2:2" x14ac:dyDescent="0.35">
      <c r="B1232" s="46"/>
    </row>
    <row r="1233" spans="2:2" x14ac:dyDescent="0.35">
      <c r="B1233" s="46"/>
    </row>
    <row r="1234" spans="2:2" x14ac:dyDescent="0.35">
      <c r="B1234" s="46"/>
    </row>
    <row r="1235" spans="2:2" x14ac:dyDescent="0.35">
      <c r="B1235" s="46"/>
    </row>
    <row r="1236" spans="2:2" x14ac:dyDescent="0.35">
      <c r="B1236" s="46"/>
    </row>
    <row r="1237" spans="2:2" x14ac:dyDescent="0.35">
      <c r="B1237" s="46"/>
    </row>
    <row r="1238" spans="2:2" x14ac:dyDescent="0.35">
      <c r="B1238" s="46"/>
    </row>
    <row r="1239" spans="2:2" x14ac:dyDescent="0.35">
      <c r="B1239" s="46"/>
    </row>
    <row r="1240" spans="2:2" x14ac:dyDescent="0.35">
      <c r="B1240" s="46"/>
    </row>
    <row r="1241" spans="2:2" x14ac:dyDescent="0.35">
      <c r="B1241" s="46"/>
    </row>
    <row r="1242" spans="2:2" x14ac:dyDescent="0.35">
      <c r="B1242" s="46"/>
    </row>
    <row r="1243" spans="2:2" x14ac:dyDescent="0.35">
      <c r="B1243" s="46"/>
    </row>
    <row r="1244" spans="2:2" x14ac:dyDescent="0.35">
      <c r="B1244" s="46"/>
    </row>
    <row r="1245" spans="2:2" x14ac:dyDescent="0.35">
      <c r="B1245" s="46"/>
    </row>
    <row r="1246" spans="2:2" x14ac:dyDescent="0.35">
      <c r="B1246" s="46"/>
    </row>
    <row r="1247" spans="2:2" x14ac:dyDescent="0.35">
      <c r="B1247" s="46"/>
    </row>
    <row r="1248" spans="2:2" x14ac:dyDescent="0.35">
      <c r="B1248" s="46"/>
    </row>
    <row r="1249" spans="2:2" x14ac:dyDescent="0.35">
      <c r="B1249" s="46"/>
    </row>
    <row r="1250" spans="2:2" x14ac:dyDescent="0.35">
      <c r="B1250" s="46"/>
    </row>
    <row r="1251" spans="2:2" x14ac:dyDescent="0.35">
      <c r="B1251" s="46"/>
    </row>
    <row r="1252" spans="2:2" x14ac:dyDescent="0.35">
      <c r="B1252" s="46"/>
    </row>
    <row r="1253" spans="2:2" x14ac:dyDescent="0.35">
      <c r="B1253" s="46"/>
    </row>
    <row r="1254" spans="2:2" x14ac:dyDescent="0.35">
      <c r="B1254" s="46"/>
    </row>
    <row r="1255" spans="2:2" x14ac:dyDescent="0.35">
      <c r="B1255" s="46"/>
    </row>
    <row r="1256" spans="2:2" x14ac:dyDescent="0.35">
      <c r="B1256" s="46"/>
    </row>
    <row r="1257" spans="2:2" x14ac:dyDescent="0.35">
      <c r="B1257" s="46"/>
    </row>
    <row r="1258" spans="2:2" x14ac:dyDescent="0.35">
      <c r="B1258" s="46"/>
    </row>
    <row r="1259" spans="2:2" x14ac:dyDescent="0.35">
      <c r="B1259" s="46"/>
    </row>
    <row r="1260" spans="2:2" x14ac:dyDescent="0.35">
      <c r="B1260" s="46"/>
    </row>
    <row r="1261" spans="2:2" x14ac:dyDescent="0.35">
      <c r="B1261" s="46"/>
    </row>
    <row r="1262" spans="2:2" x14ac:dyDescent="0.35">
      <c r="B1262" s="46"/>
    </row>
    <row r="1263" spans="2:2" x14ac:dyDescent="0.35">
      <c r="B1263" s="46"/>
    </row>
    <row r="1264" spans="2:2" x14ac:dyDescent="0.35">
      <c r="B1264" s="46"/>
    </row>
    <row r="1265" spans="2:2" x14ac:dyDescent="0.35">
      <c r="B1265" s="46"/>
    </row>
    <row r="1266" spans="2:2" x14ac:dyDescent="0.35">
      <c r="B1266" s="46"/>
    </row>
    <row r="1267" spans="2:2" x14ac:dyDescent="0.35">
      <c r="B1267" s="46"/>
    </row>
    <row r="1268" spans="2:2" x14ac:dyDescent="0.35">
      <c r="B1268" s="46"/>
    </row>
    <row r="1269" spans="2:2" x14ac:dyDescent="0.35">
      <c r="B1269" s="46"/>
    </row>
    <row r="1270" spans="2:2" x14ac:dyDescent="0.35">
      <c r="B1270" s="46"/>
    </row>
    <row r="1271" spans="2:2" x14ac:dyDescent="0.35">
      <c r="B1271" s="46"/>
    </row>
    <row r="1272" spans="2:2" x14ac:dyDescent="0.35">
      <c r="B1272" s="46"/>
    </row>
    <row r="1273" spans="2:2" x14ac:dyDescent="0.35">
      <c r="B1273" s="46"/>
    </row>
    <row r="1274" spans="2:2" x14ac:dyDescent="0.35">
      <c r="B1274" s="46"/>
    </row>
    <row r="1275" spans="2:2" x14ac:dyDescent="0.35">
      <c r="B1275" s="46"/>
    </row>
    <row r="1276" spans="2:2" x14ac:dyDescent="0.35">
      <c r="B1276" s="46"/>
    </row>
    <row r="1277" spans="2:2" x14ac:dyDescent="0.35">
      <c r="B1277" s="46"/>
    </row>
    <row r="1278" spans="2:2" x14ac:dyDescent="0.35">
      <c r="B1278" s="46"/>
    </row>
    <row r="1279" spans="2:2" x14ac:dyDescent="0.35">
      <c r="B1279" s="46"/>
    </row>
    <row r="1280" spans="2:2" x14ac:dyDescent="0.35">
      <c r="B1280" s="46"/>
    </row>
    <row r="1281" spans="2:2" x14ac:dyDescent="0.35">
      <c r="B1281" s="46"/>
    </row>
    <row r="1282" spans="2:2" x14ac:dyDescent="0.35">
      <c r="B1282" s="46"/>
    </row>
    <row r="1283" spans="2:2" x14ac:dyDescent="0.35">
      <c r="B1283" s="46"/>
    </row>
    <row r="1284" spans="2:2" x14ac:dyDescent="0.35">
      <c r="B1284" s="46"/>
    </row>
    <row r="1285" spans="2:2" x14ac:dyDescent="0.35">
      <c r="B1285" s="46"/>
    </row>
    <row r="1286" spans="2:2" x14ac:dyDescent="0.35">
      <c r="B1286" s="46"/>
    </row>
    <row r="1287" spans="2:2" x14ac:dyDescent="0.35">
      <c r="B1287" s="46"/>
    </row>
    <row r="1288" spans="2:2" x14ac:dyDescent="0.35">
      <c r="B1288" s="46"/>
    </row>
    <row r="1289" spans="2:2" x14ac:dyDescent="0.35">
      <c r="B1289" s="46"/>
    </row>
    <row r="1290" spans="2:2" x14ac:dyDescent="0.35">
      <c r="B1290" s="46"/>
    </row>
    <row r="1291" spans="2:2" x14ac:dyDescent="0.35">
      <c r="B1291" s="46"/>
    </row>
    <row r="1292" spans="2:2" x14ac:dyDescent="0.35">
      <c r="B1292" s="46"/>
    </row>
    <row r="1293" spans="2:2" x14ac:dyDescent="0.35">
      <c r="B1293" s="46"/>
    </row>
    <row r="1294" spans="2:2" x14ac:dyDescent="0.35">
      <c r="B1294" s="46"/>
    </row>
    <row r="1295" spans="2:2" x14ac:dyDescent="0.35">
      <c r="B1295" s="46"/>
    </row>
    <row r="1296" spans="2:2" x14ac:dyDescent="0.35">
      <c r="B1296" s="46"/>
    </row>
    <row r="1297" spans="2:2" x14ac:dyDescent="0.35">
      <c r="B1297" s="46"/>
    </row>
    <row r="1298" spans="2:2" x14ac:dyDescent="0.35">
      <c r="B1298" s="46"/>
    </row>
    <row r="1299" spans="2:2" x14ac:dyDescent="0.35">
      <c r="B1299" s="46"/>
    </row>
    <row r="1300" spans="2:2" x14ac:dyDescent="0.35">
      <c r="B1300" s="46"/>
    </row>
    <row r="1301" spans="2:2" x14ac:dyDescent="0.35">
      <c r="B1301" s="46"/>
    </row>
    <row r="1302" spans="2:2" x14ac:dyDescent="0.35">
      <c r="B1302" s="46"/>
    </row>
    <row r="1303" spans="2:2" x14ac:dyDescent="0.35">
      <c r="B1303" s="46"/>
    </row>
    <row r="1304" spans="2:2" x14ac:dyDescent="0.35">
      <c r="B1304" s="46"/>
    </row>
    <row r="1305" spans="2:2" x14ac:dyDescent="0.35">
      <c r="B1305" s="46"/>
    </row>
    <row r="1306" spans="2:2" x14ac:dyDescent="0.35">
      <c r="B1306" s="46"/>
    </row>
    <row r="1307" spans="2:2" x14ac:dyDescent="0.35">
      <c r="B1307" s="46"/>
    </row>
    <row r="1308" spans="2:2" x14ac:dyDescent="0.35">
      <c r="B1308" s="46"/>
    </row>
    <row r="1309" spans="2:2" x14ac:dyDescent="0.35">
      <c r="B1309" s="46"/>
    </row>
    <row r="1310" spans="2:2" x14ac:dyDescent="0.35">
      <c r="B1310" s="46"/>
    </row>
    <row r="1311" spans="2:2" x14ac:dyDescent="0.35">
      <c r="B1311" s="46"/>
    </row>
    <row r="1312" spans="2:2" x14ac:dyDescent="0.35">
      <c r="B1312" s="46"/>
    </row>
    <row r="1313" spans="2:2" x14ac:dyDescent="0.35">
      <c r="B1313" s="46"/>
    </row>
    <row r="1314" spans="2:2" x14ac:dyDescent="0.35">
      <c r="B1314" s="46"/>
    </row>
    <row r="1315" spans="2:2" x14ac:dyDescent="0.35">
      <c r="B1315" s="46"/>
    </row>
    <row r="1316" spans="2:2" x14ac:dyDescent="0.35">
      <c r="B1316" s="46"/>
    </row>
    <row r="1317" spans="2:2" x14ac:dyDescent="0.35">
      <c r="B1317" s="46"/>
    </row>
    <row r="1318" spans="2:2" x14ac:dyDescent="0.35">
      <c r="B1318" s="46"/>
    </row>
    <row r="1319" spans="2:2" x14ac:dyDescent="0.35">
      <c r="B1319" s="46"/>
    </row>
    <row r="1320" spans="2:2" x14ac:dyDescent="0.35">
      <c r="B1320" s="46"/>
    </row>
    <row r="1321" spans="2:2" x14ac:dyDescent="0.35">
      <c r="B1321" s="46"/>
    </row>
    <row r="1322" spans="2:2" x14ac:dyDescent="0.35">
      <c r="B1322" s="46"/>
    </row>
    <row r="1323" spans="2:2" x14ac:dyDescent="0.35">
      <c r="B1323" s="46"/>
    </row>
    <row r="1324" spans="2:2" x14ac:dyDescent="0.35">
      <c r="B1324" s="46"/>
    </row>
    <row r="1325" spans="2:2" x14ac:dyDescent="0.35">
      <c r="B1325" s="46"/>
    </row>
    <row r="1326" spans="2:2" x14ac:dyDescent="0.35">
      <c r="B1326" s="46"/>
    </row>
    <row r="1327" spans="2:2" x14ac:dyDescent="0.35">
      <c r="B1327" s="46"/>
    </row>
    <row r="1328" spans="2:2" x14ac:dyDescent="0.35">
      <c r="B1328" s="46"/>
    </row>
    <row r="1329" spans="2:2" x14ac:dyDescent="0.35">
      <c r="B1329" s="46"/>
    </row>
    <row r="1330" spans="2:2" x14ac:dyDescent="0.35">
      <c r="B1330" s="46"/>
    </row>
    <row r="1331" spans="2:2" x14ac:dyDescent="0.35">
      <c r="B1331" s="46"/>
    </row>
    <row r="1332" spans="2:2" x14ac:dyDescent="0.35">
      <c r="B1332" s="46"/>
    </row>
    <row r="1333" spans="2:2" x14ac:dyDescent="0.35">
      <c r="B1333" s="46"/>
    </row>
    <row r="1334" spans="2:2" x14ac:dyDescent="0.35">
      <c r="B1334" s="46"/>
    </row>
    <row r="1335" spans="2:2" x14ac:dyDescent="0.35">
      <c r="B1335" s="46"/>
    </row>
    <row r="1336" spans="2:2" x14ac:dyDescent="0.35">
      <c r="B1336" s="46"/>
    </row>
    <row r="1337" spans="2:2" x14ac:dyDescent="0.35">
      <c r="B1337" s="46"/>
    </row>
    <row r="1338" spans="2:2" x14ac:dyDescent="0.35">
      <c r="B1338" s="46"/>
    </row>
    <row r="1339" spans="2:2" x14ac:dyDescent="0.35">
      <c r="B1339" s="46"/>
    </row>
    <row r="1340" spans="2:2" x14ac:dyDescent="0.35">
      <c r="B1340" s="46"/>
    </row>
    <row r="1341" spans="2:2" x14ac:dyDescent="0.35">
      <c r="B1341" s="46"/>
    </row>
    <row r="1342" spans="2:2" x14ac:dyDescent="0.35">
      <c r="B1342" s="46"/>
    </row>
    <row r="1343" spans="2:2" x14ac:dyDescent="0.35">
      <c r="B1343" s="46"/>
    </row>
    <row r="1344" spans="2:2" x14ac:dyDescent="0.35">
      <c r="B1344" s="46"/>
    </row>
    <row r="1345" spans="2:2" x14ac:dyDescent="0.35">
      <c r="B1345" s="46"/>
    </row>
    <row r="1346" spans="2:2" x14ac:dyDescent="0.35">
      <c r="B1346" s="46"/>
    </row>
    <row r="1347" spans="2:2" x14ac:dyDescent="0.35">
      <c r="B1347" s="46"/>
    </row>
    <row r="1348" spans="2:2" x14ac:dyDescent="0.35">
      <c r="B1348" s="46"/>
    </row>
    <row r="1349" spans="2:2" x14ac:dyDescent="0.35">
      <c r="B1349" s="46"/>
    </row>
    <row r="1350" spans="2:2" x14ac:dyDescent="0.35">
      <c r="B1350" s="46"/>
    </row>
    <row r="1351" spans="2:2" x14ac:dyDescent="0.35">
      <c r="B1351" s="46"/>
    </row>
    <row r="1352" spans="2:2" x14ac:dyDescent="0.35">
      <c r="B1352" s="46"/>
    </row>
    <row r="1353" spans="2:2" x14ac:dyDescent="0.35">
      <c r="B1353" s="46"/>
    </row>
    <row r="1354" spans="2:2" x14ac:dyDescent="0.35">
      <c r="B1354" s="46"/>
    </row>
    <row r="1355" spans="2:2" x14ac:dyDescent="0.35">
      <c r="B1355" s="46"/>
    </row>
    <row r="1356" spans="2:2" x14ac:dyDescent="0.35">
      <c r="B1356" s="46"/>
    </row>
    <row r="1357" spans="2:2" x14ac:dyDescent="0.35">
      <c r="B1357" s="46"/>
    </row>
    <row r="1358" spans="2:2" x14ac:dyDescent="0.35">
      <c r="B1358" s="46"/>
    </row>
    <row r="1359" spans="2:2" x14ac:dyDescent="0.35">
      <c r="B1359" s="46"/>
    </row>
    <row r="1360" spans="2:2" x14ac:dyDescent="0.35">
      <c r="B1360" s="46"/>
    </row>
    <row r="1361" spans="2:2" x14ac:dyDescent="0.35">
      <c r="B1361" s="46"/>
    </row>
    <row r="1362" spans="2:2" x14ac:dyDescent="0.35">
      <c r="B1362" s="46"/>
    </row>
    <row r="1363" spans="2:2" x14ac:dyDescent="0.35">
      <c r="B1363" s="46"/>
    </row>
    <row r="1364" spans="2:2" x14ac:dyDescent="0.35">
      <c r="B1364" s="46"/>
    </row>
    <row r="1365" spans="2:2" x14ac:dyDescent="0.35">
      <c r="B1365" s="46"/>
    </row>
    <row r="1366" spans="2:2" x14ac:dyDescent="0.35">
      <c r="B1366" s="46"/>
    </row>
    <row r="1367" spans="2:2" x14ac:dyDescent="0.35">
      <c r="B1367" s="46"/>
    </row>
    <row r="1368" spans="2:2" x14ac:dyDescent="0.35">
      <c r="B1368" s="46"/>
    </row>
    <row r="1369" spans="2:2" x14ac:dyDescent="0.35">
      <c r="B1369" s="46"/>
    </row>
    <row r="1370" spans="2:2" x14ac:dyDescent="0.35">
      <c r="B1370" s="46"/>
    </row>
    <row r="1371" spans="2:2" x14ac:dyDescent="0.35">
      <c r="B1371" s="46"/>
    </row>
    <row r="1372" spans="2:2" x14ac:dyDescent="0.35">
      <c r="B1372" s="46"/>
    </row>
    <row r="1373" spans="2:2" x14ac:dyDescent="0.35">
      <c r="B1373" s="46"/>
    </row>
    <row r="1374" spans="2:2" x14ac:dyDescent="0.35">
      <c r="B1374" s="46"/>
    </row>
    <row r="1375" spans="2:2" x14ac:dyDescent="0.35">
      <c r="B1375" s="46"/>
    </row>
    <row r="1376" spans="2:2" x14ac:dyDescent="0.35">
      <c r="B1376" s="46"/>
    </row>
    <row r="1377" spans="2:2" x14ac:dyDescent="0.35">
      <c r="B1377" s="46"/>
    </row>
    <row r="1378" spans="2:2" x14ac:dyDescent="0.35">
      <c r="B1378" s="46"/>
    </row>
    <row r="1379" spans="2:2" x14ac:dyDescent="0.35">
      <c r="B1379" s="46"/>
    </row>
    <row r="1380" spans="2:2" x14ac:dyDescent="0.35">
      <c r="B1380" s="46"/>
    </row>
    <row r="1381" spans="2:2" x14ac:dyDescent="0.35">
      <c r="B1381" s="46"/>
    </row>
    <row r="1382" spans="2:2" x14ac:dyDescent="0.35">
      <c r="B1382" s="46"/>
    </row>
    <row r="1383" spans="2:2" x14ac:dyDescent="0.35">
      <c r="B1383" s="46"/>
    </row>
    <row r="1384" spans="2:2" x14ac:dyDescent="0.35">
      <c r="B1384" s="46"/>
    </row>
    <row r="1385" spans="2:2" x14ac:dyDescent="0.35">
      <c r="B1385" s="46"/>
    </row>
    <row r="1386" spans="2:2" x14ac:dyDescent="0.35">
      <c r="B1386" s="46"/>
    </row>
    <row r="1387" spans="2:2" x14ac:dyDescent="0.35">
      <c r="B1387" s="46"/>
    </row>
    <row r="1388" spans="2:2" x14ac:dyDescent="0.35">
      <c r="B1388" s="46"/>
    </row>
    <row r="1389" spans="2:2" x14ac:dyDescent="0.35">
      <c r="B1389" s="46"/>
    </row>
    <row r="1390" spans="2:2" x14ac:dyDescent="0.35">
      <c r="B1390" s="46"/>
    </row>
    <row r="1391" spans="2:2" x14ac:dyDescent="0.35">
      <c r="B1391" s="46"/>
    </row>
    <row r="1392" spans="2:2" x14ac:dyDescent="0.35">
      <c r="B1392" s="46"/>
    </row>
    <row r="1393" spans="2:2" x14ac:dyDescent="0.35">
      <c r="B1393" s="46"/>
    </row>
    <row r="1394" spans="2:2" x14ac:dyDescent="0.35">
      <c r="B1394" s="46"/>
    </row>
    <row r="1395" spans="2:2" x14ac:dyDescent="0.35">
      <c r="B1395" s="46"/>
    </row>
    <row r="1396" spans="2:2" x14ac:dyDescent="0.35">
      <c r="B1396" s="46"/>
    </row>
    <row r="1397" spans="2:2" x14ac:dyDescent="0.35">
      <c r="B1397" s="46"/>
    </row>
    <row r="1398" spans="2:2" x14ac:dyDescent="0.35">
      <c r="B1398" s="46"/>
    </row>
    <row r="1399" spans="2:2" x14ac:dyDescent="0.35">
      <c r="B1399" s="46"/>
    </row>
    <row r="1400" spans="2:2" x14ac:dyDescent="0.35">
      <c r="B1400" s="46"/>
    </row>
    <row r="1401" spans="2:2" x14ac:dyDescent="0.35">
      <c r="B1401" s="46"/>
    </row>
    <row r="1402" spans="2:2" x14ac:dyDescent="0.35">
      <c r="B1402" s="46"/>
    </row>
    <row r="1403" spans="2:2" x14ac:dyDescent="0.35">
      <c r="B1403" s="46"/>
    </row>
    <row r="1404" spans="2:2" x14ac:dyDescent="0.35">
      <c r="B1404" s="46"/>
    </row>
    <row r="1405" spans="2:2" x14ac:dyDescent="0.35">
      <c r="B1405" s="46"/>
    </row>
    <row r="1406" spans="2:2" x14ac:dyDescent="0.35">
      <c r="B1406" s="46"/>
    </row>
    <row r="1407" spans="2:2" x14ac:dyDescent="0.35">
      <c r="B1407" s="46"/>
    </row>
    <row r="1408" spans="2:2" x14ac:dyDescent="0.35">
      <c r="B1408" s="46"/>
    </row>
    <row r="1409" spans="2:2" x14ac:dyDescent="0.35">
      <c r="B1409" s="46"/>
    </row>
    <row r="1410" spans="2:2" x14ac:dyDescent="0.35">
      <c r="B1410" s="46"/>
    </row>
    <row r="1411" spans="2:2" x14ac:dyDescent="0.35">
      <c r="B1411" s="46"/>
    </row>
    <row r="1412" spans="2:2" x14ac:dyDescent="0.35">
      <c r="B1412" s="46"/>
    </row>
    <row r="1413" spans="2:2" x14ac:dyDescent="0.35">
      <c r="B1413" s="46"/>
    </row>
    <row r="1414" spans="2:2" x14ac:dyDescent="0.35">
      <c r="B1414" s="46"/>
    </row>
    <row r="1415" spans="2:2" x14ac:dyDescent="0.35">
      <c r="B1415" s="46"/>
    </row>
    <row r="1416" spans="2:2" x14ac:dyDescent="0.35">
      <c r="B1416" s="46"/>
    </row>
    <row r="1417" spans="2:2" x14ac:dyDescent="0.35">
      <c r="B1417" s="46"/>
    </row>
    <row r="1418" spans="2:2" x14ac:dyDescent="0.35">
      <c r="B1418" s="46"/>
    </row>
    <row r="1419" spans="2:2" x14ac:dyDescent="0.35">
      <c r="B1419" s="46"/>
    </row>
    <row r="1420" spans="2:2" x14ac:dyDescent="0.35">
      <c r="B1420" s="46"/>
    </row>
    <row r="1421" spans="2:2" x14ac:dyDescent="0.35">
      <c r="B1421" s="46"/>
    </row>
    <row r="1422" spans="2:2" x14ac:dyDescent="0.35">
      <c r="B1422" s="46"/>
    </row>
    <row r="1423" spans="2:2" x14ac:dyDescent="0.35">
      <c r="B1423" s="46"/>
    </row>
    <row r="1424" spans="2:2" x14ac:dyDescent="0.35">
      <c r="B1424" s="46"/>
    </row>
    <row r="1425" spans="2:2" x14ac:dyDescent="0.35">
      <c r="B1425" s="46"/>
    </row>
    <row r="1426" spans="2:2" x14ac:dyDescent="0.35">
      <c r="B1426" s="46"/>
    </row>
    <row r="1427" spans="2:2" x14ac:dyDescent="0.35">
      <c r="B1427" s="46"/>
    </row>
    <row r="1428" spans="2:2" x14ac:dyDescent="0.35">
      <c r="B1428" s="46"/>
    </row>
    <row r="1429" spans="2:2" x14ac:dyDescent="0.35">
      <c r="B1429" s="46"/>
    </row>
    <row r="1430" spans="2:2" x14ac:dyDescent="0.35">
      <c r="B1430" s="46"/>
    </row>
    <row r="1431" spans="2:2" x14ac:dyDescent="0.35">
      <c r="B1431" s="46"/>
    </row>
    <row r="1432" spans="2:2" x14ac:dyDescent="0.35">
      <c r="B1432" s="46"/>
    </row>
    <row r="1433" spans="2:2" x14ac:dyDescent="0.35">
      <c r="B1433" s="46"/>
    </row>
    <row r="1434" spans="2:2" x14ac:dyDescent="0.35">
      <c r="B1434" s="46"/>
    </row>
    <row r="1435" spans="2:2" x14ac:dyDescent="0.35">
      <c r="B1435" s="46"/>
    </row>
    <row r="1436" spans="2:2" x14ac:dyDescent="0.35">
      <c r="B1436" s="46"/>
    </row>
    <row r="1437" spans="2:2" x14ac:dyDescent="0.35">
      <c r="B1437" s="46"/>
    </row>
    <row r="1438" spans="2:2" x14ac:dyDescent="0.35">
      <c r="B1438" s="46"/>
    </row>
    <row r="1439" spans="2:2" x14ac:dyDescent="0.35">
      <c r="B1439" s="46"/>
    </row>
    <row r="1440" spans="2:2" x14ac:dyDescent="0.35">
      <c r="B1440" s="46"/>
    </row>
    <row r="1441" spans="2:2" x14ac:dyDescent="0.35">
      <c r="B1441" s="46"/>
    </row>
    <row r="1442" spans="2:2" x14ac:dyDescent="0.35">
      <c r="B1442" s="46"/>
    </row>
    <row r="1443" spans="2:2" x14ac:dyDescent="0.35">
      <c r="B1443" s="46"/>
    </row>
    <row r="1444" spans="2:2" x14ac:dyDescent="0.35">
      <c r="B1444" s="46"/>
    </row>
    <row r="1445" spans="2:2" x14ac:dyDescent="0.35">
      <c r="B1445" s="46"/>
    </row>
    <row r="1446" spans="2:2" x14ac:dyDescent="0.35">
      <c r="B1446" s="46"/>
    </row>
    <row r="1447" spans="2:2" x14ac:dyDescent="0.35">
      <c r="B1447" s="46"/>
    </row>
    <row r="1448" spans="2:2" x14ac:dyDescent="0.35">
      <c r="B1448" s="46"/>
    </row>
    <row r="1449" spans="2:2" x14ac:dyDescent="0.35">
      <c r="B1449" s="46"/>
    </row>
    <row r="1450" spans="2:2" x14ac:dyDescent="0.35">
      <c r="B1450" s="46"/>
    </row>
    <row r="1451" spans="2:2" x14ac:dyDescent="0.35">
      <c r="B1451" s="46"/>
    </row>
    <row r="1452" spans="2:2" x14ac:dyDescent="0.35">
      <c r="B1452" s="46"/>
    </row>
    <row r="1453" spans="2:2" x14ac:dyDescent="0.35">
      <c r="B1453" s="46"/>
    </row>
    <row r="1454" spans="2:2" x14ac:dyDescent="0.35">
      <c r="B1454" s="46"/>
    </row>
    <row r="1455" spans="2:2" x14ac:dyDescent="0.35">
      <c r="B1455" s="46"/>
    </row>
    <row r="1456" spans="2:2" x14ac:dyDescent="0.35">
      <c r="B1456" s="46"/>
    </row>
    <row r="1457" spans="2:2" x14ac:dyDescent="0.35">
      <c r="B1457" s="46"/>
    </row>
    <row r="1458" spans="2:2" x14ac:dyDescent="0.35">
      <c r="B1458" s="46"/>
    </row>
    <row r="1459" spans="2:2" x14ac:dyDescent="0.35">
      <c r="B1459" s="46"/>
    </row>
    <row r="1460" spans="2:2" x14ac:dyDescent="0.35">
      <c r="B1460" s="46"/>
    </row>
    <row r="1461" spans="2:2" x14ac:dyDescent="0.35">
      <c r="B1461" s="46"/>
    </row>
    <row r="1462" spans="2:2" x14ac:dyDescent="0.35">
      <c r="B1462" s="46"/>
    </row>
    <row r="1463" spans="2:2" x14ac:dyDescent="0.35">
      <c r="B1463" s="46"/>
    </row>
    <row r="1464" spans="2:2" x14ac:dyDescent="0.35">
      <c r="B1464" s="46"/>
    </row>
    <row r="1465" spans="2:2" x14ac:dyDescent="0.35">
      <c r="B1465" s="46"/>
    </row>
    <row r="1466" spans="2:2" x14ac:dyDescent="0.35">
      <c r="B1466" s="46"/>
    </row>
    <row r="1467" spans="2:2" x14ac:dyDescent="0.35">
      <c r="B1467" s="46"/>
    </row>
    <row r="1468" spans="2:2" x14ac:dyDescent="0.35">
      <c r="B1468" s="46"/>
    </row>
    <row r="1469" spans="2:2" x14ac:dyDescent="0.35">
      <c r="B1469" s="46"/>
    </row>
    <row r="1470" spans="2:2" x14ac:dyDescent="0.35">
      <c r="B1470" s="46"/>
    </row>
    <row r="1471" spans="2:2" x14ac:dyDescent="0.35">
      <c r="B1471" s="46"/>
    </row>
    <row r="1472" spans="2:2" x14ac:dyDescent="0.35">
      <c r="B1472" s="46"/>
    </row>
    <row r="1473" spans="2:2" x14ac:dyDescent="0.35">
      <c r="B1473" s="46"/>
    </row>
    <row r="1474" spans="2:2" x14ac:dyDescent="0.35">
      <c r="B1474" s="46"/>
    </row>
    <row r="1475" spans="2:2" x14ac:dyDescent="0.35">
      <c r="B1475" s="46"/>
    </row>
    <row r="1476" spans="2:2" x14ac:dyDescent="0.35">
      <c r="B1476" s="46"/>
    </row>
    <row r="1477" spans="2:2" x14ac:dyDescent="0.35">
      <c r="B1477" s="46"/>
    </row>
    <row r="1478" spans="2:2" x14ac:dyDescent="0.35">
      <c r="B1478" s="46"/>
    </row>
    <row r="1479" spans="2:2" x14ac:dyDescent="0.35">
      <c r="B1479" s="46"/>
    </row>
    <row r="1480" spans="2:2" x14ac:dyDescent="0.35">
      <c r="B1480" s="46"/>
    </row>
    <row r="1481" spans="2:2" x14ac:dyDescent="0.35">
      <c r="B1481" s="46"/>
    </row>
    <row r="1482" spans="2:2" x14ac:dyDescent="0.35">
      <c r="B1482" s="46"/>
    </row>
    <row r="1483" spans="2:2" x14ac:dyDescent="0.35">
      <c r="B1483" s="46"/>
    </row>
    <row r="1484" spans="2:2" x14ac:dyDescent="0.35">
      <c r="B1484" s="46"/>
    </row>
    <row r="1485" spans="2:2" x14ac:dyDescent="0.35">
      <c r="B1485" s="46"/>
    </row>
    <row r="1486" spans="2:2" x14ac:dyDescent="0.35">
      <c r="B1486" s="46"/>
    </row>
    <row r="1487" spans="2:2" x14ac:dyDescent="0.35">
      <c r="B1487" s="46"/>
    </row>
    <row r="1488" spans="2:2" x14ac:dyDescent="0.35">
      <c r="B1488" s="46"/>
    </row>
    <row r="1489" spans="2:2" x14ac:dyDescent="0.35">
      <c r="B1489" s="46"/>
    </row>
    <row r="1490" spans="2:2" x14ac:dyDescent="0.35">
      <c r="B1490" s="46"/>
    </row>
    <row r="1491" spans="2:2" x14ac:dyDescent="0.35">
      <c r="B1491" s="46"/>
    </row>
    <row r="1492" spans="2:2" x14ac:dyDescent="0.35">
      <c r="B1492" s="46"/>
    </row>
    <row r="1493" spans="2:2" x14ac:dyDescent="0.35">
      <c r="B1493" s="46"/>
    </row>
    <row r="1494" spans="2:2" x14ac:dyDescent="0.35">
      <c r="B1494" s="46"/>
    </row>
    <row r="1495" spans="2:2" x14ac:dyDescent="0.35">
      <c r="B1495" s="46"/>
    </row>
    <row r="1496" spans="2:2" x14ac:dyDescent="0.35">
      <c r="B1496" s="46"/>
    </row>
    <row r="1497" spans="2:2" x14ac:dyDescent="0.35">
      <c r="B1497" s="46"/>
    </row>
    <row r="1498" spans="2:2" x14ac:dyDescent="0.35">
      <c r="B1498" s="46"/>
    </row>
    <row r="1499" spans="2:2" x14ac:dyDescent="0.35">
      <c r="B1499" s="46"/>
    </row>
    <row r="1500" spans="2:2" x14ac:dyDescent="0.35">
      <c r="B1500" s="46"/>
    </row>
    <row r="1501" spans="2:2" x14ac:dyDescent="0.35">
      <c r="B1501" s="46"/>
    </row>
    <row r="1502" spans="2:2" x14ac:dyDescent="0.35">
      <c r="B1502" s="46"/>
    </row>
    <row r="1503" spans="2:2" x14ac:dyDescent="0.35">
      <c r="B1503" s="46"/>
    </row>
    <row r="1504" spans="2:2" x14ac:dyDescent="0.35">
      <c r="B1504" s="46"/>
    </row>
    <row r="1505" spans="2:2" x14ac:dyDescent="0.35">
      <c r="B1505" s="46"/>
    </row>
    <row r="1506" spans="2:2" x14ac:dyDescent="0.35">
      <c r="B1506" s="46"/>
    </row>
    <row r="1507" spans="2:2" x14ac:dyDescent="0.35">
      <c r="B1507" s="46"/>
    </row>
    <row r="1508" spans="2:2" x14ac:dyDescent="0.35">
      <c r="B1508" s="46"/>
    </row>
    <row r="1509" spans="2:2" x14ac:dyDescent="0.35">
      <c r="B1509" s="46"/>
    </row>
    <row r="1510" spans="2:2" x14ac:dyDescent="0.35">
      <c r="B1510" s="46"/>
    </row>
  </sheetData>
  <sortState xmlns:xlrd2="http://schemas.microsoft.com/office/spreadsheetml/2017/richdata2" ref="B3:G3">
    <sortCondition ref="B3"/>
  </sortState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2:N54"/>
  <sheetViews>
    <sheetView workbookViewId="0">
      <selection activeCell="M36" sqref="M36"/>
    </sheetView>
  </sheetViews>
  <sheetFormatPr defaultRowHeight="14.5" x14ac:dyDescent="0.35"/>
  <cols>
    <col min="2" max="2" width="11.26953125" customWidth="1"/>
    <col min="3" max="3" width="28.7265625" customWidth="1"/>
    <col min="4" max="4" width="20.6328125" style="28" customWidth="1"/>
    <col min="5" max="5" width="11.7265625" style="28" customWidth="1"/>
    <col min="7" max="7" width="30.1796875" customWidth="1"/>
    <col min="8" max="8" width="16.26953125" customWidth="1"/>
    <col min="9" max="9" width="11.6328125" customWidth="1"/>
    <col min="11" max="11" width="14.36328125" customWidth="1"/>
    <col min="12" max="12" width="12.1796875" bestFit="1" customWidth="1"/>
    <col min="13" max="13" width="12.7265625" customWidth="1"/>
    <col min="14" max="14" width="12.54296875" style="28" customWidth="1"/>
    <col min="16" max="16" width="10.36328125" customWidth="1"/>
    <col min="17" max="17" width="11.90625" customWidth="1"/>
    <col min="18" max="18" width="11.7265625" customWidth="1"/>
    <col min="20" max="20" width="22.08984375" customWidth="1"/>
    <col min="21" max="21" width="12.1796875" bestFit="1" customWidth="1"/>
    <col min="22" max="22" width="16.36328125" customWidth="1"/>
  </cols>
  <sheetData>
    <row r="2" spans="2:14" ht="20" thickBot="1" x14ac:dyDescent="0.5">
      <c r="B2" s="52" t="s">
        <v>768</v>
      </c>
      <c r="C2" s="52"/>
      <c r="E2" s="50"/>
      <c r="G2" s="77" t="s">
        <v>800</v>
      </c>
      <c r="H2" s="77"/>
      <c r="I2" s="77"/>
      <c r="J2" s="77"/>
      <c r="K2" s="77"/>
      <c r="L2" s="77"/>
    </row>
    <row r="3" spans="2:14" ht="15" thickTop="1" x14ac:dyDescent="0.35">
      <c r="E3" s="50"/>
    </row>
    <row r="4" spans="2:14" x14ac:dyDescent="0.35">
      <c r="B4" s="58" t="s">
        <v>21</v>
      </c>
      <c r="C4" s="58" t="s">
        <v>22</v>
      </c>
      <c r="D4" s="59" t="s">
        <v>25</v>
      </c>
      <c r="E4" s="59" t="s">
        <v>26</v>
      </c>
      <c r="G4" s="58" t="s">
        <v>21</v>
      </c>
      <c r="H4" s="58" t="s">
        <v>22</v>
      </c>
      <c r="I4" s="58" t="s">
        <v>23</v>
      </c>
      <c r="J4" s="58" t="s">
        <v>24</v>
      </c>
      <c r="K4" s="58" t="s">
        <v>25</v>
      </c>
      <c r="L4" s="58" t="s">
        <v>26</v>
      </c>
      <c r="M4" s="21"/>
      <c r="N4" s="29"/>
    </row>
    <row r="5" spans="2:14" s="53" customFormat="1" x14ac:dyDescent="0.35">
      <c r="B5" s="53" t="str" cm="1">
        <f t="array" ref="B5:E51">_xlfn.CHOOSECOLS(_xlfn._xlws.FILTER(staff[], staff[Salary] &gt; 100000), 1, 3, 5,6)</f>
        <v>PR00147</v>
      </c>
      <c r="C5" s="53" t="str">
        <v>Ricardot</v>
      </c>
      <c r="D5" s="54" t="str">
        <v>Engineering</v>
      </c>
      <c r="E5" s="55">
        <v>120000</v>
      </c>
      <c r="G5" t="str" cm="1">
        <f t="array" ref="G5:L17">_xlfn.CHOOSECOLS(_xlfn._xlws.FILTER(staff[], (staff[Gender]="Female") * (staff[Salary]&gt;100000) * (YEAR(staff[Start Date])&gt;2019)), 1,2,3,4,5,6)</f>
        <v>PR00746</v>
      </c>
      <c r="H5" t="str">
        <v>Hogan</v>
      </c>
      <c r="I5" t="str">
        <v>Iles</v>
      </c>
      <c r="J5" t="str">
        <v>Female</v>
      </c>
      <c r="K5" t="str">
        <v>Accounting</v>
      </c>
      <c r="L5" s="20">
        <v>114177.23</v>
      </c>
      <c r="M5"/>
      <c r="N5" s="57"/>
    </row>
    <row r="6" spans="2:14" x14ac:dyDescent="0.35">
      <c r="B6" t="str">
        <v>PR00746</v>
      </c>
      <c r="C6" t="str">
        <v>Iles</v>
      </c>
      <c r="D6" s="28" t="str">
        <v>Accounting</v>
      </c>
      <c r="E6" s="28">
        <v>114177.23</v>
      </c>
      <c r="G6" t="str">
        <v>PR02208</v>
      </c>
      <c r="H6" t="str">
        <v>Gowri</v>
      </c>
      <c r="I6" t="str">
        <v>Sankar</v>
      </c>
      <c r="J6" t="str">
        <v>Female</v>
      </c>
      <c r="K6" t="str">
        <v>Training</v>
      </c>
      <c r="L6" s="20">
        <v>102934.09</v>
      </c>
      <c r="N6" s="57"/>
    </row>
    <row r="7" spans="2:14" x14ac:dyDescent="0.35">
      <c r="B7" t="str">
        <v>PR01159</v>
      </c>
      <c r="C7" t="str">
        <v>Hanway</v>
      </c>
      <c r="D7" s="28" t="str">
        <v>Engineering</v>
      </c>
      <c r="E7" s="28">
        <v>112645.99</v>
      </c>
      <c r="G7" t="str">
        <v>SQ00498</v>
      </c>
      <c r="H7" t="str">
        <v>Amery</v>
      </c>
      <c r="I7" t="str">
        <v>Ofer</v>
      </c>
      <c r="J7" t="str">
        <v>Female</v>
      </c>
      <c r="K7" t="str">
        <v>Legal</v>
      </c>
      <c r="L7" s="20">
        <v>111049.84</v>
      </c>
      <c r="N7" s="57"/>
    </row>
    <row r="8" spans="2:14" x14ac:dyDescent="0.35">
      <c r="B8" t="str">
        <v>PR02010</v>
      </c>
      <c r="C8" t="str">
        <v>Nishita</v>
      </c>
      <c r="D8" s="28" t="str">
        <v>Product Management</v>
      </c>
      <c r="E8" s="28">
        <v>115191.38</v>
      </c>
      <c r="G8" t="str">
        <v>SQ02174</v>
      </c>
      <c r="H8" t="str">
        <v>Sidoney</v>
      </c>
      <c r="I8" t="str">
        <v>Yitzhok</v>
      </c>
      <c r="J8" t="str">
        <v>Female</v>
      </c>
      <c r="K8" t="str">
        <v>Engineering</v>
      </c>
      <c r="L8" s="20">
        <v>118442.54</v>
      </c>
      <c r="N8" s="57"/>
    </row>
    <row r="9" spans="2:14" x14ac:dyDescent="0.35">
      <c r="B9" t="str">
        <v>PR02208</v>
      </c>
      <c r="C9" t="str">
        <v>Sankar</v>
      </c>
      <c r="D9" s="28" t="str">
        <v>Training</v>
      </c>
      <c r="E9" s="28">
        <v>102934.09</v>
      </c>
      <c r="G9" t="str">
        <v>SQ02624</v>
      </c>
      <c r="H9" t="str">
        <v>Gwenneth</v>
      </c>
      <c r="I9" t="str">
        <v>Fealey</v>
      </c>
      <c r="J9" t="str">
        <v>Female</v>
      </c>
      <c r="K9" t="str">
        <v>Engineering</v>
      </c>
      <c r="L9" s="20">
        <v>114772.32</v>
      </c>
      <c r="N9" s="57"/>
    </row>
    <row r="10" spans="2:14" x14ac:dyDescent="0.35">
      <c r="B10" t="str">
        <v>PR02288</v>
      </c>
      <c r="C10" t="str">
        <v>Bronger</v>
      </c>
      <c r="D10" s="28" t="str">
        <v>Product Management</v>
      </c>
      <c r="E10" s="28">
        <v>104335.03999999999</v>
      </c>
      <c r="G10" t="str">
        <v>SQ03387</v>
      </c>
      <c r="H10" t="str">
        <v>Robinia</v>
      </c>
      <c r="I10" t="str">
        <v>Scholling</v>
      </c>
      <c r="J10" t="str">
        <v>Female</v>
      </c>
      <c r="K10" t="str">
        <v>Human Resources</v>
      </c>
      <c r="L10" s="20">
        <v>100731.95</v>
      </c>
      <c r="N10" s="57"/>
    </row>
    <row r="11" spans="2:14" x14ac:dyDescent="0.35">
      <c r="B11" t="str">
        <v>PR03886</v>
      </c>
      <c r="C11" t="str">
        <v>MacKnockiter</v>
      </c>
      <c r="D11" s="28" t="str">
        <v>Accounting</v>
      </c>
      <c r="E11" s="28">
        <v>119022.49</v>
      </c>
      <c r="G11" t="str">
        <v>SQ03491</v>
      </c>
      <c r="H11" t="str">
        <v>Freda</v>
      </c>
      <c r="I11" t="str">
        <v>Legan</v>
      </c>
      <c r="J11" t="str">
        <v>Female</v>
      </c>
      <c r="K11" t="str">
        <v>Sales</v>
      </c>
      <c r="L11" s="20">
        <v>102129.37</v>
      </c>
      <c r="N11" s="57"/>
    </row>
    <row r="12" spans="2:14" x14ac:dyDescent="0.35">
      <c r="B12" t="str">
        <v>PR04601</v>
      </c>
      <c r="C12" t="str">
        <v>Panditula</v>
      </c>
      <c r="D12" s="28" t="str">
        <v>Support</v>
      </c>
      <c r="E12" s="28">
        <v>104802.63</v>
      </c>
      <c r="G12" t="str">
        <v>SQ04612</v>
      </c>
      <c r="H12" t="str">
        <v>Mick</v>
      </c>
      <c r="I12" t="str">
        <v>Spraberry</v>
      </c>
      <c r="J12" t="str">
        <v>Female</v>
      </c>
      <c r="K12" t="str">
        <v>Services</v>
      </c>
      <c r="L12" s="20">
        <v>120000</v>
      </c>
      <c r="N12" s="57"/>
    </row>
    <row r="13" spans="2:14" x14ac:dyDescent="0.35">
      <c r="B13" t="str">
        <v>SQ00022</v>
      </c>
      <c r="C13" t="str">
        <v>Demke</v>
      </c>
      <c r="D13" s="28" t="str">
        <v>Business Development</v>
      </c>
      <c r="E13" s="28">
        <v>110042.37</v>
      </c>
      <c r="G13" t="str">
        <v>TN00579</v>
      </c>
      <c r="H13" t="str">
        <v>Rafaelita</v>
      </c>
      <c r="I13" t="str">
        <v>Blaksland</v>
      </c>
      <c r="J13" t="str">
        <v>Female</v>
      </c>
      <c r="K13" t="str">
        <v>Services</v>
      </c>
      <c r="L13" s="20">
        <v>109163.39</v>
      </c>
      <c r="N13" s="57"/>
    </row>
    <row r="14" spans="2:14" x14ac:dyDescent="0.35">
      <c r="B14" t="str">
        <v>SQ00144</v>
      </c>
      <c r="C14" t="str">
        <v>Dunbleton</v>
      </c>
      <c r="D14" s="28" t="str">
        <v>Engineering</v>
      </c>
      <c r="E14" s="28">
        <v>118976.16</v>
      </c>
      <c r="G14" t="str">
        <v>TN01281</v>
      </c>
      <c r="H14" t="str">
        <v>Cletus</v>
      </c>
      <c r="I14" t="str">
        <v>McGarahan</v>
      </c>
      <c r="J14" t="str">
        <v>Female</v>
      </c>
      <c r="K14" t="str">
        <v>Engineering</v>
      </c>
      <c r="L14" s="20">
        <v>114425.19</v>
      </c>
      <c r="N14" s="57"/>
    </row>
    <row r="15" spans="2:14" x14ac:dyDescent="0.35">
      <c r="B15" t="str">
        <v>SQ00498</v>
      </c>
      <c r="C15" t="str">
        <v>Ofer</v>
      </c>
      <c r="D15" s="28" t="str">
        <v>Legal</v>
      </c>
      <c r="E15" s="28">
        <v>111049.84</v>
      </c>
      <c r="G15" t="str">
        <v>TN04246</v>
      </c>
      <c r="H15" t="str">
        <v>Shaylyn</v>
      </c>
      <c r="I15" t="str">
        <v>Ransbury</v>
      </c>
      <c r="J15" t="str">
        <v>Female</v>
      </c>
      <c r="K15" t="str">
        <v>Support</v>
      </c>
      <c r="L15" s="20">
        <v>100371.31</v>
      </c>
      <c r="N15" s="57"/>
    </row>
    <row r="16" spans="2:14" x14ac:dyDescent="0.35">
      <c r="B16" t="str">
        <v>SQ01620</v>
      </c>
      <c r="C16" t="str">
        <v>Brandino</v>
      </c>
      <c r="D16" s="28" t="str">
        <v>Legal</v>
      </c>
      <c r="E16" s="28">
        <v>113616.23</v>
      </c>
      <c r="G16" t="str">
        <v>VT04093</v>
      </c>
      <c r="H16" t="str">
        <v>Prasanna</v>
      </c>
      <c r="I16" t="str">
        <v>Lakshmi</v>
      </c>
      <c r="J16" t="str">
        <v>Female</v>
      </c>
      <c r="K16" t="str">
        <v>Training</v>
      </c>
      <c r="L16" s="20">
        <v>116767.63</v>
      </c>
      <c r="N16" s="57"/>
    </row>
    <row r="17" spans="2:14" x14ac:dyDescent="0.35">
      <c r="B17" t="str">
        <v>SQ02035</v>
      </c>
      <c r="C17" t="str">
        <v>Izzard</v>
      </c>
      <c r="D17" s="28" t="str">
        <v>Human Resources</v>
      </c>
      <c r="E17" s="28">
        <v>103494.94</v>
      </c>
      <c r="G17" t="str">
        <v>VT04093</v>
      </c>
      <c r="H17" t="str">
        <v>Baruna</v>
      </c>
      <c r="I17" t="str">
        <v>Ogale</v>
      </c>
      <c r="J17" t="str">
        <v>Female</v>
      </c>
      <c r="K17" t="str">
        <v>Training</v>
      </c>
      <c r="L17" s="20">
        <v>116767.63</v>
      </c>
      <c r="N17" s="57"/>
    </row>
    <row r="18" spans="2:14" x14ac:dyDescent="0.35">
      <c r="B18" t="str">
        <v>SQ02035</v>
      </c>
      <c r="C18" t="str">
        <v>Izzard</v>
      </c>
      <c r="D18" s="28" t="str">
        <v>Human Resources</v>
      </c>
      <c r="E18" s="28">
        <v>103494.94</v>
      </c>
    </row>
    <row r="19" spans="2:14" x14ac:dyDescent="0.35">
      <c r="B19" t="str">
        <v>SQ02174</v>
      </c>
      <c r="C19" t="str">
        <v>Yitzhok</v>
      </c>
      <c r="D19" s="28" t="str">
        <v>Engineering</v>
      </c>
      <c r="E19" s="28">
        <v>118442.54</v>
      </c>
    </row>
    <row r="20" spans="2:14" ht="20" thickBot="1" x14ac:dyDescent="0.5">
      <c r="B20" t="str">
        <v>SQ02624</v>
      </c>
      <c r="C20" t="str">
        <v>Fealey</v>
      </c>
      <c r="D20" s="28" t="str">
        <v>Engineering</v>
      </c>
      <c r="E20" s="28">
        <v>114772.32</v>
      </c>
      <c r="G20" s="19" t="s">
        <v>771</v>
      </c>
    </row>
    <row r="21" spans="2:14" ht="15" thickTop="1" x14ac:dyDescent="0.35">
      <c r="B21" t="str">
        <v>SQ02703</v>
      </c>
      <c r="C21" t="str">
        <v>Ranjana</v>
      </c>
      <c r="D21" s="28" t="str">
        <v>Marketing</v>
      </c>
      <c r="E21" s="28">
        <v>104903.79</v>
      </c>
      <c r="G21" s="58" t="str" cm="1">
        <f t="array" ref="G21:L21">_xlfn.CHOOSECOLS(staff[#Headers],1,2,3,4,5,6)</f>
        <v>Emp ID</v>
      </c>
      <c r="H21" s="58" t="str">
        <v>First Name</v>
      </c>
      <c r="I21" s="58" t="str">
        <v>Last Name</v>
      </c>
      <c r="J21" s="58" t="str">
        <v>Gender</v>
      </c>
      <c r="K21" s="58" t="str">
        <v>Department</v>
      </c>
      <c r="L21" s="58" t="str">
        <v>Salary</v>
      </c>
    </row>
    <row r="22" spans="2:14" x14ac:dyDescent="0.35">
      <c r="B22" t="str">
        <v>SQ03116</v>
      </c>
      <c r="C22" t="str">
        <v>Fearn</v>
      </c>
      <c r="D22" s="28" t="str">
        <v>Engineering</v>
      </c>
      <c r="E22" s="28">
        <v>108872.77</v>
      </c>
    </row>
    <row r="23" spans="2:14" x14ac:dyDescent="0.35">
      <c r="B23" t="str">
        <v>SQ03387</v>
      </c>
      <c r="C23" t="str">
        <v>Scholling</v>
      </c>
      <c r="D23" s="28" t="str">
        <v>Human Resources</v>
      </c>
      <c r="E23" s="28">
        <v>100731.95</v>
      </c>
      <c r="G23" s="53" t="str" cm="1">
        <f t="array" ref="G23:L40">_xlfn.CHOOSECOLS(_xlfn._xlws.FILTER(staff[], (staff[Gender]="Female") * (staff[Salary]&gt;100000)), 1, 2, 3, 4, 5, 6)</f>
        <v>PR00746</v>
      </c>
      <c r="H23" s="53" t="str">
        <v>Hogan</v>
      </c>
      <c r="I23" s="53" t="str">
        <v>Iles</v>
      </c>
      <c r="J23" s="53" t="str">
        <v>Female</v>
      </c>
      <c r="K23" s="53" t="str">
        <v>Accounting</v>
      </c>
      <c r="L23" s="56">
        <v>114177.23</v>
      </c>
    </row>
    <row r="24" spans="2:14" x14ac:dyDescent="0.35">
      <c r="B24" t="str">
        <v>SQ03476</v>
      </c>
      <c r="C24" t="str">
        <v>Kothapeta</v>
      </c>
      <c r="D24" s="28" t="str">
        <v>Accounting</v>
      </c>
      <c r="E24" s="28">
        <v>107107.6</v>
      </c>
      <c r="G24" t="str">
        <v>PR02208</v>
      </c>
      <c r="H24" t="str">
        <v>Gowri</v>
      </c>
      <c r="I24" t="str">
        <v>Sankar</v>
      </c>
      <c r="J24" t="str">
        <v>Female</v>
      </c>
      <c r="K24" t="str">
        <v>Training</v>
      </c>
      <c r="L24" s="20">
        <v>102934.09</v>
      </c>
    </row>
    <row r="25" spans="2:14" x14ac:dyDescent="0.35">
      <c r="B25" t="str">
        <v>SQ03491</v>
      </c>
      <c r="C25" t="str">
        <v>Legan</v>
      </c>
      <c r="D25" s="28" t="str">
        <v>Sales</v>
      </c>
      <c r="E25" s="28">
        <v>102129.37</v>
      </c>
      <c r="G25" t="str">
        <v>SQ00498</v>
      </c>
      <c r="H25" t="str">
        <v>Amery</v>
      </c>
      <c r="I25" t="str">
        <v>Ofer</v>
      </c>
      <c r="J25" t="str">
        <v>Female</v>
      </c>
      <c r="K25" t="str">
        <v>Legal</v>
      </c>
      <c r="L25" s="20">
        <v>111049.84</v>
      </c>
    </row>
    <row r="26" spans="2:14" x14ac:dyDescent="0.35">
      <c r="B26" t="str">
        <v>SQ03733</v>
      </c>
      <c r="C26" t="str">
        <v>Antonacci</v>
      </c>
      <c r="D26" s="28" t="str">
        <v>Engineering</v>
      </c>
      <c r="E26" s="28">
        <v>109143.17</v>
      </c>
      <c r="G26" t="str">
        <v>SQ02174</v>
      </c>
      <c r="H26" t="str">
        <v>Sidoney</v>
      </c>
      <c r="I26" t="str">
        <v>Yitzhok</v>
      </c>
      <c r="J26" t="str">
        <v>Female</v>
      </c>
      <c r="K26" t="str">
        <v>Engineering</v>
      </c>
      <c r="L26" s="20">
        <v>118442.54</v>
      </c>
    </row>
    <row r="27" spans="2:14" x14ac:dyDescent="0.35">
      <c r="B27" t="str">
        <v>SQ04603</v>
      </c>
      <c r="C27" t="str">
        <v>Craiker</v>
      </c>
      <c r="D27" s="28" t="str">
        <v>Product Management</v>
      </c>
      <c r="E27" s="28">
        <v>111229.47</v>
      </c>
      <c r="G27" t="str">
        <v>SQ02624</v>
      </c>
      <c r="H27" t="str">
        <v>Gwenneth</v>
      </c>
      <c r="I27" t="str">
        <v>Fealey</v>
      </c>
      <c r="J27" t="str">
        <v>Female</v>
      </c>
      <c r="K27" t="str">
        <v>Engineering</v>
      </c>
      <c r="L27" s="20">
        <v>114772.32</v>
      </c>
    </row>
    <row r="28" spans="2:14" x14ac:dyDescent="0.35">
      <c r="B28" t="str">
        <v>SQ04612</v>
      </c>
      <c r="C28" t="str">
        <v>Spraberry</v>
      </c>
      <c r="D28" s="28" t="str">
        <v>Services</v>
      </c>
      <c r="E28" s="28">
        <v>120000</v>
      </c>
      <c r="G28" t="str">
        <v>SQ02703</v>
      </c>
      <c r="H28" t="str">
        <v>Deepit</v>
      </c>
      <c r="I28" t="str">
        <v>Ranjana</v>
      </c>
      <c r="J28" t="str">
        <v>Female</v>
      </c>
      <c r="K28" t="str">
        <v>Marketing</v>
      </c>
      <c r="L28" s="20">
        <v>104903.79</v>
      </c>
    </row>
    <row r="29" spans="2:14" x14ac:dyDescent="0.35">
      <c r="B29" t="str">
        <v>SQ04665</v>
      </c>
      <c r="C29" t="str">
        <v>Jagson</v>
      </c>
      <c r="D29" s="28" t="str">
        <v>Services</v>
      </c>
      <c r="E29" s="28">
        <v>100424.23</v>
      </c>
      <c r="G29" t="str">
        <v>SQ03387</v>
      </c>
      <c r="H29" t="str">
        <v>Robinia</v>
      </c>
      <c r="I29" t="str">
        <v>Scholling</v>
      </c>
      <c r="J29" t="str">
        <v>Female</v>
      </c>
      <c r="K29" t="str">
        <v>Human Resources</v>
      </c>
      <c r="L29" s="20">
        <v>100731.95</v>
      </c>
    </row>
    <row r="30" spans="2:14" x14ac:dyDescent="0.35">
      <c r="B30" t="str">
        <v>TN00579</v>
      </c>
      <c r="C30" t="str">
        <v>Blaksland</v>
      </c>
      <c r="D30" s="28" t="str">
        <v>Services</v>
      </c>
      <c r="E30" s="28">
        <v>109163.39</v>
      </c>
      <c r="G30" t="str">
        <v>SQ03491</v>
      </c>
      <c r="H30" t="str">
        <v>Freda</v>
      </c>
      <c r="I30" t="str">
        <v>Legan</v>
      </c>
      <c r="J30" t="str">
        <v>Female</v>
      </c>
      <c r="K30" t="str">
        <v>Sales</v>
      </c>
      <c r="L30" s="20">
        <v>102129.37</v>
      </c>
    </row>
    <row r="31" spans="2:14" x14ac:dyDescent="0.35">
      <c r="B31" t="str">
        <v>TN01281</v>
      </c>
      <c r="C31" t="str">
        <v>McGarahan</v>
      </c>
      <c r="D31" s="28" t="str">
        <v>Engineering</v>
      </c>
      <c r="E31" s="28">
        <v>114425.19</v>
      </c>
      <c r="G31" t="str">
        <v>SQ04612</v>
      </c>
      <c r="H31" t="str">
        <v>Mick</v>
      </c>
      <c r="I31" t="str">
        <v>Spraberry</v>
      </c>
      <c r="J31" t="str">
        <v>Female</v>
      </c>
      <c r="K31" t="str">
        <v>Services</v>
      </c>
      <c r="L31" s="20">
        <v>120000</v>
      </c>
    </row>
    <row r="32" spans="2:14" x14ac:dyDescent="0.35">
      <c r="B32" t="str">
        <v>TN04058</v>
      </c>
      <c r="C32" t="str">
        <v>Malladi</v>
      </c>
      <c r="D32" s="28" t="str">
        <v>Product Management</v>
      </c>
      <c r="E32" s="28">
        <v>106775.14</v>
      </c>
      <c r="G32" t="str">
        <v>TN00579</v>
      </c>
      <c r="H32" t="str">
        <v>Rafaelita</v>
      </c>
      <c r="I32" t="str">
        <v>Blaksland</v>
      </c>
      <c r="J32" t="str">
        <v>Female</v>
      </c>
      <c r="K32" t="str">
        <v>Services</v>
      </c>
      <c r="L32" s="20">
        <v>109163.39</v>
      </c>
    </row>
    <row r="33" spans="2:12" x14ac:dyDescent="0.35">
      <c r="B33" t="str">
        <v>TN04058</v>
      </c>
      <c r="C33" t="str">
        <v>Nandin</v>
      </c>
      <c r="D33" s="28" t="str">
        <v>Product Management</v>
      </c>
      <c r="E33" s="28">
        <v>106775.14</v>
      </c>
      <c r="G33" t="str">
        <v>TN01281</v>
      </c>
      <c r="H33" t="str">
        <v>Cletus</v>
      </c>
      <c r="I33" t="str">
        <v>McGarahan</v>
      </c>
      <c r="J33" t="str">
        <v>Female</v>
      </c>
      <c r="K33" t="str">
        <v>Engineering</v>
      </c>
      <c r="L33" s="20">
        <v>114425.19</v>
      </c>
    </row>
    <row r="34" spans="2:12" x14ac:dyDescent="0.35">
      <c r="B34" t="str">
        <v>TN04246</v>
      </c>
      <c r="C34" t="str">
        <v>Ransbury</v>
      </c>
      <c r="D34" s="28" t="str">
        <v>Support</v>
      </c>
      <c r="E34" s="28">
        <v>100371.31</v>
      </c>
      <c r="G34" t="str">
        <v>TN04246</v>
      </c>
      <c r="H34" t="str">
        <v>Shaylyn</v>
      </c>
      <c r="I34" t="str">
        <v>Ransbury</v>
      </c>
      <c r="J34" t="str">
        <v>Female</v>
      </c>
      <c r="K34" t="str">
        <v>Support</v>
      </c>
      <c r="L34" s="20">
        <v>100371.31</v>
      </c>
    </row>
    <row r="35" spans="2:12" x14ac:dyDescent="0.35">
      <c r="B35" t="str">
        <v>TN04740</v>
      </c>
      <c r="C35" t="str">
        <v>Cuming</v>
      </c>
      <c r="D35" s="28" t="str">
        <v>Support</v>
      </c>
      <c r="E35" s="28">
        <v>104038.9</v>
      </c>
      <c r="G35" t="str">
        <v>TN04740</v>
      </c>
      <c r="H35" t="str">
        <v>Tristam</v>
      </c>
      <c r="I35" t="str">
        <v>Cuming</v>
      </c>
      <c r="J35" t="str">
        <v>Female</v>
      </c>
      <c r="K35" t="str">
        <v>Support</v>
      </c>
      <c r="L35" s="20">
        <v>104038.9</v>
      </c>
    </row>
    <row r="36" spans="2:12" x14ac:dyDescent="0.35">
      <c r="B36" t="str">
        <v>VT01684</v>
      </c>
      <c r="C36" t="str">
        <v>Yu</v>
      </c>
      <c r="D36" s="28" t="str">
        <v>Training</v>
      </c>
      <c r="E36" s="28">
        <v>101187.36</v>
      </c>
      <c r="G36" t="str">
        <v>VT01684</v>
      </c>
      <c r="H36" t="str">
        <v>Audry</v>
      </c>
      <c r="I36" t="str">
        <v>Yu</v>
      </c>
      <c r="J36" t="str">
        <v>Female</v>
      </c>
      <c r="K36" t="str">
        <v>Training</v>
      </c>
      <c r="L36" s="20">
        <v>101187.36</v>
      </c>
    </row>
    <row r="37" spans="2:12" x14ac:dyDescent="0.35">
      <c r="B37" t="str">
        <v>VT01762</v>
      </c>
      <c r="C37" t="str">
        <v>Raghavanpillai</v>
      </c>
      <c r="D37" s="28" t="str">
        <v>Accounting</v>
      </c>
      <c r="E37" s="28">
        <v>102515.81</v>
      </c>
      <c r="G37" t="str">
        <v>VT04093</v>
      </c>
      <c r="H37" t="str">
        <v>Prasanna</v>
      </c>
      <c r="I37" t="str">
        <v>Lakshmi</v>
      </c>
      <c r="J37" t="str">
        <v>Female</v>
      </c>
      <c r="K37" t="str">
        <v>Training</v>
      </c>
      <c r="L37" s="20">
        <v>116767.63</v>
      </c>
    </row>
    <row r="38" spans="2:12" x14ac:dyDescent="0.35">
      <c r="B38" t="str">
        <v>VT01893</v>
      </c>
      <c r="C38" t="str">
        <v>Guillet</v>
      </c>
      <c r="D38" s="28" t="str">
        <v>Training</v>
      </c>
      <c r="E38" s="28">
        <v>112778.28</v>
      </c>
      <c r="G38" t="str">
        <v>VT04093</v>
      </c>
      <c r="H38" t="str">
        <v>Baruna</v>
      </c>
      <c r="I38" t="str">
        <v>Ogale</v>
      </c>
      <c r="J38" t="str">
        <v>Female</v>
      </c>
      <c r="K38" t="str">
        <v>Training</v>
      </c>
      <c r="L38" s="20">
        <v>116767.63</v>
      </c>
    </row>
    <row r="39" spans="2:12" x14ac:dyDescent="0.35">
      <c r="B39" t="str">
        <v>VT01893</v>
      </c>
      <c r="C39" t="str">
        <v>Guillet</v>
      </c>
      <c r="D39" s="28" t="str">
        <v>Training</v>
      </c>
      <c r="E39" s="28">
        <v>112778.28</v>
      </c>
      <c r="G39" t="str">
        <v>VT04552</v>
      </c>
      <c r="H39" t="str">
        <v>Theresita</v>
      </c>
      <c r="I39" t="str">
        <v>Chasmer</v>
      </c>
      <c r="J39" t="str">
        <v>Female</v>
      </c>
      <c r="K39" t="str">
        <v>Product Management</v>
      </c>
      <c r="L39" s="20">
        <v>106665.67</v>
      </c>
    </row>
    <row r="40" spans="2:12" x14ac:dyDescent="0.35">
      <c r="B40" t="str">
        <v>VT02491</v>
      </c>
      <c r="C40" t="str">
        <v>Gotfrey</v>
      </c>
      <c r="D40" s="28" t="str">
        <v>Engineering</v>
      </c>
      <c r="E40" s="28">
        <v>114465.93</v>
      </c>
      <c r="G40" t="str">
        <v>VT04681</v>
      </c>
      <c r="H40" t="str">
        <v>Nickolai</v>
      </c>
      <c r="I40" t="str">
        <v>Artin</v>
      </c>
      <c r="J40" t="str">
        <v>Female</v>
      </c>
      <c r="K40" t="str">
        <v>Product Management</v>
      </c>
      <c r="L40" s="20">
        <v>110906.35</v>
      </c>
    </row>
    <row r="41" spans="2:12" x14ac:dyDescent="0.35">
      <c r="B41" t="str">
        <v>VT02801</v>
      </c>
      <c r="C41" t="str">
        <v>Mahady</v>
      </c>
      <c r="D41" s="28" t="str">
        <v>Training</v>
      </c>
      <c r="E41" s="28">
        <v>114691.03</v>
      </c>
    </row>
    <row r="42" spans="2:12" x14ac:dyDescent="0.35">
      <c r="B42" t="str">
        <v>VT03421</v>
      </c>
      <c r="C42" t="str">
        <v>Bagg</v>
      </c>
      <c r="D42" s="28" t="str">
        <v>Legal</v>
      </c>
      <c r="E42" s="28">
        <v>113747.56</v>
      </c>
    </row>
    <row r="43" spans="2:12" x14ac:dyDescent="0.35">
      <c r="B43" t="str">
        <v>VT03421</v>
      </c>
      <c r="C43" t="str">
        <v>Bagg</v>
      </c>
      <c r="D43" s="28" t="str">
        <v>Legal</v>
      </c>
      <c r="E43" s="28">
        <v>113747.56</v>
      </c>
      <c r="L43" s="20"/>
    </row>
    <row r="44" spans="2:12" x14ac:dyDescent="0.35">
      <c r="B44" t="str">
        <v>VT04028</v>
      </c>
      <c r="C44" t="str">
        <v>Rolf</v>
      </c>
      <c r="D44" s="28" t="str">
        <v>Services</v>
      </c>
      <c r="E44" s="28">
        <v>111815.49</v>
      </c>
      <c r="L44" s="20"/>
    </row>
    <row r="45" spans="2:12" x14ac:dyDescent="0.35">
      <c r="B45" t="str">
        <v>VT04028</v>
      </c>
      <c r="C45" t="str">
        <v>Rolf</v>
      </c>
      <c r="D45" s="28" t="str">
        <v>Services</v>
      </c>
      <c r="E45" s="28">
        <v>111815.49</v>
      </c>
      <c r="L45" s="20"/>
    </row>
    <row r="46" spans="2:12" x14ac:dyDescent="0.35">
      <c r="B46" t="str">
        <v>VT04093</v>
      </c>
      <c r="C46" t="str">
        <v>Lakshmi</v>
      </c>
      <c r="D46" s="28" t="str">
        <v>Training</v>
      </c>
      <c r="E46" s="28">
        <v>116767.63</v>
      </c>
      <c r="L46" s="20"/>
    </row>
    <row r="47" spans="2:12" x14ac:dyDescent="0.35">
      <c r="B47" t="str">
        <v>VT04093</v>
      </c>
      <c r="C47" t="str">
        <v>Ogale</v>
      </c>
      <c r="D47" s="28" t="str">
        <v>Training</v>
      </c>
      <c r="E47" s="28">
        <v>116767.63</v>
      </c>
      <c r="L47" s="20"/>
    </row>
    <row r="48" spans="2:12" x14ac:dyDescent="0.35">
      <c r="B48" t="str">
        <v>VT04350</v>
      </c>
      <c r="C48" t="str">
        <v>Moorthy</v>
      </c>
      <c r="D48" s="28" t="str">
        <v>Business Development</v>
      </c>
      <c r="E48" s="28">
        <v>106400.02</v>
      </c>
    </row>
    <row r="49" spans="2:5" x14ac:dyDescent="0.35">
      <c r="B49" t="str">
        <v>VT04350</v>
      </c>
      <c r="C49" t="str">
        <v>Kothari</v>
      </c>
      <c r="D49" s="28" t="str">
        <v>Business Development</v>
      </c>
      <c r="E49" s="28">
        <v>106400.02</v>
      </c>
    </row>
    <row r="50" spans="2:5" x14ac:dyDescent="0.35">
      <c r="B50" t="str">
        <v>VT04552</v>
      </c>
      <c r="C50" t="str">
        <v>Chasmer</v>
      </c>
      <c r="D50" s="28" t="str">
        <v>Product Management</v>
      </c>
      <c r="E50" s="28">
        <v>106665.67</v>
      </c>
    </row>
    <row r="51" spans="2:5" x14ac:dyDescent="0.35">
      <c r="B51" t="str">
        <v>VT04681</v>
      </c>
      <c r="C51" t="str">
        <v>Artin</v>
      </c>
      <c r="D51" s="28" t="str">
        <v>Product Management</v>
      </c>
      <c r="E51" s="28">
        <v>110906.35</v>
      </c>
    </row>
    <row r="53" spans="2:5" ht="20" thickBot="1" x14ac:dyDescent="0.5">
      <c r="B53" s="19"/>
    </row>
    <row r="54" spans="2:5" ht="15" thickTop="1" x14ac:dyDescent="0.35"/>
  </sheetData>
  <mergeCells count="1">
    <mergeCell ref="G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H13"/>
  <sheetViews>
    <sheetView workbookViewId="0">
      <selection activeCell="G34" sqref="G34"/>
    </sheetView>
  </sheetViews>
  <sheetFormatPr defaultRowHeight="14.5" x14ac:dyDescent="0.35"/>
  <cols>
    <col min="1" max="1" width="15" customWidth="1"/>
    <col min="2" max="2" width="15.1796875" customWidth="1"/>
    <col min="3" max="3" width="14.81640625" customWidth="1"/>
    <col min="4" max="4" width="21.81640625" customWidth="1"/>
    <col min="6" max="8" width="16.7265625" bestFit="1" customWidth="1"/>
    <col min="9" max="9" width="8.7265625" customWidth="1"/>
  </cols>
  <sheetData>
    <row r="1" spans="1:8" ht="16.5" thickBot="1" x14ac:dyDescent="0.45">
      <c r="A1" s="62"/>
      <c r="B1" s="63" t="s">
        <v>8</v>
      </c>
      <c r="C1" s="63"/>
      <c r="D1" s="63"/>
    </row>
    <row r="2" spans="1:8" ht="16.5" thickTop="1" x14ac:dyDescent="0.4">
      <c r="A2" s="62"/>
      <c r="B2" s="62"/>
      <c r="C2" s="62"/>
      <c r="D2" s="62"/>
    </row>
    <row r="3" spans="1:8" ht="16" x14ac:dyDescent="0.4">
      <c r="A3" s="62"/>
      <c r="B3" s="61" t="s">
        <v>776</v>
      </c>
      <c r="C3" s="61" t="s">
        <v>56</v>
      </c>
      <c r="D3" s="61" t="s">
        <v>37</v>
      </c>
      <c r="F3" s="66" t="s">
        <v>777</v>
      </c>
      <c r="G3" s="67" t="s">
        <v>56</v>
      </c>
      <c r="H3" s="66" t="s">
        <v>37</v>
      </c>
    </row>
    <row r="4" spans="1:8" ht="16" x14ac:dyDescent="0.4">
      <c r="A4" s="61" t="s">
        <v>773</v>
      </c>
      <c r="B4" s="64">
        <f>MIN(staff[Salary])</f>
        <v>28160.79</v>
      </c>
      <c r="C4" s="64">
        <f>_xlfn.MINIFS(staff[Salary],staff[Gender],C3)</f>
        <v>28160.79</v>
      </c>
      <c r="D4" s="64">
        <f>_xlfn.MINIFS(staff[Salary], staff[Gender], D3)</f>
        <v>28305.08</v>
      </c>
      <c r="F4" s="56" cm="1">
        <f t="array" ref="F4:F8">_xlfn.TAKE(_xlfn._xlws.SORT(staff[Salary], ,-1),5)</f>
        <v>120000</v>
      </c>
      <c r="G4" s="56" cm="1">
        <f t="array" aca="1" ref="G4:G8" ca="1">LARGE(IF(staff[Gender]="Male", staff[Salary]), ROW(INDIRECT("1:5")))</f>
        <v>120000</v>
      </c>
      <c r="H4" s="56" cm="1">
        <f t="array" aca="1" ref="H4:H8" ca="1">LARGE(IF(staff[Gender]="Female", staff[Salary]), ROW(INDIRECT("1:5")))</f>
        <v>120000</v>
      </c>
    </row>
    <row r="5" spans="1:8" ht="16" x14ac:dyDescent="0.4">
      <c r="A5" s="61" t="s">
        <v>774</v>
      </c>
      <c r="B5" s="64">
        <f>MAX(staff[Salary])</f>
        <v>120000</v>
      </c>
      <c r="C5" s="64">
        <f>_xlfn.MAXIFS(staff[Salary],staff[Gender],C3)</f>
        <v>120000</v>
      </c>
      <c r="D5" s="64">
        <f>_xlfn.MAXIFS(staff[Salary],staff[Gender],D3)</f>
        <v>120000</v>
      </c>
      <c r="F5" s="56">
        <v>120000</v>
      </c>
      <c r="G5" s="56">
        <f ca="1"/>
        <v>119022.49</v>
      </c>
      <c r="H5" s="56">
        <f ca="1"/>
        <v>118442.54</v>
      </c>
    </row>
    <row r="6" spans="1:8" ht="16" x14ac:dyDescent="0.4">
      <c r="A6" s="61" t="s">
        <v>775</v>
      </c>
      <c r="B6" s="64">
        <f>LARGE(staff[Salary],1)</f>
        <v>120000</v>
      </c>
      <c r="C6" s="64"/>
      <c r="D6" s="64"/>
      <c r="F6" s="56">
        <v>119022.49</v>
      </c>
      <c r="G6" s="56">
        <f ca="1"/>
        <v>118976.16</v>
      </c>
      <c r="H6" s="56">
        <f ca="1"/>
        <v>116767.63</v>
      </c>
    </row>
    <row r="7" spans="1:8" ht="16" x14ac:dyDescent="0.4">
      <c r="A7" s="62"/>
      <c r="B7" s="64">
        <f>LARGE(staff[Salary],2)</f>
        <v>120000</v>
      </c>
      <c r="C7" s="64"/>
      <c r="D7" s="64"/>
      <c r="F7" s="56">
        <v>118976.16</v>
      </c>
      <c r="G7" s="56">
        <f ca="1"/>
        <v>115191.38</v>
      </c>
      <c r="H7" s="56">
        <f ca="1"/>
        <v>116767.63</v>
      </c>
    </row>
    <row r="8" spans="1:8" ht="16" x14ac:dyDescent="0.4">
      <c r="A8" s="62"/>
      <c r="B8" s="64">
        <f>LARGE(staff[Salary],3)</f>
        <v>119022.49</v>
      </c>
      <c r="C8" s="64"/>
      <c r="D8" s="64"/>
      <c r="F8" s="56">
        <v>118442.54</v>
      </c>
      <c r="G8" s="56">
        <f ca="1"/>
        <v>114691.03</v>
      </c>
      <c r="H8" s="56">
        <f ca="1"/>
        <v>114772.32</v>
      </c>
    </row>
    <row r="9" spans="1:8" ht="16" x14ac:dyDescent="0.4">
      <c r="A9" s="62"/>
      <c r="B9" s="64">
        <f>LARGE(staff[Salary],4)</f>
        <v>118976.16</v>
      </c>
      <c r="C9" s="64"/>
      <c r="D9" s="64"/>
    </row>
    <row r="10" spans="1:8" ht="16" x14ac:dyDescent="0.4">
      <c r="A10" s="62"/>
      <c r="B10" s="64">
        <f>LARGE(staff[Salary],5)</f>
        <v>118442.54</v>
      </c>
      <c r="C10" s="64"/>
      <c r="D10" s="64"/>
    </row>
    <row r="11" spans="1:8" ht="16" x14ac:dyDescent="0.4">
      <c r="A11" s="62"/>
      <c r="B11" s="64">
        <f>LARGE(staff[Salary],6)</f>
        <v>116767.63</v>
      </c>
      <c r="C11" s="65"/>
      <c r="D11" s="65"/>
    </row>
    <row r="12" spans="1:8" ht="16" x14ac:dyDescent="0.4">
      <c r="A12" s="62"/>
      <c r="B12" s="64">
        <f>LARGE(staff[Salary],7)</f>
        <v>116767.63</v>
      </c>
      <c r="C12" s="65"/>
      <c r="D12" s="65"/>
    </row>
    <row r="13" spans="1:8" ht="16" x14ac:dyDescent="0.4">
      <c r="A13" s="62"/>
      <c r="B13" s="62"/>
      <c r="C13" s="62"/>
      <c r="D13" s="6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B1:S16"/>
  <sheetViews>
    <sheetView workbookViewId="0">
      <selection activeCell="N19" sqref="N19"/>
    </sheetView>
  </sheetViews>
  <sheetFormatPr defaultRowHeight="14.5" x14ac:dyDescent="0.35"/>
  <cols>
    <col min="2" max="2" width="24.1796875" bestFit="1" customWidth="1"/>
    <col min="8" max="8" width="27.1796875" customWidth="1"/>
  </cols>
  <sheetData>
    <row r="1" spans="2:19" ht="20" thickBot="1" x14ac:dyDescent="0.5">
      <c r="B1" s="19" t="s">
        <v>780</v>
      </c>
      <c r="E1" s="19" t="s">
        <v>801</v>
      </c>
      <c r="F1" s="19"/>
      <c r="G1" s="19"/>
      <c r="H1" s="19"/>
    </row>
    <row r="2" spans="2:19" ht="15" thickTop="1" x14ac:dyDescent="0.35">
      <c r="E2" s="78" t="str">
        <f>_xlfn.TEXTJOIN(", ", TRUE, _xlfn.UNIQUE(staff[Department]))</f>
        <v>Training, Business Development, Engineering, Marketing, Legal, Accounting, Human Resources, Research and Development, Services, Product Management, Support, Sales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2:19" ht="15" thickBot="1" x14ac:dyDescent="0.4">
      <c r="C3" s="60" t="s">
        <v>781</v>
      </c>
    </row>
    <row r="4" spans="2:19" ht="20.5" customHeight="1" x14ac:dyDescent="0.35">
      <c r="B4" s="68" t="s">
        <v>25</v>
      </c>
      <c r="C4" s="59">
        <f>COUNTA(B5:B16)</f>
        <v>12</v>
      </c>
    </row>
    <row r="5" spans="2:19" x14ac:dyDescent="0.35">
      <c r="B5" s="69" t="str" cm="1">
        <f t="array" ref="B5:B16">_xlfn.UNIQUE(staff[Department])</f>
        <v>Training</v>
      </c>
      <c r="C5" s="70"/>
    </row>
    <row r="6" spans="2:19" x14ac:dyDescent="0.35">
      <c r="B6" s="69" t="str">
        <v>Business Development</v>
      </c>
      <c r="C6" s="70"/>
    </row>
    <row r="7" spans="2:19" x14ac:dyDescent="0.35">
      <c r="B7" s="69" t="str">
        <v>Engineering</v>
      </c>
      <c r="C7" s="70"/>
    </row>
    <row r="8" spans="2:19" x14ac:dyDescent="0.35">
      <c r="B8" s="69" t="str">
        <v>Marketing</v>
      </c>
      <c r="C8" s="70"/>
    </row>
    <row r="9" spans="2:19" x14ac:dyDescent="0.35">
      <c r="B9" s="69" t="str">
        <v>Legal</v>
      </c>
      <c r="C9" s="70"/>
    </row>
    <row r="10" spans="2:19" x14ac:dyDescent="0.35">
      <c r="B10" s="69" t="str">
        <v>Accounting</v>
      </c>
      <c r="C10" s="70"/>
    </row>
    <row r="11" spans="2:19" x14ac:dyDescent="0.35">
      <c r="B11" s="69" t="str">
        <v>Human Resources</v>
      </c>
      <c r="C11" s="70"/>
    </row>
    <row r="12" spans="2:19" x14ac:dyDescent="0.35">
      <c r="B12" s="69" t="str">
        <v>Research and Development</v>
      </c>
      <c r="C12" s="70"/>
    </row>
    <row r="13" spans="2:19" x14ac:dyDescent="0.35">
      <c r="B13" s="69" t="str">
        <v>Services</v>
      </c>
      <c r="C13" s="70"/>
    </row>
    <row r="14" spans="2:19" x14ac:dyDescent="0.35">
      <c r="B14" s="69" t="str">
        <v>Product Management</v>
      </c>
      <c r="C14" s="70"/>
    </row>
    <row r="15" spans="2:19" x14ac:dyDescent="0.35">
      <c r="B15" s="69" t="str">
        <v>Support</v>
      </c>
      <c r="C15" s="70"/>
    </row>
    <row r="16" spans="2:19" ht="15" thickBot="1" x14ac:dyDescent="0.4">
      <c r="B16" s="71" t="str">
        <v>Sales</v>
      </c>
      <c r="C16" s="72"/>
    </row>
  </sheetData>
  <mergeCells count="1">
    <mergeCell ref="E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B1:F8"/>
  <sheetViews>
    <sheetView workbookViewId="0">
      <selection activeCell="F21" sqref="F21"/>
    </sheetView>
  </sheetViews>
  <sheetFormatPr defaultRowHeight="14.5" x14ac:dyDescent="0.35"/>
  <cols>
    <col min="1" max="1" width="10.1796875" bestFit="1" customWidth="1"/>
    <col min="2" max="2" width="21.90625" bestFit="1" customWidth="1"/>
    <col min="3" max="3" width="12.54296875" style="16" customWidth="1"/>
    <col min="5" max="5" width="16.54296875" customWidth="1"/>
    <col min="6" max="6" width="19.36328125" style="16" customWidth="1"/>
  </cols>
  <sheetData>
    <row r="1" spans="2:6" ht="20" thickBot="1" x14ac:dyDescent="0.5">
      <c r="B1" s="19" t="s">
        <v>784</v>
      </c>
      <c r="C1" s="51" t="s">
        <v>802</v>
      </c>
      <c r="E1" s="19" t="s">
        <v>803</v>
      </c>
      <c r="F1" s="51"/>
    </row>
    <row r="2" spans="2:6" ht="15" thickTop="1" x14ac:dyDescent="0.35"/>
    <row r="3" spans="2:6" x14ac:dyDescent="0.35">
      <c r="B3" s="58" t="s">
        <v>785</v>
      </c>
      <c r="C3" s="73" t="s">
        <v>34</v>
      </c>
      <c r="E3" s="58" t="s">
        <v>23</v>
      </c>
      <c r="F3" s="73" t="s">
        <v>183</v>
      </c>
    </row>
    <row r="4" spans="2:6" x14ac:dyDescent="0.35">
      <c r="E4" s="21" t="s">
        <v>804</v>
      </c>
      <c r="F4" s="16">
        <f>MATCH(F3,staff[Last Name])</f>
        <v>209</v>
      </c>
    </row>
    <row r="5" spans="2:6" x14ac:dyDescent="0.35">
      <c r="B5" s="21" t="s">
        <v>786</v>
      </c>
      <c r="C5" s="16" t="str">
        <f>VLOOKUP(C3,staff[],2,0)</f>
        <v>Torrance</v>
      </c>
      <c r="E5" s="21" t="s">
        <v>788</v>
      </c>
      <c r="F5" s="16" t="str" cm="1">
        <f t="array" ref="F5">INDEX(staff[Emp ID],F4)</f>
        <v>VT01610</v>
      </c>
    </row>
    <row r="6" spans="2:6" x14ac:dyDescent="0.35">
      <c r="B6" s="21" t="s">
        <v>787</v>
      </c>
      <c r="C6" s="16" t="str">
        <f>VLOOKUP(C3,staff[],3,0)</f>
        <v>Collier</v>
      </c>
      <c r="E6" s="21" t="s">
        <v>25</v>
      </c>
      <c r="F6" s="16" t="str" cm="1">
        <f t="array" ref="F6">INDEX(staff[Department],F4)</f>
        <v>Accounting</v>
      </c>
    </row>
    <row r="7" spans="2:6" x14ac:dyDescent="0.35">
      <c r="B7" s="21" t="s">
        <v>25</v>
      </c>
      <c r="C7" s="16" t="str">
        <f>VLOOKUP(C3,staff[],5,0)</f>
        <v>Training</v>
      </c>
      <c r="E7" s="21" t="s">
        <v>26</v>
      </c>
      <c r="F7" s="74" cm="1">
        <f t="array" ref="F7">INDEX(staff[Salary],F4)</f>
        <v>76303.820000000007</v>
      </c>
    </row>
    <row r="8" spans="2:6" x14ac:dyDescent="0.35">
      <c r="B8" s="21" t="s">
        <v>26</v>
      </c>
      <c r="C8" s="16">
        <f>VLOOKUP(C3,staff[],6,0)</f>
        <v>96135.75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C1:J16"/>
  <sheetViews>
    <sheetView workbookViewId="0">
      <selection activeCell="J17" sqref="J17"/>
    </sheetView>
  </sheetViews>
  <sheetFormatPr defaultRowHeight="14.5" x14ac:dyDescent="0.35"/>
  <cols>
    <col min="3" max="3" width="12.08984375" customWidth="1"/>
    <col min="4" max="4" width="31.54296875" customWidth="1"/>
    <col min="9" max="9" width="11.90625" customWidth="1"/>
  </cols>
  <sheetData>
    <row r="1" spans="3:10" ht="20" thickBot="1" x14ac:dyDescent="0.5">
      <c r="C1" s="19" t="s">
        <v>784</v>
      </c>
      <c r="D1" s="19"/>
    </row>
    <row r="2" spans="3:10" ht="15" thickTop="1" x14ac:dyDescent="0.35"/>
    <row r="3" spans="3:10" x14ac:dyDescent="0.35">
      <c r="C3" s="58" t="s">
        <v>788</v>
      </c>
      <c r="D3" s="73" t="s">
        <v>192</v>
      </c>
      <c r="F3" s="21"/>
    </row>
    <row r="5" spans="3:10" x14ac:dyDescent="0.35">
      <c r="C5" s="21" t="s">
        <v>22</v>
      </c>
      <c r="D5" s="16" t="str" cm="1">
        <f t="array" ref="D5">_xlfn.XLOOKUP(D3,staff[Emp ID],staff[First Name],NA)</f>
        <v>Edd</v>
      </c>
    </row>
    <row r="6" spans="3:10" x14ac:dyDescent="0.35">
      <c r="C6" s="21" t="s">
        <v>23</v>
      </c>
      <c r="D6" s="16" t="str" cm="1">
        <f t="array" ref="D6">_xlfn.XLOOKUP(D3, staff[Emp ID], staff[Last Name], NA)</f>
        <v>MacKnockiter</v>
      </c>
    </row>
    <row r="7" spans="3:10" x14ac:dyDescent="0.35">
      <c r="C7" s="21" t="s">
        <v>25</v>
      </c>
      <c r="D7" s="16" t="str" cm="1">
        <f t="array" ref="D7">_xlfn.XLOOKUP(D3, staff[Emp ID],staff[Department],NA)</f>
        <v>Accounting</v>
      </c>
    </row>
    <row r="8" spans="3:10" x14ac:dyDescent="0.35">
      <c r="C8" s="21" t="s">
        <v>26</v>
      </c>
      <c r="D8" cm="1">
        <f t="array" ref="D8">_xlfn.XLOOKUP(D3,staff[Emp ID], staff[Salary], NA)</f>
        <v>119022.49</v>
      </c>
    </row>
    <row r="12" spans="3:10" x14ac:dyDescent="0.35">
      <c r="C12" s="58" t="s">
        <v>787</v>
      </c>
      <c r="D12" s="73" t="s">
        <v>51</v>
      </c>
      <c r="H12" s="21"/>
      <c r="J12" s="21"/>
    </row>
    <row r="14" spans="3:10" x14ac:dyDescent="0.35">
      <c r="C14" s="21" t="s">
        <v>789</v>
      </c>
      <c r="D14" s="16" t="str" cm="1">
        <f t="array" ref="D14">_xlfn.XLOOKUP(D12,staff[Last Name],staff[Emp ID], NA)</f>
        <v>PR00113</v>
      </c>
    </row>
    <row r="15" spans="3:10" x14ac:dyDescent="0.35">
      <c r="C15" s="21" t="s">
        <v>25</v>
      </c>
      <c r="D15" s="16" t="str" cm="1">
        <f t="array" ref="D15">_xlfn.XLOOKUP(D12,staff[Last Name],staff[Department], NA)</f>
        <v>Business Development</v>
      </c>
    </row>
    <row r="16" spans="3:10" x14ac:dyDescent="0.35">
      <c r="C16" s="21" t="s">
        <v>26</v>
      </c>
      <c r="D16" cm="1">
        <f t="array" ref="D16">_xlfn.XLOOKUP(D12,staff[Last Name],staff[Salary], NA)</f>
        <v>80695.740000000005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9"/>
  <sheetViews>
    <sheetView workbookViewId="0">
      <selection activeCell="J15" sqref="J15"/>
    </sheetView>
  </sheetViews>
  <sheetFormatPr defaultRowHeight="14.5" x14ac:dyDescent="0.35"/>
  <cols>
    <col min="2" max="2" width="34.453125" bestFit="1" customWidth="1"/>
    <col min="3" max="3" width="17.08984375" customWidth="1"/>
  </cols>
  <sheetData>
    <row r="1" spans="2:3" ht="20" thickBot="1" x14ac:dyDescent="0.5">
      <c r="B1" s="19" t="s">
        <v>14</v>
      </c>
      <c r="C1" s="19"/>
    </row>
    <row r="2" spans="2:3" ht="20.5" thickTop="1" thickBot="1" x14ac:dyDescent="0.5">
      <c r="B2" s="19"/>
      <c r="C2" s="19"/>
    </row>
    <row r="3" spans="2:3" ht="15" thickTop="1" x14ac:dyDescent="0.35">
      <c r="B3" t="s">
        <v>774</v>
      </c>
      <c r="C3" s="21">
        <f>MAX(staff[Salary])</f>
        <v>120000</v>
      </c>
    </row>
    <row r="4" spans="2:3" x14ac:dyDescent="0.35">
      <c r="C4" s="21"/>
    </row>
    <row r="5" spans="2:3" x14ac:dyDescent="0.35">
      <c r="B5" s="58" t="s">
        <v>790</v>
      </c>
      <c r="C5" s="47" t="str" cm="1">
        <f t="array" ref="C5">_xlfn.XLOOKUP(C3, staff[Salary],staff[First Name]&amp; " " &amp; staff[Last Name],NA)</f>
        <v>Minerva Ricardot</v>
      </c>
    </row>
    <row r="8" spans="2:3" x14ac:dyDescent="0.35">
      <c r="B8" s="58" t="s">
        <v>791</v>
      </c>
      <c r="C8" s="21" t="str" cm="1">
        <f t="array" ref="C8:C9">_xlfn._xlws.FILTER(staff[First Name]&amp;" "&amp;staff[Last Name], staff[Salary]&gt;=MAX(staff[Salary]))</f>
        <v>Minerva Ricardot</v>
      </c>
    </row>
    <row r="9" spans="2:3" x14ac:dyDescent="0.35">
      <c r="C9" s="21" t="str">
        <v>Mick Spraberry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2:E264"/>
  <sheetViews>
    <sheetView workbookViewId="0">
      <selection activeCell="L10" sqref="L10"/>
    </sheetView>
  </sheetViews>
  <sheetFormatPr defaultRowHeight="14.5" x14ac:dyDescent="0.35"/>
  <cols>
    <col min="3" max="3" width="13.36328125" customWidth="1"/>
    <col min="4" max="4" width="19.54296875" customWidth="1"/>
    <col min="5" max="5" width="27.1796875" customWidth="1"/>
  </cols>
  <sheetData>
    <row r="2" spans="2:5" ht="20" thickBot="1" x14ac:dyDescent="0.5">
      <c r="B2" s="19" t="s">
        <v>807</v>
      </c>
      <c r="C2" s="19"/>
      <c r="D2" s="19"/>
    </row>
    <row r="3" spans="2:5" ht="15" thickTop="1" x14ac:dyDescent="0.35"/>
    <row r="4" spans="2:5" x14ac:dyDescent="0.35">
      <c r="B4" s="58" t="s">
        <v>21</v>
      </c>
      <c r="C4" s="58" t="s">
        <v>22</v>
      </c>
      <c r="D4" s="58" t="s">
        <v>23</v>
      </c>
      <c r="E4" s="58" t="s">
        <v>25</v>
      </c>
    </row>
    <row r="5" spans="2:5" x14ac:dyDescent="0.35">
      <c r="B5" t="str" cm="1">
        <f t="array" ref="B5:B264">_xlfn._xlws.FILTER(staff[Emp ID],MONTH(staff[Start Date]=3))</f>
        <v>PR00007</v>
      </c>
      <c r="C5" t="str" cm="1">
        <f t="array" ref="C5">_xlfn.XLOOKUP(B5,staff[Emp ID],staff[First Name],NA)</f>
        <v>Torrance</v>
      </c>
      <c r="D5" t="str" cm="1">
        <f t="array" ref="D5">_xlfn.XLOOKUP(B5,staff[Emp ID],staff[Last Name],NA)</f>
        <v>Collier</v>
      </c>
      <c r="E5" t="str" cm="1">
        <f t="array" ref="E5">_xlfn.XLOOKUP(B5,staff[Emp ID],staff[Department],NA)</f>
        <v>Training</v>
      </c>
    </row>
    <row r="6" spans="2:5" x14ac:dyDescent="0.35">
      <c r="B6" t="str">
        <v>PR00095</v>
      </c>
      <c r="C6" t="str" cm="1">
        <f t="array" ref="C6">_xlfn.XLOOKUP(B6,staff[Emp ID],staff[First Name],NA)</f>
        <v>Devrat</v>
      </c>
      <c r="D6" t="str" cm="1">
        <f t="array" ref="D6">_xlfn.XLOOKUP(B6,staff[Emp ID],staff[Last Name],NA)</f>
        <v>Damarsingh</v>
      </c>
      <c r="E6" t="str" cm="1">
        <f t="array" ref="E6">_xlfn.XLOOKUP(B6,staff[Emp ID],staff[Department],NA)</f>
        <v>Business Development</v>
      </c>
    </row>
    <row r="7" spans="2:5" x14ac:dyDescent="0.35">
      <c r="B7" t="str">
        <v>PR00113</v>
      </c>
      <c r="C7" t="str" cm="1">
        <f t="array" ref="C7">_xlfn.XLOOKUP(B7,staff[Emp ID],staff[First Name],NA)</f>
        <v>Van</v>
      </c>
      <c r="D7" t="str" cm="1">
        <f t="array" ref="D7">_xlfn.XLOOKUP(B7,staff[Emp ID],staff[Last Name],NA)</f>
        <v>Tuxwell</v>
      </c>
      <c r="E7" t="str" cm="1">
        <f t="array" ref="E7">_xlfn.XLOOKUP(B7,staff[Emp ID],staff[Department],NA)</f>
        <v>Business Development</v>
      </c>
    </row>
    <row r="8" spans="2:5" x14ac:dyDescent="0.35">
      <c r="B8" t="str">
        <v>PR00113</v>
      </c>
      <c r="C8" t="str" cm="1">
        <f t="array" ref="C8">_xlfn.XLOOKUP(B8,staff[Emp ID],staff[First Name],NA)</f>
        <v>Van</v>
      </c>
      <c r="D8" t="str" cm="1">
        <f t="array" ref="D8">_xlfn.XLOOKUP(B8,staff[Emp ID],staff[Last Name],NA)</f>
        <v>Tuxwell</v>
      </c>
      <c r="E8" t="str" cm="1">
        <f t="array" ref="E8">_xlfn.XLOOKUP(B8,staff[Emp ID],staff[Department],NA)</f>
        <v>Business Development</v>
      </c>
    </row>
    <row r="9" spans="2:5" x14ac:dyDescent="0.35">
      <c r="B9" t="str">
        <v>PR00147</v>
      </c>
      <c r="C9" t="str" cm="1">
        <f t="array" ref="C9">_xlfn.XLOOKUP(B9,staff[Emp ID],staff[First Name],NA)</f>
        <v>Minerva</v>
      </c>
      <c r="D9" t="str" cm="1">
        <f t="array" ref="D9">_xlfn.XLOOKUP(B9,staff[Emp ID],staff[Last Name],NA)</f>
        <v>Ricardot</v>
      </c>
      <c r="E9" t="str" cm="1">
        <f t="array" ref="E9">_xlfn.XLOOKUP(B9,staff[Emp ID],staff[Department],NA)</f>
        <v>Engineering</v>
      </c>
    </row>
    <row r="10" spans="2:5" x14ac:dyDescent="0.35">
      <c r="B10" t="str">
        <v>PR00246</v>
      </c>
      <c r="C10" t="str" cm="1">
        <f t="array" ref="C10">_xlfn.XLOOKUP(B10,staff[Emp ID],staff[First Name],NA)</f>
        <v>Husein</v>
      </c>
      <c r="D10" t="str" cm="1">
        <f t="array" ref="D10">_xlfn.XLOOKUP(B10,staff[Emp ID],staff[Last Name],NA)</f>
        <v>Augar</v>
      </c>
      <c r="E10" t="str" cm="1">
        <f t="array" ref="E10">_xlfn.XLOOKUP(B10,staff[Emp ID],staff[Department],NA)</f>
        <v>Marketing</v>
      </c>
    </row>
    <row r="11" spans="2:5" x14ac:dyDescent="0.35">
      <c r="B11" t="str">
        <v>PR00419</v>
      </c>
      <c r="C11" t="str" cm="1">
        <f t="array" ref="C11">_xlfn.XLOOKUP(B11,staff[Emp ID],staff[First Name],NA)</f>
        <v>Billi</v>
      </c>
      <c r="D11" t="str" cm="1">
        <f t="array" ref="D11">_xlfn.XLOOKUP(B11,staff[Emp ID],staff[Last Name],NA)</f>
        <v>Fellgate</v>
      </c>
      <c r="E11" t="str" cm="1">
        <f t="array" ref="E11">_xlfn.XLOOKUP(B11,staff[Emp ID],staff[Department],NA)</f>
        <v>Business Development</v>
      </c>
    </row>
    <row r="12" spans="2:5" x14ac:dyDescent="0.35">
      <c r="B12" t="str">
        <v>PR00576</v>
      </c>
      <c r="C12" t="str" cm="1">
        <f t="array" ref="C12">_xlfn.XLOOKUP(B12,staff[Emp ID],staff[First Name],NA)</f>
        <v>Lalitchandra</v>
      </c>
      <c r="D12" t="str" cm="1">
        <f t="array" ref="D12">_xlfn.XLOOKUP(B12,staff[Emp ID],staff[Last Name],NA)</f>
        <v>Vadali</v>
      </c>
      <c r="E12" t="str" cm="1">
        <f t="array" ref="E12">_xlfn.XLOOKUP(B12,staff[Emp ID],staff[Department],NA)</f>
        <v>Legal</v>
      </c>
    </row>
    <row r="13" spans="2:5" x14ac:dyDescent="0.35">
      <c r="B13" t="str">
        <v>PR00746</v>
      </c>
      <c r="C13" t="str" cm="1">
        <f t="array" ref="C13">_xlfn.XLOOKUP(B13,staff[Emp ID],staff[First Name],NA)</f>
        <v>Hogan</v>
      </c>
      <c r="D13" t="str" cm="1">
        <f t="array" ref="D13">_xlfn.XLOOKUP(B13,staff[Emp ID],staff[Last Name],NA)</f>
        <v>Iles</v>
      </c>
      <c r="E13" t="str" cm="1">
        <f t="array" ref="E13">_xlfn.XLOOKUP(B13,staff[Emp ID],staff[Department],NA)</f>
        <v>Accounting</v>
      </c>
    </row>
    <row r="14" spans="2:5" x14ac:dyDescent="0.35">
      <c r="B14" t="str">
        <v>PR00770</v>
      </c>
      <c r="C14" t="str" cm="1">
        <f t="array" ref="C14">_xlfn.XLOOKUP(B14,staff[Emp ID],staff[First Name],NA)</f>
        <v>Beryl</v>
      </c>
      <c r="D14" t="str" cm="1">
        <f t="array" ref="D14">_xlfn.XLOOKUP(B14,staff[Emp ID],staff[Last Name],NA)</f>
        <v>Burnsyde</v>
      </c>
      <c r="E14" t="str" cm="1">
        <f t="array" ref="E14">_xlfn.XLOOKUP(B14,staff[Emp ID],staff[Department],NA)</f>
        <v>Legal</v>
      </c>
    </row>
    <row r="15" spans="2:5" x14ac:dyDescent="0.35">
      <c r="B15" t="str">
        <v>PR00882</v>
      </c>
      <c r="C15" t="str" cm="1">
        <f t="array" ref="C15">_xlfn.XLOOKUP(B15,staff[Emp ID],staff[First Name],NA)</f>
        <v>Jill</v>
      </c>
      <c r="D15" t="str" cm="1">
        <f t="array" ref="D15">_xlfn.XLOOKUP(B15,staff[Emp ID],staff[Last Name],NA)</f>
        <v>Shipsey</v>
      </c>
      <c r="E15" t="str" cm="1">
        <f t="array" ref="E15">_xlfn.XLOOKUP(B15,staff[Emp ID],staff[Department],NA)</f>
        <v>Accounting</v>
      </c>
    </row>
    <row r="16" spans="2:5" x14ac:dyDescent="0.35">
      <c r="B16" t="str">
        <v>PR00893</v>
      </c>
      <c r="C16" t="str" cm="1">
        <f t="array" ref="C16">_xlfn.XLOOKUP(B16,staff[Emp ID],staff[First Name],NA)</f>
        <v>Vasavi</v>
      </c>
      <c r="D16" t="str" cm="1">
        <f t="array" ref="D16">_xlfn.XLOOKUP(B16,staff[Emp ID],staff[Last Name],NA)</f>
        <v>Veeravasarapu</v>
      </c>
      <c r="E16" t="str" cm="1">
        <f t="array" ref="E16">_xlfn.XLOOKUP(B16,staff[Emp ID],staff[Department],NA)</f>
        <v>Human Resources</v>
      </c>
    </row>
    <row r="17" spans="2:5" x14ac:dyDescent="0.35">
      <c r="B17" t="str">
        <v>PR00916</v>
      </c>
      <c r="C17" t="str" cm="1">
        <f t="array" ref="C17">_xlfn.XLOOKUP(B17,staff[Emp ID],staff[First Name],NA)</f>
        <v>Inger</v>
      </c>
      <c r="D17" t="str" cm="1">
        <f t="array" ref="D17">_xlfn.XLOOKUP(B17,staff[Emp ID],staff[Last Name],NA)</f>
        <v>Chapelhow</v>
      </c>
      <c r="E17" t="str" cm="1">
        <f t="array" ref="E17">_xlfn.XLOOKUP(B17,staff[Emp ID],staff[Department],NA)</f>
        <v>Research and Development</v>
      </c>
    </row>
    <row r="18" spans="2:5" x14ac:dyDescent="0.35">
      <c r="B18" t="str">
        <v>PR01055</v>
      </c>
      <c r="C18" t="str" cm="1">
        <f t="array" ref="C18">_xlfn.XLOOKUP(B18,staff[Emp ID],staff[First Name],NA)</f>
        <v>Devasree</v>
      </c>
      <c r="D18" t="str" cm="1">
        <f t="array" ref="D18">_xlfn.XLOOKUP(B18,staff[Emp ID],staff[Last Name],NA)</f>
        <v>Fullara</v>
      </c>
      <c r="E18" t="str" cm="1">
        <f t="array" ref="E18">_xlfn.XLOOKUP(B18,staff[Emp ID],staff[Department],NA)</f>
        <v>Accounting</v>
      </c>
    </row>
    <row r="19" spans="2:5" x14ac:dyDescent="0.35">
      <c r="B19" t="str">
        <v>PR01159</v>
      </c>
      <c r="C19" t="str" cm="1">
        <f t="array" ref="C19">_xlfn.XLOOKUP(B19,staff[Emp ID],staff[First Name],NA)</f>
        <v>Mollie</v>
      </c>
      <c r="D19" t="str" cm="1">
        <f t="array" ref="D19">_xlfn.XLOOKUP(B19,staff[Emp ID],staff[Last Name],NA)</f>
        <v>Hanway</v>
      </c>
      <c r="E19" t="str" cm="1">
        <f t="array" ref="E19">_xlfn.XLOOKUP(B19,staff[Emp ID],staff[Department],NA)</f>
        <v>Engineering</v>
      </c>
    </row>
    <row r="20" spans="2:5" x14ac:dyDescent="0.35">
      <c r="B20" t="str">
        <v>PR01211</v>
      </c>
      <c r="C20" t="str" cm="1">
        <f t="array" ref="C20">_xlfn.XLOOKUP(B20,staff[Emp ID],staff[First Name],NA)</f>
        <v>Enoch</v>
      </c>
      <c r="D20" t="str" cm="1">
        <f t="array" ref="D20">_xlfn.XLOOKUP(B20,staff[Emp ID],staff[Last Name],NA)</f>
        <v>Dowrey</v>
      </c>
      <c r="E20" t="str" cm="1">
        <f t="array" ref="E20">_xlfn.XLOOKUP(B20,staff[Emp ID],staff[Department],NA)</f>
        <v>Accounting</v>
      </c>
    </row>
    <row r="21" spans="2:5" x14ac:dyDescent="0.35">
      <c r="B21" t="str">
        <v>PR01269</v>
      </c>
      <c r="C21" t="str" cm="1">
        <f t="array" ref="C21">_xlfn.XLOOKUP(B21,staff[Emp ID],staff[First Name],NA)</f>
        <v>Eleonore</v>
      </c>
      <c r="D21" t="str" cm="1">
        <f t="array" ref="D21">_xlfn.XLOOKUP(B21,staff[Emp ID],staff[Last Name],NA)</f>
        <v>Airdrie</v>
      </c>
      <c r="E21" t="str" cm="1">
        <f t="array" ref="E21">_xlfn.XLOOKUP(B21,staff[Emp ID],staff[Department],NA)</f>
        <v>Engineering</v>
      </c>
    </row>
    <row r="22" spans="2:5" x14ac:dyDescent="0.35">
      <c r="B22" t="str">
        <v>PR01306</v>
      </c>
      <c r="C22" t="str" cm="1">
        <f t="array" ref="C22">_xlfn.XLOOKUP(B22,staff[Emp ID],staff[First Name],NA)</f>
        <v>Patti</v>
      </c>
      <c r="D22" t="str" cm="1">
        <f t="array" ref="D22">_xlfn.XLOOKUP(B22,staff[Emp ID],staff[Last Name],NA)</f>
        <v>Dradey</v>
      </c>
      <c r="E22" t="str" cm="1">
        <f t="array" ref="E22">_xlfn.XLOOKUP(B22,staff[Emp ID],staff[Department],NA)</f>
        <v>Services</v>
      </c>
    </row>
    <row r="23" spans="2:5" x14ac:dyDescent="0.35">
      <c r="B23" t="str">
        <v>PR01346</v>
      </c>
      <c r="C23" t="str" cm="1">
        <f t="array" ref="C23">_xlfn.XLOOKUP(B23,staff[Emp ID],staff[First Name],NA)</f>
        <v>Adolph</v>
      </c>
      <c r="D23" t="str" cm="1">
        <f t="array" ref="D23">_xlfn.XLOOKUP(B23,staff[Emp ID],staff[Last Name],NA)</f>
        <v>McNalley</v>
      </c>
      <c r="E23" t="str" cm="1">
        <f t="array" ref="E23">_xlfn.XLOOKUP(B23,staff[Emp ID],staff[Department],NA)</f>
        <v>Business Development</v>
      </c>
    </row>
    <row r="24" spans="2:5" x14ac:dyDescent="0.35">
      <c r="B24" t="str">
        <v>PR01383</v>
      </c>
      <c r="C24" t="str" cm="1">
        <f t="array" ref="C24">_xlfn.XLOOKUP(B24,staff[Emp ID],staff[First Name],NA)</f>
        <v>Addi</v>
      </c>
      <c r="D24" t="str" cm="1">
        <f t="array" ref="D24">_xlfn.XLOOKUP(B24,staff[Emp ID],staff[Last Name],NA)</f>
        <v>Studdeard</v>
      </c>
      <c r="E24" t="str" cm="1">
        <f t="array" ref="E24">_xlfn.XLOOKUP(B24,staff[Emp ID],staff[Department],NA)</f>
        <v>Product Management</v>
      </c>
    </row>
    <row r="25" spans="2:5" x14ac:dyDescent="0.35">
      <c r="B25" t="str">
        <v>PR01476</v>
      </c>
      <c r="C25" t="str" cm="1">
        <f t="array" ref="C25">_xlfn.XLOOKUP(B25,staff[Emp ID],staff[First Name],NA)</f>
        <v>Jaishree</v>
      </c>
      <c r="D25" t="str" cm="1">
        <f t="array" ref="D25">_xlfn.XLOOKUP(B25,staff[Emp ID],staff[Last Name],NA)</f>
        <v>Atasi</v>
      </c>
      <c r="E25" t="str" cm="1">
        <f t="array" ref="E25">_xlfn.XLOOKUP(B25,staff[Emp ID],staff[Department],NA)</f>
        <v>Services</v>
      </c>
    </row>
    <row r="26" spans="2:5" x14ac:dyDescent="0.35">
      <c r="B26" t="str">
        <v>PR01662</v>
      </c>
      <c r="C26" t="str" cm="1">
        <f t="array" ref="C26">_xlfn.XLOOKUP(B26,staff[Emp ID],staff[First Name],NA)</f>
        <v>Genevra</v>
      </c>
      <c r="D26" t="str" cm="1">
        <f t="array" ref="D26">_xlfn.XLOOKUP(B26,staff[Emp ID],staff[Last Name],NA)</f>
        <v>Friday</v>
      </c>
      <c r="E26" t="str" cm="1">
        <f t="array" ref="E26">_xlfn.XLOOKUP(B26,staff[Emp ID],staff[Department],NA)</f>
        <v>Research and Development</v>
      </c>
    </row>
    <row r="27" spans="2:5" x14ac:dyDescent="0.35">
      <c r="B27" t="str">
        <v>PR01943</v>
      </c>
      <c r="C27" t="str" cm="1">
        <f t="array" ref="C27">_xlfn.XLOOKUP(B27,staff[Emp ID],staff[First Name],NA)</f>
        <v>Rameshwari</v>
      </c>
      <c r="D27" t="str" cm="1">
        <f t="array" ref="D27">_xlfn.XLOOKUP(B27,staff[Emp ID],staff[Last Name],NA)</f>
        <v>Chikodi</v>
      </c>
      <c r="E27" t="str" cm="1">
        <f t="array" ref="E27">_xlfn.XLOOKUP(B27,staff[Emp ID],staff[Department],NA)</f>
        <v>Human Resources</v>
      </c>
    </row>
    <row r="28" spans="2:5" x14ac:dyDescent="0.35">
      <c r="B28" t="str">
        <v>PR01956</v>
      </c>
      <c r="C28" t="str" cm="1">
        <f t="array" ref="C28">_xlfn.XLOOKUP(B28,staff[Emp ID],staff[First Name],NA)</f>
        <v>Jamesy</v>
      </c>
      <c r="D28" t="str" cm="1">
        <f t="array" ref="D28">_xlfn.XLOOKUP(B28,staff[Emp ID],staff[Last Name],NA)</f>
        <v>O'Ferris</v>
      </c>
      <c r="E28" t="str" cm="1">
        <f t="array" ref="E28">_xlfn.XLOOKUP(B28,staff[Emp ID],staff[Department],NA)</f>
        <v>Accounting</v>
      </c>
    </row>
    <row r="29" spans="2:5" x14ac:dyDescent="0.35">
      <c r="B29" t="str">
        <v>PR01956</v>
      </c>
      <c r="C29" t="str" cm="1">
        <f t="array" ref="C29">_xlfn.XLOOKUP(B29,staff[Emp ID],staff[First Name],NA)</f>
        <v>Jamesy</v>
      </c>
      <c r="D29" t="str" cm="1">
        <f t="array" ref="D29">_xlfn.XLOOKUP(B29,staff[Emp ID],staff[Last Name],NA)</f>
        <v>O'Ferris</v>
      </c>
      <c r="E29" t="str" cm="1">
        <f t="array" ref="E29">_xlfn.XLOOKUP(B29,staff[Emp ID],staff[Department],NA)</f>
        <v>Accounting</v>
      </c>
    </row>
    <row r="30" spans="2:5" x14ac:dyDescent="0.35">
      <c r="B30" t="str">
        <v>PR02010</v>
      </c>
      <c r="C30" t="str" cm="1">
        <f t="array" ref="C30">_xlfn.XLOOKUP(B30,staff[Emp ID],staff[First Name],NA)</f>
        <v>Prerana</v>
      </c>
      <c r="D30" t="str" cm="1">
        <f t="array" ref="D30">_xlfn.XLOOKUP(B30,staff[Emp ID],staff[Last Name],NA)</f>
        <v>Nishita</v>
      </c>
      <c r="E30" t="str" cm="1">
        <f t="array" ref="E30">_xlfn.XLOOKUP(B30,staff[Emp ID],staff[Department],NA)</f>
        <v>Product Management</v>
      </c>
    </row>
    <row r="31" spans="2:5" x14ac:dyDescent="0.35">
      <c r="B31" t="str">
        <v>PR02016</v>
      </c>
      <c r="C31" t="str" cm="1">
        <f t="array" ref="C31">_xlfn.XLOOKUP(B31,staff[Emp ID],staff[First Name],NA)</f>
        <v>Iris</v>
      </c>
      <c r="D31" t="str" cm="1">
        <f t="array" ref="D31">_xlfn.XLOOKUP(B31,staff[Emp ID],staff[Last Name],NA)</f>
        <v>Wagg</v>
      </c>
      <c r="E31" t="str" cm="1">
        <f t="array" ref="E31">_xlfn.XLOOKUP(B31,staff[Emp ID],staff[Department],NA)</f>
        <v>Engineering</v>
      </c>
    </row>
    <row r="32" spans="2:5" x14ac:dyDescent="0.35">
      <c r="B32" t="str">
        <v>PR02113</v>
      </c>
      <c r="C32" t="str" cm="1">
        <f t="array" ref="C32">_xlfn.XLOOKUP(B32,staff[Emp ID],staff[First Name],NA)</f>
        <v>Beverie</v>
      </c>
      <c r="D32" t="str" cm="1">
        <f t="array" ref="D32">_xlfn.XLOOKUP(B32,staff[Emp ID],staff[Last Name],NA)</f>
        <v>Moffet</v>
      </c>
      <c r="E32" t="str" cm="1">
        <f t="array" ref="E32">_xlfn.XLOOKUP(B32,staff[Emp ID],staff[Department],NA)</f>
        <v>Support</v>
      </c>
    </row>
    <row r="33" spans="2:5" x14ac:dyDescent="0.35">
      <c r="B33" t="str">
        <v>PR02140</v>
      </c>
      <c r="C33" t="str" cm="1">
        <f t="array" ref="C33">_xlfn.XLOOKUP(B33,staff[Emp ID],staff[First Name],NA)</f>
        <v>Anjushri</v>
      </c>
      <c r="D33" t="str" cm="1">
        <f t="array" ref="D33">_xlfn.XLOOKUP(B33,staff[Emp ID],staff[Last Name],NA)</f>
        <v>Chandiramani</v>
      </c>
      <c r="E33" t="str" cm="1">
        <f t="array" ref="E33">_xlfn.XLOOKUP(B33,staff[Emp ID],staff[Department],NA)</f>
        <v>Accounting</v>
      </c>
    </row>
    <row r="34" spans="2:5" x14ac:dyDescent="0.35">
      <c r="B34" t="str">
        <v>PR02208</v>
      </c>
      <c r="C34" t="str" cm="1">
        <f t="array" ref="C34">_xlfn.XLOOKUP(B34,staff[Emp ID],staff[First Name],NA)</f>
        <v>Gowri</v>
      </c>
      <c r="D34" t="str" cm="1">
        <f t="array" ref="D34">_xlfn.XLOOKUP(B34,staff[Emp ID],staff[Last Name],NA)</f>
        <v>Sankar</v>
      </c>
      <c r="E34" t="str" cm="1">
        <f t="array" ref="E34">_xlfn.XLOOKUP(B34,staff[Emp ID],staff[Department],NA)</f>
        <v>Training</v>
      </c>
    </row>
    <row r="35" spans="2:5" x14ac:dyDescent="0.35">
      <c r="B35" t="str">
        <v>PR02275</v>
      </c>
      <c r="C35" t="str" cm="1">
        <f t="array" ref="C35">_xlfn.XLOOKUP(B35,staff[Emp ID],staff[First Name],NA)</f>
        <v>Louise</v>
      </c>
      <c r="D35" t="str" cm="1">
        <f t="array" ref="D35">_xlfn.XLOOKUP(B35,staff[Emp ID],staff[Last Name],NA)</f>
        <v>Lamming</v>
      </c>
      <c r="E35" t="str" cm="1">
        <f t="array" ref="E35">_xlfn.XLOOKUP(B35,staff[Emp ID],staff[Department],NA)</f>
        <v>Sales</v>
      </c>
    </row>
    <row r="36" spans="2:5" x14ac:dyDescent="0.35">
      <c r="B36" t="str">
        <v>PR02288</v>
      </c>
      <c r="C36" t="str" cm="1">
        <f t="array" ref="C36">_xlfn.XLOOKUP(B36,staff[Emp ID],staff[First Name],NA)</f>
        <v>Althea</v>
      </c>
      <c r="D36" t="str" cm="1">
        <f t="array" ref="D36">_xlfn.XLOOKUP(B36,staff[Emp ID],staff[Last Name],NA)</f>
        <v>Bronger</v>
      </c>
      <c r="E36" t="str" cm="1">
        <f t="array" ref="E36">_xlfn.XLOOKUP(B36,staff[Emp ID],staff[Department],NA)</f>
        <v>Product Management</v>
      </c>
    </row>
    <row r="37" spans="2:5" x14ac:dyDescent="0.35">
      <c r="B37" t="str">
        <v>PR02321</v>
      </c>
      <c r="C37" t="str" cm="1">
        <f t="array" ref="C37">_xlfn.XLOOKUP(B37,staff[Emp ID],staff[First Name],NA)</f>
        <v>Evanne</v>
      </c>
      <c r="D37" t="str" cm="1">
        <f t="array" ref="D37">_xlfn.XLOOKUP(B37,staff[Emp ID],staff[Last Name],NA)</f>
        <v>Sheryn</v>
      </c>
      <c r="E37" t="str" cm="1">
        <f t="array" ref="E37">_xlfn.XLOOKUP(B37,staff[Emp ID],staff[Department],NA)</f>
        <v>Services</v>
      </c>
    </row>
    <row r="38" spans="2:5" x14ac:dyDescent="0.35">
      <c r="B38" t="str">
        <v>PR02436</v>
      </c>
      <c r="C38" t="str" cm="1">
        <f t="array" ref="C38">_xlfn.XLOOKUP(B38,staff[Emp ID],staff[First Name],NA)</f>
        <v>Marmaduke</v>
      </c>
      <c r="D38" t="str" cm="1">
        <f t="array" ref="D38">_xlfn.XLOOKUP(B38,staff[Emp ID],staff[Last Name],NA)</f>
        <v>Worssam</v>
      </c>
      <c r="E38" t="str" cm="1">
        <f t="array" ref="E38">_xlfn.XLOOKUP(B38,staff[Emp ID],staff[Department],NA)</f>
        <v>Engineering</v>
      </c>
    </row>
    <row r="39" spans="2:5" x14ac:dyDescent="0.35">
      <c r="B39" t="str">
        <v>PR02603</v>
      </c>
      <c r="C39" t="str" cm="1">
        <f t="array" ref="C39">_xlfn.XLOOKUP(B39,staff[Emp ID],staff[First Name],NA)</f>
        <v>Dinanath</v>
      </c>
      <c r="D39" t="str" cm="1">
        <f t="array" ref="D39">_xlfn.XLOOKUP(B39,staff[Emp ID],staff[Last Name],NA)</f>
        <v>Simhambhatla</v>
      </c>
      <c r="E39" t="str" cm="1">
        <f t="array" ref="E39">_xlfn.XLOOKUP(B39,staff[Emp ID],staff[Department],NA)</f>
        <v>Human Resources</v>
      </c>
    </row>
    <row r="40" spans="2:5" x14ac:dyDescent="0.35">
      <c r="B40" t="str">
        <v>PR02782</v>
      </c>
      <c r="C40" t="str" cm="1">
        <f t="array" ref="C40">_xlfn.XLOOKUP(B40,staff[Emp ID],staff[First Name],NA)</f>
        <v>Isaak</v>
      </c>
      <c r="D40" t="str" cm="1">
        <f t="array" ref="D40">_xlfn.XLOOKUP(B40,staff[Emp ID],staff[Last Name],NA)</f>
        <v>Rawne</v>
      </c>
      <c r="E40" t="str" cm="1">
        <f t="array" ref="E40">_xlfn.XLOOKUP(B40,staff[Emp ID],staff[Department],NA)</f>
        <v>Marketing</v>
      </c>
    </row>
    <row r="41" spans="2:5" x14ac:dyDescent="0.35">
      <c r="B41" t="str">
        <v>PR02957</v>
      </c>
      <c r="C41" t="str" cm="1">
        <f t="array" ref="C41">_xlfn.XLOOKUP(B41,staff[Emp ID],staff[First Name],NA)</f>
        <v>Vaughn</v>
      </c>
      <c r="D41" t="str" cm="1">
        <f t="array" ref="D41">_xlfn.XLOOKUP(B41,staff[Emp ID],staff[Last Name],NA)</f>
        <v>Carvill</v>
      </c>
      <c r="E41" t="str" cm="1">
        <f t="array" ref="E41">_xlfn.XLOOKUP(B41,staff[Emp ID],staff[Department],NA)</f>
        <v>Training</v>
      </c>
    </row>
    <row r="42" spans="2:5" x14ac:dyDescent="0.35">
      <c r="B42" t="str">
        <v>PR03034</v>
      </c>
      <c r="C42" t="str" cm="1">
        <f t="array" ref="C42">_xlfn.XLOOKUP(B42,staff[Emp ID],staff[First Name],NA)</f>
        <v>Sreenivasa</v>
      </c>
      <c r="D42" t="str" cm="1">
        <f t="array" ref="D42">_xlfn.XLOOKUP(B42,staff[Emp ID],staff[Last Name],NA)</f>
        <v>Naik</v>
      </c>
      <c r="E42" t="str" cm="1">
        <f t="array" ref="E42">_xlfn.XLOOKUP(B42,staff[Emp ID],staff[Department],NA)</f>
        <v>Sales</v>
      </c>
    </row>
    <row r="43" spans="2:5" x14ac:dyDescent="0.35">
      <c r="B43" t="str">
        <v>PR03137</v>
      </c>
      <c r="C43" t="str" cm="1">
        <f t="array" ref="C43">_xlfn.XLOOKUP(B43,staff[Emp ID],staff[First Name],NA)</f>
        <v>Jagajeet</v>
      </c>
      <c r="D43" t="str" cm="1">
        <f t="array" ref="D43">_xlfn.XLOOKUP(B43,staff[Emp ID],staff[Last Name],NA)</f>
        <v>Viraj</v>
      </c>
      <c r="E43" t="str" cm="1">
        <f t="array" ref="E43">_xlfn.XLOOKUP(B43,staff[Emp ID],staff[Department],NA)</f>
        <v>Support</v>
      </c>
    </row>
    <row r="44" spans="2:5" x14ac:dyDescent="0.35">
      <c r="B44" t="str">
        <v>PR03158</v>
      </c>
      <c r="C44" t="str" cm="1">
        <f t="array" ref="C44">_xlfn.XLOOKUP(B44,staff[Emp ID],staff[First Name],NA)</f>
        <v>Danica</v>
      </c>
      <c r="D44" t="str" cm="1">
        <f t="array" ref="D44">_xlfn.XLOOKUP(B44,staff[Emp ID],staff[Last Name],NA)</f>
        <v>Nayshe</v>
      </c>
      <c r="E44" t="str" cm="1">
        <f t="array" ref="E44">_xlfn.XLOOKUP(B44,staff[Emp ID],staff[Department],NA)</f>
        <v>Services</v>
      </c>
    </row>
    <row r="45" spans="2:5" x14ac:dyDescent="0.35">
      <c r="B45" t="str">
        <v>PR03271</v>
      </c>
      <c r="C45" t="str" cm="1">
        <f t="array" ref="C45">_xlfn.XLOOKUP(B45,staff[Emp ID],staff[First Name],NA)</f>
        <v>Stan</v>
      </c>
      <c r="D45" t="str" cm="1">
        <f t="array" ref="D45">_xlfn.XLOOKUP(B45,staff[Emp ID],staff[Last Name],NA)</f>
        <v>Tolliday</v>
      </c>
      <c r="E45" t="str" cm="1">
        <f t="array" ref="E45">_xlfn.XLOOKUP(B45,staff[Emp ID],staff[Department],NA)</f>
        <v>Sales</v>
      </c>
    </row>
    <row r="46" spans="2:5" x14ac:dyDescent="0.35">
      <c r="B46" t="str">
        <v>PR03445</v>
      </c>
      <c r="C46" t="str" cm="1">
        <f t="array" ref="C46">_xlfn.XLOOKUP(B46,staff[Emp ID],staff[First Name],NA)</f>
        <v>Myrle</v>
      </c>
      <c r="D46" t="str" cm="1">
        <f t="array" ref="D46">_xlfn.XLOOKUP(B46,staff[Emp ID],staff[Last Name],NA)</f>
        <v>Prandoni</v>
      </c>
      <c r="E46" t="str" cm="1">
        <f t="array" ref="E46">_xlfn.XLOOKUP(B46,staff[Emp ID],staff[Department],NA)</f>
        <v>Sales</v>
      </c>
    </row>
    <row r="47" spans="2:5" x14ac:dyDescent="0.35">
      <c r="B47" t="str">
        <v>PR03532</v>
      </c>
      <c r="C47" t="str" cm="1">
        <f t="array" ref="C47">_xlfn.XLOOKUP(B47,staff[Emp ID],staff[First Name],NA)</f>
        <v>Crawford</v>
      </c>
      <c r="D47" t="str" cm="1">
        <f t="array" ref="D47">_xlfn.XLOOKUP(B47,staff[Emp ID],staff[Last Name],NA)</f>
        <v>Scad</v>
      </c>
      <c r="E47" t="str" cm="1">
        <f t="array" ref="E47">_xlfn.XLOOKUP(B47,staff[Emp ID],staff[Department],NA)</f>
        <v>Human Resources</v>
      </c>
    </row>
    <row r="48" spans="2:5" x14ac:dyDescent="0.35">
      <c r="B48" t="str">
        <v>PR03804</v>
      </c>
      <c r="C48" t="str" cm="1">
        <f t="array" ref="C48">_xlfn.XLOOKUP(B48,staff[Emp ID],staff[First Name],NA)</f>
        <v>Pratigya</v>
      </c>
      <c r="D48" t="str" cm="1">
        <f t="array" ref="D48">_xlfn.XLOOKUP(B48,staff[Emp ID],staff[Last Name],NA)</f>
        <v>Rema</v>
      </c>
      <c r="E48" t="str" cm="1">
        <f t="array" ref="E48">_xlfn.XLOOKUP(B48,staff[Emp ID],staff[Department],NA)</f>
        <v>Legal</v>
      </c>
    </row>
    <row r="49" spans="2:5" x14ac:dyDescent="0.35">
      <c r="B49" t="str">
        <v>PR03804</v>
      </c>
      <c r="C49" t="str" cm="1">
        <f t="array" ref="C49">_xlfn.XLOOKUP(B49,staff[Emp ID],staff[First Name],NA)</f>
        <v>Pratigya</v>
      </c>
      <c r="D49" t="str" cm="1">
        <f t="array" ref="D49">_xlfn.XLOOKUP(B49,staff[Emp ID],staff[Last Name],NA)</f>
        <v>Rema</v>
      </c>
      <c r="E49" t="str" cm="1">
        <f t="array" ref="E49">_xlfn.XLOOKUP(B49,staff[Emp ID],staff[Department],NA)</f>
        <v>Legal</v>
      </c>
    </row>
    <row r="50" spans="2:5" x14ac:dyDescent="0.35">
      <c r="B50" t="str">
        <v>PR03844</v>
      </c>
      <c r="C50" t="str" cm="1">
        <f t="array" ref="C50">_xlfn.XLOOKUP(B50,staff[Emp ID],staff[First Name],NA)</f>
        <v>Brose</v>
      </c>
      <c r="D50" t="str" cm="1">
        <f t="array" ref="D50">_xlfn.XLOOKUP(B50,staff[Emp ID],staff[Last Name],NA)</f>
        <v>MacCorkell</v>
      </c>
      <c r="E50" t="str" cm="1">
        <f t="array" ref="E50">_xlfn.XLOOKUP(B50,staff[Emp ID],staff[Department],NA)</f>
        <v>Human Resources</v>
      </c>
    </row>
    <row r="51" spans="2:5" x14ac:dyDescent="0.35">
      <c r="B51" t="str">
        <v>PR03886</v>
      </c>
      <c r="C51" t="str" cm="1">
        <f t="array" ref="C51">_xlfn.XLOOKUP(B51,staff[Emp ID],staff[First Name],NA)</f>
        <v>Edd</v>
      </c>
      <c r="D51" t="str" cm="1">
        <f t="array" ref="D51">_xlfn.XLOOKUP(B51,staff[Emp ID],staff[Last Name],NA)</f>
        <v>MacKnockiter</v>
      </c>
      <c r="E51" t="str" cm="1">
        <f t="array" ref="E51">_xlfn.XLOOKUP(B51,staff[Emp ID],staff[Department],NA)</f>
        <v>Accounting</v>
      </c>
    </row>
    <row r="52" spans="2:5" x14ac:dyDescent="0.35">
      <c r="B52" t="str">
        <v>PR03980</v>
      </c>
      <c r="C52" t="str" cm="1">
        <f t="array" ref="C52">_xlfn.XLOOKUP(B52,staff[Emp ID],staff[First Name],NA)</f>
        <v>Kath</v>
      </c>
      <c r="D52" t="str" cm="1">
        <f t="array" ref="D52">_xlfn.XLOOKUP(B52,staff[Emp ID],staff[Last Name],NA)</f>
        <v>Bletsoe</v>
      </c>
      <c r="E52" t="str" cm="1">
        <f t="array" ref="E52">_xlfn.XLOOKUP(B52,staff[Emp ID],staff[Department],NA)</f>
        <v>Marketing</v>
      </c>
    </row>
    <row r="53" spans="2:5" x14ac:dyDescent="0.35">
      <c r="B53" t="str">
        <v>PR04366</v>
      </c>
      <c r="C53" t="str" cm="1">
        <f t="array" ref="C53">_xlfn.XLOOKUP(B53,staff[Emp ID],staff[First Name],NA)</f>
        <v>Carry</v>
      </c>
      <c r="D53" t="str" cm="1">
        <f t="array" ref="D53">_xlfn.XLOOKUP(B53,staff[Emp ID],staff[Last Name],NA)</f>
        <v>Loblie</v>
      </c>
      <c r="E53" t="str" cm="1">
        <f t="array" ref="E53">_xlfn.XLOOKUP(B53,staff[Emp ID],staff[Department],NA)</f>
        <v>Sales</v>
      </c>
    </row>
    <row r="54" spans="2:5" x14ac:dyDescent="0.35">
      <c r="B54" t="str">
        <v>PR04380</v>
      </c>
      <c r="C54" t="str" cm="1">
        <f t="array" ref="C54">_xlfn.XLOOKUP(B54,staff[Emp ID],staff[First Name],NA)</f>
        <v>Van</v>
      </c>
      <c r="D54" t="str" cm="1">
        <f t="array" ref="D54">_xlfn.XLOOKUP(B54,staff[Emp ID],staff[Last Name],NA)</f>
        <v>Tuxwell</v>
      </c>
      <c r="E54" t="str" cm="1">
        <f t="array" ref="E54">_xlfn.XLOOKUP(B54,staff[Emp ID],staff[Department],NA)</f>
        <v>Business Development</v>
      </c>
    </row>
    <row r="55" spans="2:5" x14ac:dyDescent="0.35">
      <c r="B55" t="str">
        <v>PR04446</v>
      </c>
      <c r="C55" t="str" cm="1">
        <f t="array" ref="C55">_xlfn.XLOOKUP(B55,staff[Emp ID],staff[First Name],NA)</f>
        <v>Sameer</v>
      </c>
      <c r="D55" t="str" cm="1">
        <f t="array" ref="D55">_xlfn.XLOOKUP(B55,staff[Emp ID],staff[Last Name],NA)</f>
        <v>Shashank</v>
      </c>
      <c r="E55" t="str" cm="1">
        <f t="array" ref="E55">_xlfn.XLOOKUP(B55,staff[Emp ID],staff[Department],NA)</f>
        <v>Research and Development</v>
      </c>
    </row>
    <row r="56" spans="2:5" x14ac:dyDescent="0.35">
      <c r="B56" t="str">
        <v>PR04473</v>
      </c>
      <c r="C56" t="str" cm="1">
        <f t="array" ref="C56">_xlfn.XLOOKUP(B56,staff[Emp ID],staff[First Name],NA)</f>
        <v>Wyn</v>
      </c>
      <c r="D56" t="str" cm="1">
        <f t="array" ref="D56">_xlfn.XLOOKUP(B56,staff[Emp ID],staff[Last Name],NA)</f>
        <v>Treadger</v>
      </c>
      <c r="E56" t="str" cm="1">
        <f t="array" ref="E56">_xlfn.XLOOKUP(B56,staff[Emp ID],staff[Department],NA)</f>
        <v>Business Development</v>
      </c>
    </row>
    <row r="57" spans="2:5" x14ac:dyDescent="0.35">
      <c r="B57" t="str">
        <v>PR04601</v>
      </c>
      <c r="C57" t="str" cm="1">
        <f t="array" ref="C57">_xlfn.XLOOKUP(B57,staff[Emp ID],staff[First Name],NA)</f>
        <v>Yedukondalu</v>
      </c>
      <c r="D57" t="str" cm="1">
        <f t="array" ref="D57">_xlfn.XLOOKUP(B57,staff[Emp ID],staff[Last Name],NA)</f>
        <v>Panditula</v>
      </c>
      <c r="E57" t="str" cm="1">
        <f t="array" ref="E57">_xlfn.XLOOKUP(B57,staff[Emp ID],staff[Department],NA)</f>
        <v>Support</v>
      </c>
    </row>
    <row r="58" spans="2:5" x14ac:dyDescent="0.35">
      <c r="B58" t="str">
        <v>PR04686</v>
      </c>
      <c r="C58" t="str" cm="1">
        <f t="array" ref="C58">_xlfn.XLOOKUP(B58,staff[Emp ID],staff[First Name],NA)</f>
        <v>Oona</v>
      </c>
      <c r="D58" t="str" cm="1">
        <f t="array" ref="D58">_xlfn.XLOOKUP(B58,staff[Emp ID],staff[Last Name],NA)</f>
        <v>Donan</v>
      </c>
      <c r="E58" t="str" cm="1">
        <f t="array" ref="E58">_xlfn.XLOOKUP(B58,staff[Emp ID],staff[Department],NA)</f>
        <v>Business Development</v>
      </c>
    </row>
    <row r="59" spans="2:5" x14ac:dyDescent="0.35">
      <c r="B59" t="str">
        <v>PR04851</v>
      </c>
      <c r="C59" t="str" cm="1">
        <f t="array" ref="C59">_xlfn.XLOOKUP(B59,staff[Emp ID],staff[First Name],NA)</f>
        <v>Rodina</v>
      </c>
      <c r="D59" t="str" cm="1">
        <f t="array" ref="D59">_xlfn.XLOOKUP(B59,staff[Emp ID],staff[Last Name],NA)</f>
        <v>Drinan</v>
      </c>
      <c r="E59" t="str" cm="1">
        <f t="array" ref="E59">_xlfn.XLOOKUP(B59,staff[Emp ID],staff[Department],NA)</f>
        <v>Sales</v>
      </c>
    </row>
    <row r="60" spans="2:5" x14ac:dyDescent="0.35">
      <c r="B60" t="str">
        <v>SQ00022</v>
      </c>
      <c r="C60" t="str" cm="1">
        <f t="array" ref="C60">_xlfn.XLOOKUP(B60,staff[Emp ID],staff[First Name],NA)</f>
        <v>Carlin</v>
      </c>
      <c r="D60" t="str" cm="1">
        <f t="array" ref="D60">_xlfn.XLOOKUP(B60,staff[Emp ID],staff[Last Name],NA)</f>
        <v>Demke</v>
      </c>
      <c r="E60" t="str" cm="1">
        <f t="array" ref="E60">_xlfn.XLOOKUP(B60,staff[Emp ID],staff[Department],NA)</f>
        <v>Business Development</v>
      </c>
    </row>
    <row r="61" spans="2:5" x14ac:dyDescent="0.35">
      <c r="B61" t="str">
        <v>SQ00070</v>
      </c>
      <c r="C61" t="str" cm="1">
        <f t="array" ref="C61">_xlfn.XLOOKUP(B61,staff[Emp ID],staff[First Name],NA)</f>
        <v>Larissa</v>
      </c>
      <c r="D61" t="str" cm="1">
        <f t="array" ref="D61">_xlfn.XLOOKUP(B61,staff[Emp ID],staff[Last Name],NA)</f>
        <v>Ingledow</v>
      </c>
      <c r="E61" t="str" cm="1">
        <f t="array" ref="E61">_xlfn.XLOOKUP(B61,staff[Emp ID],staff[Department],NA)</f>
        <v>Research and Development</v>
      </c>
    </row>
    <row r="62" spans="2:5" x14ac:dyDescent="0.35">
      <c r="B62" t="str">
        <v>SQ00105</v>
      </c>
      <c r="C62" t="str" cm="1">
        <f t="array" ref="C62">_xlfn.XLOOKUP(B62,staff[Emp ID],staff[First Name],NA)</f>
        <v>Sarayu</v>
      </c>
      <c r="D62" t="str" cm="1">
        <f t="array" ref="D62">_xlfn.XLOOKUP(B62,staff[Emp ID],staff[Last Name],NA)</f>
        <v>Ragunathan</v>
      </c>
      <c r="E62" t="str" cm="1">
        <f t="array" ref="E62">_xlfn.XLOOKUP(B62,staff[Emp ID],staff[Department],NA)</f>
        <v>Training</v>
      </c>
    </row>
    <row r="63" spans="2:5" x14ac:dyDescent="0.35">
      <c r="B63" t="str">
        <v>SQ00144</v>
      </c>
      <c r="C63" t="str" cm="1">
        <f t="array" ref="C63">_xlfn.XLOOKUP(B63,staff[Emp ID],staff[First Name],NA)</f>
        <v>Collen</v>
      </c>
      <c r="D63" t="str" cm="1">
        <f t="array" ref="D63">_xlfn.XLOOKUP(B63,staff[Emp ID],staff[Last Name],NA)</f>
        <v>Dunbleton</v>
      </c>
      <c r="E63" t="str" cm="1">
        <f t="array" ref="E63">_xlfn.XLOOKUP(B63,staff[Emp ID],staff[Department],NA)</f>
        <v>Engineering</v>
      </c>
    </row>
    <row r="64" spans="2:5" x14ac:dyDescent="0.35">
      <c r="B64" t="str">
        <v>SQ00187</v>
      </c>
      <c r="C64" t="str" cm="1">
        <f t="array" ref="C64">_xlfn.XLOOKUP(B64,staff[Emp ID],staff[First Name],NA)</f>
        <v>Rupak</v>
      </c>
      <c r="D64" t="str" cm="1">
        <f t="array" ref="D64">_xlfn.XLOOKUP(B64,staff[Emp ID],staff[Last Name],NA)</f>
        <v>Mehra</v>
      </c>
      <c r="E64" t="str" cm="1">
        <f t="array" ref="E64">_xlfn.XLOOKUP(B64,staff[Emp ID],staff[Department],NA)</f>
        <v>Services</v>
      </c>
    </row>
    <row r="65" spans="2:5" x14ac:dyDescent="0.35">
      <c r="B65" t="str">
        <v>SQ00286</v>
      </c>
      <c r="C65" t="str" cm="1">
        <f t="array" ref="C65">_xlfn.XLOOKUP(B65,staff[Emp ID],staff[First Name],NA)</f>
        <v>Ilesh</v>
      </c>
      <c r="D65" t="str" cm="1">
        <f t="array" ref="D65">_xlfn.XLOOKUP(B65,staff[Emp ID],staff[Last Name],NA)</f>
        <v>Dasgupta</v>
      </c>
      <c r="E65" t="str" cm="1">
        <f t="array" ref="E65">_xlfn.XLOOKUP(B65,staff[Emp ID],staff[Department],NA)</f>
        <v>Legal</v>
      </c>
    </row>
    <row r="66" spans="2:5" x14ac:dyDescent="0.35">
      <c r="B66" t="str">
        <v>SQ00360</v>
      </c>
      <c r="C66" t="str" cm="1">
        <f t="array" ref="C66">_xlfn.XLOOKUP(B66,staff[Emp ID],staff[First Name],NA)</f>
        <v>Orlando</v>
      </c>
      <c r="D66" t="str" cm="1">
        <f t="array" ref="D66">_xlfn.XLOOKUP(B66,staff[Emp ID],staff[Last Name],NA)</f>
        <v>Gorstidge</v>
      </c>
      <c r="E66" t="str" cm="1">
        <f t="array" ref="E66">_xlfn.XLOOKUP(B66,staff[Emp ID],staff[Department],NA)</f>
        <v>Marketing</v>
      </c>
    </row>
    <row r="67" spans="2:5" x14ac:dyDescent="0.35">
      <c r="B67" t="str">
        <v>SQ00450</v>
      </c>
      <c r="C67" t="str" cm="1">
        <f t="array" ref="C67">_xlfn.XLOOKUP(B67,staff[Emp ID],staff[First Name],NA)</f>
        <v>Louise</v>
      </c>
      <c r="D67" t="str" cm="1">
        <f t="array" ref="D67">_xlfn.XLOOKUP(B67,staff[Emp ID],staff[Last Name],NA)</f>
        <v>Lamming</v>
      </c>
      <c r="E67" t="str" cm="1">
        <f t="array" ref="E67">_xlfn.XLOOKUP(B67,staff[Emp ID],staff[Department],NA)</f>
        <v>Sales</v>
      </c>
    </row>
    <row r="68" spans="2:5" x14ac:dyDescent="0.35">
      <c r="B68" t="str">
        <v>SQ00498</v>
      </c>
      <c r="C68" t="str" cm="1">
        <f t="array" ref="C68">_xlfn.XLOOKUP(B68,staff[Emp ID],staff[First Name],NA)</f>
        <v>Amery</v>
      </c>
      <c r="D68" t="str" cm="1">
        <f t="array" ref="D68">_xlfn.XLOOKUP(B68,staff[Emp ID],staff[Last Name],NA)</f>
        <v>Ofer</v>
      </c>
      <c r="E68" t="str" cm="1">
        <f t="array" ref="E68">_xlfn.XLOOKUP(B68,staff[Emp ID],staff[Department],NA)</f>
        <v>Legal</v>
      </c>
    </row>
    <row r="69" spans="2:5" x14ac:dyDescent="0.35">
      <c r="B69" t="str">
        <v>SQ00612</v>
      </c>
      <c r="C69" t="str" cm="1">
        <f t="array" ref="C69">_xlfn.XLOOKUP(B69,staff[Emp ID],staff[First Name],NA)</f>
        <v>Leena</v>
      </c>
      <c r="D69" t="str" cm="1">
        <f t="array" ref="D69">_xlfn.XLOOKUP(B69,staff[Emp ID],staff[Last Name],NA)</f>
        <v>Bruckshaw</v>
      </c>
      <c r="E69" t="str" cm="1">
        <f t="array" ref="E69">_xlfn.XLOOKUP(B69,staff[Emp ID],staff[Department],NA)</f>
        <v>Research and Development</v>
      </c>
    </row>
    <row r="70" spans="2:5" x14ac:dyDescent="0.35">
      <c r="B70" t="str">
        <v>SQ00691</v>
      </c>
      <c r="C70" t="str" cm="1">
        <f t="array" ref="C70">_xlfn.XLOOKUP(B70,staff[Emp ID],staff[First Name],NA)</f>
        <v>Verla</v>
      </c>
      <c r="D70" t="str" cm="1">
        <f t="array" ref="D70">_xlfn.XLOOKUP(B70,staff[Emp ID],staff[Last Name],NA)</f>
        <v>Timmis</v>
      </c>
      <c r="E70" t="str" cm="1">
        <f t="array" ref="E70">_xlfn.XLOOKUP(B70,staff[Emp ID],staff[Department],NA)</f>
        <v>Support</v>
      </c>
    </row>
    <row r="71" spans="2:5" x14ac:dyDescent="0.35">
      <c r="B71" t="str">
        <v>SQ00841</v>
      </c>
      <c r="C71" t="str" cm="1">
        <f t="array" ref="C71">_xlfn.XLOOKUP(B71,staff[Emp ID],staff[First Name],NA)</f>
        <v>Bhuvan</v>
      </c>
      <c r="D71" t="str" cm="1">
        <f t="array" ref="D71">_xlfn.XLOOKUP(B71,staff[Emp ID],staff[Last Name],NA)</f>
        <v>Pals</v>
      </c>
      <c r="E71" t="str" cm="1">
        <f t="array" ref="E71">_xlfn.XLOOKUP(B71,staff[Emp ID],staff[Department],NA)</f>
        <v>Services</v>
      </c>
    </row>
    <row r="72" spans="2:5" x14ac:dyDescent="0.35">
      <c r="B72" t="str">
        <v>SQ00914</v>
      </c>
      <c r="C72" t="str" cm="1">
        <f t="array" ref="C72">_xlfn.XLOOKUP(B72,staff[Emp ID],staff[First Name],NA)</f>
        <v>Duran</v>
      </c>
      <c r="D72" t="str" cm="1">
        <f t="array" ref="D72">_xlfn.XLOOKUP(B72,staff[Emp ID],staff[Last Name],NA)</f>
        <v>Appala</v>
      </c>
      <c r="E72" t="str" cm="1">
        <f t="array" ref="E72">_xlfn.XLOOKUP(B72,staff[Emp ID],staff[Department],NA)</f>
        <v>Product Management</v>
      </c>
    </row>
    <row r="73" spans="2:5" x14ac:dyDescent="0.35">
      <c r="B73" t="str">
        <v>SQ00914</v>
      </c>
      <c r="C73" t="str" cm="1">
        <f t="array" ref="C73">_xlfn.XLOOKUP(B73,staff[Emp ID],staff[First Name],NA)</f>
        <v>Duran</v>
      </c>
      <c r="D73" t="str" cm="1">
        <f t="array" ref="D73">_xlfn.XLOOKUP(B73,staff[Emp ID],staff[Last Name],NA)</f>
        <v>Appala</v>
      </c>
      <c r="E73" t="str" cm="1">
        <f t="array" ref="E73">_xlfn.XLOOKUP(B73,staff[Emp ID],staff[Department],NA)</f>
        <v>Product Management</v>
      </c>
    </row>
    <row r="74" spans="2:5" x14ac:dyDescent="0.35">
      <c r="B74" t="str">
        <v>SQ00960</v>
      </c>
      <c r="C74" t="str" cm="1">
        <f t="array" ref="C74">_xlfn.XLOOKUP(B74,staff[Emp ID],staff[First Name],NA)</f>
        <v>Calvin</v>
      </c>
      <c r="D74" t="str" cm="1">
        <f t="array" ref="D74">_xlfn.XLOOKUP(B74,staff[Emp ID],staff[Last Name],NA)</f>
        <v>O'Carroll</v>
      </c>
      <c r="E74" t="str" cm="1">
        <f t="array" ref="E74">_xlfn.XLOOKUP(B74,staff[Emp ID],staff[Department],NA)</f>
        <v>Research and Development</v>
      </c>
    </row>
    <row r="75" spans="2:5" x14ac:dyDescent="0.35">
      <c r="B75" t="str">
        <v>SQ01026</v>
      </c>
      <c r="C75" t="str" cm="1">
        <f t="array" ref="C75">_xlfn.XLOOKUP(B75,staff[Emp ID],staff[First Name],NA)</f>
        <v>Anumati</v>
      </c>
      <c r="D75" t="str" cm="1">
        <f t="array" ref="D75">_xlfn.XLOOKUP(B75,staff[Emp ID],staff[Last Name],NA)</f>
        <v>Shyamari</v>
      </c>
      <c r="E75" t="str" cm="1">
        <f t="array" ref="E75">_xlfn.XLOOKUP(B75,staff[Emp ID],staff[Department],NA)</f>
        <v>Product Management</v>
      </c>
    </row>
    <row r="76" spans="2:5" x14ac:dyDescent="0.35">
      <c r="B76" t="str">
        <v>SQ01177</v>
      </c>
      <c r="C76" t="str" cm="1">
        <f t="array" ref="C76">_xlfn.XLOOKUP(B76,staff[Emp ID],staff[First Name],NA)</f>
        <v>Nazeer</v>
      </c>
      <c r="D76" t="str" cm="1">
        <f t="array" ref="D76">_xlfn.XLOOKUP(B76,staff[Emp ID],staff[Last Name],NA)</f>
        <v>Basha</v>
      </c>
      <c r="E76" t="str" cm="1">
        <f t="array" ref="E76">_xlfn.XLOOKUP(B76,staff[Emp ID],staff[Department],NA)</f>
        <v>Human Resources</v>
      </c>
    </row>
    <row r="77" spans="2:5" x14ac:dyDescent="0.35">
      <c r="B77" t="str">
        <v>SQ01283</v>
      </c>
      <c r="C77" t="str" cm="1">
        <f t="array" ref="C77">_xlfn.XLOOKUP(B77,staff[Emp ID],staff[First Name],NA)</f>
        <v>Barr</v>
      </c>
      <c r="D77" t="str" cm="1">
        <f t="array" ref="D77">_xlfn.XLOOKUP(B77,staff[Emp ID],staff[Last Name],NA)</f>
        <v>Faughny</v>
      </c>
      <c r="E77" t="str" cm="1">
        <f t="array" ref="E77">_xlfn.XLOOKUP(B77,staff[Emp ID],staff[Department],NA)</f>
        <v>Marketing</v>
      </c>
    </row>
    <row r="78" spans="2:5" x14ac:dyDescent="0.35">
      <c r="B78" t="str">
        <v>SQ01395</v>
      </c>
      <c r="C78" t="str" cm="1">
        <f t="array" ref="C78">_xlfn.XLOOKUP(B78,staff[Emp ID],staff[First Name],NA)</f>
        <v>Dennison</v>
      </c>
      <c r="D78" t="str" cm="1">
        <f t="array" ref="D78">_xlfn.XLOOKUP(B78,staff[Emp ID],staff[Last Name],NA)</f>
        <v>Crosswaite</v>
      </c>
      <c r="E78" t="str" cm="1">
        <f t="array" ref="E78">_xlfn.XLOOKUP(B78,staff[Emp ID],staff[Department],NA)</f>
        <v>Legal</v>
      </c>
    </row>
    <row r="79" spans="2:5" x14ac:dyDescent="0.35">
      <c r="B79" t="str">
        <v>SQ01402</v>
      </c>
      <c r="C79" t="str" cm="1">
        <f t="array" ref="C79">_xlfn.XLOOKUP(B79,staff[Emp ID],staff[First Name],NA)</f>
        <v>Sahaj</v>
      </c>
      <c r="D79" t="str" cm="1">
        <f t="array" ref="D79">_xlfn.XLOOKUP(B79,staff[Emp ID],staff[Last Name],NA)</f>
        <v>Jonnalagadda</v>
      </c>
      <c r="E79" t="str" cm="1">
        <f t="array" ref="E79">_xlfn.XLOOKUP(B79,staff[Emp ID],staff[Department],NA)</f>
        <v>Engineering</v>
      </c>
    </row>
    <row r="80" spans="2:5" x14ac:dyDescent="0.35">
      <c r="B80" t="str">
        <v>SQ01519</v>
      </c>
      <c r="C80" t="str" cm="1">
        <f t="array" ref="C80">_xlfn.XLOOKUP(B80,staff[Emp ID],staff[First Name],NA)</f>
        <v>Caron</v>
      </c>
      <c r="D80" t="str" cm="1">
        <f t="array" ref="D80">_xlfn.XLOOKUP(B80,staff[Emp ID],staff[Last Name],NA)</f>
        <v>Kolakovic</v>
      </c>
      <c r="E80" t="str" cm="1">
        <f t="array" ref="E80">_xlfn.XLOOKUP(B80,staff[Emp ID],staff[Department],NA)</f>
        <v>Accounting</v>
      </c>
    </row>
    <row r="81" spans="2:5" x14ac:dyDescent="0.35">
      <c r="B81" t="str">
        <v>SQ01620</v>
      </c>
      <c r="C81" t="str" cm="1">
        <f t="array" ref="C81">_xlfn.XLOOKUP(B81,staff[Emp ID],staff[First Name],NA)</f>
        <v>Westbrook</v>
      </c>
      <c r="D81" t="str" cm="1">
        <f t="array" ref="D81">_xlfn.XLOOKUP(B81,staff[Emp ID],staff[Last Name],NA)</f>
        <v>Brandino</v>
      </c>
      <c r="E81" t="str" cm="1">
        <f t="array" ref="E81">_xlfn.XLOOKUP(B81,staff[Emp ID],staff[Department],NA)</f>
        <v>Legal</v>
      </c>
    </row>
    <row r="82" spans="2:5" x14ac:dyDescent="0.35">
      <c r="B82" t="str">
        <v>SQ01637</v>
      </c>
      <c r="C82" t="str" cm="1">
        <f t="array" ref="C82">_xlfn.XLOOKUP(B82,staff[Emp ID],staff[First Name],NA)</f>
        <v>Joaquin</v>
      </c>
      <c r="D82" t="str" cm="1">
        <f t="array" ref="D82">_xlfn.XLOOKUP(B82,staff[Emp ID],staff[Last Name],NA)</f>
        <v>McVitty</v>
      </c>
      <c r="E82" t="str" cm="1">
        <f t="array" ref="E82">_xlfn.XLOOKUP(B82,staff[Emp ID],staff[Department],NA)</f>
        <v>Sales</v>
      </c>
    </row>
    <row r="83" spans="2:5" x14ac:dyDescent="0.35">
      <c r="B83" t="str">
        <v>SQ01697</v>
      </c>
      <c r="C83" t="str" cm="1">
        <f t="array" ref="C83">_xlfn.XLOOKUP(B83,staff[Emp ID],staff[First Name],NA)</f>
        <v>Makshi</v>
      </c>
      <c r="D83" t="str" cm="1">
        <f t="array" ref="D83">_xlfn.XLOOKUP(B83,staff[Emp ID],staff[Last Name],NA)</f>
        <v>Vinutha</v>
      </c>
      <c r="E83" t="str" cm="1">
        <f t="array" ref="E83">_xlfn.XLOOKUP(B83,staff[Emp ID],staff[Department],NA)</f>
        <v>Business Development</v>
      </c>
    </row>
    <row r="84" spans="2:5" x14ac:dyDescent="0.35">
      <c r="B84" t="str">
        <v>SQ01730</v>
      </c>
      <c r="C84" t="str" cm="1">
        <f t="array" ref="C84">_xlfn.XLOOKUP(B84,staff[Emp ID],staff[First Name],NA)</f>
        <v>Austine</v>
      </c>
      <c r="D84" t="str" cm="1">
        <f t="array" ref="D84">_xlfn.XLOOKUP(B84,staff[Emp ID],staff[Last Name],NA)</f>
        <v>Littlewood</v>
      </c>
      <c r="E84" t="str" cm="1">
        <f t="array" ref="E84">_xlfn.XLOOKUP(B84,staff[Emp ID],staff[Department],NA)</f>
        <v>Services</v>
      </c>
    </row>
    <row r="85" spans="2:5" x14ac:dyDescent="0.35">
      <c r="B85" t="str">
        <v>SQ01829</v>
      </c>
      <c r="C85" t="str" cm="1">
        <f t="array" ref="C85">_xlfn.XLOOKUP(B85,staff[Emp ID],staff[First Name],NA)</f>
        <v>Mabel</v>
      </c>
      <c r="D85" t="str" cm="1">
        <f t="array" ref="D85">_xlfn.XLOOKUP(B85,staff[Emp ID],staff[Last Name],NA)</f>
        <v>Orrow</v>
      </c>
      <c r="E85" t="str" cm="1">
        <f t="array" ref="E85">_xlfn.XLOOKUP(B85,staff[Emp ID],staff[Department],NA)</f>
        <v>Product Management</v>
      </c>
    </row>
    <row r="86" spans="2:5" x14ac:dyDescent="0.35">
      <c r="B86" t="str">
        <v>SQ01854</v>
      </c>
      <c r="C86" t="str" cm="1">
        <f t="array" ref="C86">_xlfn.XLOOKUP(B86,staff[Emp ID],staff[First Name],NA)</f>
        <v>Jessica</v>
      </c>
      <c r="D86" t="str" cm="1">
        <f t="array" ref="D86">_xlfn.XLOOKUP(B86,staff[Emp ID],staff[Last Name],NA)</f>
        <v>Callcott</v>
      </c>
      <c r="E86" t="str" cm="1">
        <f t="array" ref="E86">_xlfn.XLOOKUP(B86,staff[Emp ID],staff[Department],NA)</f>
        <v>Marketing</v>
      </c>
    </row>
    <row r="87" spans="2:5" x14ac:dyDescent="0.35">
      <c r="B87" t="str">
        <v>SQ01998</v>
      </c>
      <c r="C87" t="str" cm="1">
        <f t="array" ref="C87">_xlfn.XLOOKUP(B87,staff[Emp ID],staff[First Name],NA)</f>
        <v>Vanmala</v>
      </c>
      <c r="D87" t="str" cm="1">
        <f t="array" ref="D87">_xlfn.XLOOKUP(B87,staff[Emp ID],staff[Last Name],NA)</f>
        <v>Shriharsha</v>
      </c>
      <c r="E87" t="str" cm="1">
        <f t="array" ref="E87">_xlfn.XLOOKUP(B87,staff[Emp ID],staff[Department],NA)</f>
        <v>Product Management</v>
      </c>
    </row>
    <row r="88" spans="2:5" x14ac:dyDescent="0.35">
      <c r="B88" t="str">
        <v>SQ01998</v>
      </c>
      <c r="C88" t="str" cm="1">
        <f t="array" ref="C88">_xlfn.XLOOKUP(B88,staff[Emp ID],staff[First Name],NA)</f>
        <v>Vanmala</v>
      </c>
      <c r="D88" t="str" cm="1">
        <f t="array" ref="D88">_xlfn.XLOOKUP(B88,staff[Emp ID],staff[Last Name],NA)</f>
        <v>Shriharsha</v>
      </c>
      <c r="E88" t="str" cm="1">
        <f t="array" ref="E88">_xlfn.XLOOKUP(B88,staff[Emp ID],staff[Department],NA)</f>
        <v>Product Management</v>
      </c>
    </row>
    <row r="89" spans="2:5" x14ac:dyDescent="0.35">
      <c r="B89" t="str">
        <v>SQ02035</v>
      </c>
      <c r="C89" t="str" cm="1">
        <f t="array" ref="C89">_xlfn.XLOOKUP(B89,staff[Emp ID],staff[First Name],NA)</f>
        <v>Anni</v>
      </c>
      <c r="D89" t="str" cm="1">
        <f t="array" ref="D89">_xlfn.XLOOKUP(B89,staff[Emp ID],staff[Last Name],NA)</f>
        <v>Izzard</v>
      </c>
      <c r="E89" t="str" cm="1">
        <f t="array" ref="E89">_xlfn.XLOOKUP(B89,staff[Emp ID],staff[Department],NA)</f>
        <v>Human Resources</v>
      </c>
    </row>
    <row r="90" spans="2:5" x14ac:dyDescent="0.35">
      <c r="B90" t="str">
        <v>SQ02035</v>
      </c>
      <c r="C90" t="str" cm="1">
        <f t="array" ref="C90">_xlfn.XLOOKUP(B90,staff[Emp ID],staff[First Name],NA)</f>
        <v>Anni</v>
      </c>
      <c r="D90" t="str" cm="1">
        <f t="array" ref="D90">_xlfn.XLOOKUP(B90,staff[Emp ID],staff[Last Name],NA)</f>
        <v>Izzard</v>
      </c>
      <c r="E90" t="str" cm="1">
        <f t="array" ref="E90">_xlfn.XLOOKUP(B90,staff[Emp ID],staff[Department],NA)</f>
        <v>Human Resources</v>
      </c>
    </row>
    <row r="91" spans="2:5" x14ac:dyDescent="0.35">
      <c r="B91" t="str">
        <v>SQ02174</v>
      </c>
      <c r="C91" t="str" cm="1">
        <f t="array" ref="C91">_xlfn.XLOOKUP(B91,staff[Emp ID],staff[First Name],NA)</f>
        <v>Sidoney</v>
      </c>
      <c r="D91" t="str" cm="1">
        <f t="array" ref="D91">_xlfn.XLOOKUP(B91,staff[Emp ID],staff[Last Name],NA)</f>
        <v>Yitzhok</v>
      </c>
      <c r="E91" t="str" cm="1">
        <f t="array" ref="E91">_xlfn.XLOOKUP(B91,staff[Emp ID],staff[Department],NA)</f>
        <v>Engineering</v>
      </c>
    </row>
    <row r="92" spans="2:5" x14ac:dyDescent="0.35">
      <c r="B92" t="str">
        <v>SQ02223</v>
      </c>
      <c r="C92" t="str" cm="1">
        <f t="array" ref="C92">_xlfn.XLOOKUP(B92,staff[Emp ID],staff[First Name],NA)</f>
        <v>Pippy</v>
      </c>
      <c r="D92" t="str" cm="1">
        <f t="array" ref="D92">_xlfn.XLOOKUP(B92,staff[Emp ID],staff[Last Name],NA)</f>
        <v>Shepperd</v>
      </c>
      <c r="E92" t="str" cm="1">
        <f t="array" ref="E92">_xlfn.XLOOKUP(B92,staff[Emp ID],staff[Department],NA)</f>
        <v>Accounting</v>
      </c>
    </row>
    <row r="93" spans="2:5" x14ac:dyDescent="0.35">
      <c r="B93" t="str">
        <v>SQ02246</v>
      </c>
      <c r="C93" t="str" cm="1">
        <f t="array" ref="C93">_xlfn.XLOOKUP(B93,staff[Emp ID],staff[First Name],NA)</f>
        <v>Matias</v>
      </c>
      <c r="D93" t="str" cm="1">
        <f t="array" ref="D93">_xlfn.XLOOKUP(B93,staff[Emp ID],staff[Last Name],NA)</f>
        <v>Cormack</v>
      </c>
      <c r="E93" t="str" cm="1">
        <f t="array" ref="E93">_xlfn.XLOOKUP(B93,staff[Emp ID],staff[Department],NA)</f>
        <v>Research and Development</v>
      </c>
    </row>
    <row r="94" spans="2:5" x14ac:dyDescent="0.35">
      <c r="B94" t="str">
        <v>SQ02371</v>
      </c>
      <c r="C94" t="str" cm="1">
        <f t="array" ref="C94">_xlfn.XLOOKUP(B94,staff[Emp ID],staff[First Name],NA)</f>
        <v>Alida</v>
      </c>
      <c r="D94" t="str" cm="1">
        <f t="array" ref="D94">_xlfn.XLOOKUP(B94,staff[Emp ID],staff[Last Name],NA)</f>
        <v>Welman</v>
      </c>
      <c r="E94" t="str" cm="1">
        <f t="array" ref="E94">_xlfn.XLOOKUP(B94,staff[Emp ID],staff[Department],NA)</f>
        <v>Human Resources</v>
      </c>
    </row>
    <row r="95" spans="2:5" x14ac:dyDescent="0.35">
      <c r="B95" t="str">
        <v>SQ02424</v>
      </c>
      <c r="C95" t="str" cm="1">
        <f t="array" ref="C95">_xlfn.XLOOKUP(B95,staff[Emp ID],staff[First Name],NA)</f>
        <v>Kevalkumar</v>
      </c>
      <c r="D95" t="str" cm="1">
        <f t="array" ref="D95">_xlfn.XLOOKUP(B95,staff[Emp ID],staff[Last Name],NA)</f>
        <v>Solanki</v>
      </c>
      <c r="E95" t="str" cm="1">
        <f t="array" ref="E95">_xlfn.XLOOKUP(B95,staff[Emp ID],staff[Department],NA)</f>
        <v>Accounting</v>
      </c>
    </row>
    <row r="96" spans="2:5" x14ac:dyDescent="0.35">
      <c r="B96" t="str">
        <v>SQ02465</v>
      </c>
      <c r="C96" t="str" cm="1">
        <f t="array" ref="C96">_xlfn.XLOOKUP(B96,staff[Emp ID],staff[First Name],NA)</f>
        <v>Bernie</v>
      </c>
      <c r="D96" t="str" cm="1">
        <f t="array" ref="D96">_xlfn.XLOOKUP(B96,staff[Emp ID],staff[Last Name],NA)</f>
        <v>Gorges</v>
      </c>
      <c r="E96" t="str" cm="1">
        <f t="array" ref="E96">_xlfn.XLOOKUP(B96,staff[Emp ID],staff[Department],NA)</f>
        <v>Training</v>
      </c>
    </row>
    <row r="97" spans="2:5" x14ac:dyDescent="0.35">
      <c r="B97" t="str">
        <v>SQ02525</v>
      </c>
      <c r="C97" t="str" cm="1">
        <f t="array" ref="C97">_xlfn.XLOOKUP(B97,staff[Emp ID],staff[First Name],NA)</f>
        <v>Mickie</v>
      </c>
      <c r="D97" t="str" cm="1">
        <f t="array" ref="D97">_xlfn.XLOOKUP(B97,staff[Emp ID],staff[Last Name],NA)</f>
        <v>Dagwell</v>
      </c>
      <c r="E97" t="str" cm="1">
        <f t="array" ref="E97">_xlfn.XLOOKUP(B97,staff[Emp ID],staff[Department],NA)</f>
        <v>Engineering</v>
      </c>
    </row>
    <row r="98" spans="2:5" x14ac:dyDescent="0.35">
      <c r="B98" t="str">
        <v>SQ02559</v>
      </c>
      <c r="C98" t="str" cm="1">
        <f t="array" ref="C98">_xlfn.XLOOKUP(B98,staff[Emp ID],staff[First Name],NA)</f>
        <v>Aldrich</v>
      </c>
      <c r="D98" t="str" cm="1">
        <f t="array" ref="D98">_xlfn.XLOOKUP(B98,staff[Emp ID],staff[Last Name],NA)</f>
        <v>Glenny</v>
      </c>
      <c r="E98" t="str" cm="1">
        <f t="array" ref="E98">_xlfn.XLOOKUP(B98,staff[Emp ID],staff[Department],NA)</f>
        <v>Business Development</v>
      </c>
    </row>
    <row r="99" spans="2:5" x14ac:dyDescent="0.35">
      <c r="B99" t="str">
        <v>SQ02559</v>
      </c>
      <c r="C99" t="str" cm="1">
        <f t="array" ref="C99">_xlfn.XLOOKUP(B99,staff[Emp ID],staff[First Name],NA)</f>
        <v>Aldrich</v>
      </c>
      <c r="D99" t="str" cm="1">
        <f t="array" ref="D99">_xlfn.XLOOKUP(B99,staff[Emp ID],staff[Last Name],NA)</f>
        <v>Glenny</v>
      </c>
      <c r="E99" t="str" cm="1">
        <f t="array" ref="E99">_xlfn.XLOOKUP(B99,staff[Emp ID],staff[Department],NA)</f>
        <v>Business Development</v>
      </c>
    </row>
    <row r="100" spans="2:5" x14ac:dyDescent="0.35">
      <c r="B100" t="str">
        <v>SQ02565</v>
      </c>
      <c r="C100" t="str" cm="1">
        <f t="array" ref="C100">_xlfn.XLOOKUP(B100,staff[Emp ID],staff[First Name],NA)</f>
        <v>Konstantin</v>
      </c>
      <c r="D100" t="str" cm="1">
        <f t="array" ref="D100">_xlfn.XLOOKUP(B100,staff[Emp ID],staff[Last Name],NA)</f>
        <v>Timblett</v>
      </c>
      <c r="E100" t="str" cm="1">
        <f t="array" ref="E100">_xlfn.XLOOKUP(B100,staff[Emp ID],staff[Department],NA)</f>
        <v>Training</v>
      </c>
    </row>
    <row r="101" spans="2:5" x14ac:dyDescent="0.35">
      <c r="B101" t="str">
        <v>SQ02582</v>
      </c>
      <c r="C101" t="str" cm="1">
        <f t="array" ref="C101">_xlfn.XLOOKUP(B101,staff[Emp ID],staff[First Name],NA)</f>
        <v>Kaishori</v>
      </c>
      <c r="D101" t="str" cm="1">
        <f t="array" ref="D101">_xlfn.XLOOKUP(B101,staff[Emp ID],staff[Last Name],NA)</f>
        <v>Harathi</v>
      </c>
      <c r="E101" t="str" cm="1">
        <f t="array" ref="E101">_xlfn.XLOOKUP(B101,staff[Emp ID],staff[Department],NA)</f>
        <v>Product Management</v>
      </c>
    </row>
    <row r="102" spans="2:5" x14ac:dyDescent="0.35">
      <c r="B102" t="str">
        <v>SQ02624</v>
      </c>
      <c r="C102" t="str" cm="1">
        <f t="array" ref="C102">_xlfn.XLOOKUP(B102,staff[Emp ID],staff[First Name],NA)</f>
        <v>Gwenneth</v>
      </c>
      <c r="D102" t="str" cm="1">
        <f t="array" ref="D102">_xlfn.XLOOKUP(B102,staff[Emp ID],staff[Last Name],NA)</f>
        <v>Fealey</v>
      </c>
      <c r="E102" t="str" cm="1">
        <f t="array" ref="E102">_xlfn.XLOOKUP(B102,staff[Emp ID],staff[Department],NA)</f>
        <v>Engineering</v>
      </c>
    </row>
    <row r="103" spans="2:5" x14ac:dyDescent="0.35">
      <c r="B103" t="str">
        <v>SQ02638</v>
      </c>
      <c r="C103" t="str" cm="1">
        <f t="array" ref="C103">_xlfn.XLOOKUP(B103,staff[Emp ID],staff[First Name],NA)</f>
        <v>Cara</v>
      </c>
      <c r="D103" t="str" cm="1">
        <f t="array" ref="D103">_xlfn.XLOOKUP(B103,staff[Emp ID],staff[Last Name],NA)</f>
        <v>Havers</v>
      </c>
      <c r="E103" t="str" cm="1">
        <f t="array" ref="E103">_xlfn.XLOOKUP(B103,staff[Emp ID],staff[Department],NA)</f>
        <v>Marketing</v>
      </c>
    </row>
    <row r="104" spans="2:5" x14ac:dyDescent="0.35">
      <c r="B104" t="str">
        <v>SQ02643</v>
      </c>
      <c r="C104" t="str" cm="1">
        <f t="array" ref="C104">_xlfn.XLOOKUP(B104,staff[Emp ID],staff[First Name],NA)</f>
        <v>Indu</v>
      </c>
      <c r="D104" t="str" cm="1">
        <f t="array" ref="D104">_xlfn.XLOOKUP(B104,staff[Emp ID],staff[Last Name],NA)</f>
        <v>Varada</v>
      </c>
      <c r="E104" t="str" cm="1">
        <f t="array" ref="E104">_xlfn.XLOOKUP(B104,staff[Emp ID],staff[Department],NA)</f>
        <v>Engineering</v>
      </c>
    </row>
    <row r="105" spans="2:5" x14ac:dyDescent="0.35">
      <c r="B105" t="str">
        <v>SQ02703</v>
      </c>
      <c r="C105" t="str" cm="1">
        <f t="array" ref="C105">_xlfn.XLOOKUP(B105,staff[Emp ID],staff[First Name],NA)</f>
        <v>Deepit</v>
      </c>
      <c r="D105" t="str" cm="1">
        <f t="array" ref="D105">_xlfn.XLOOKUP(B105,staff[Emp ID],staff[Last Name],NA)</f>
        <v>Ranjana</v>
      </c>
      <c r="E105" t="str" cm="1">
        <f t="array" ref="E105">_xlfn.XLOOKUP(B105,staff[Emp ID],staff[Department],NA)</f>
        <v>Marketing</v>
      </c>
    </row>
    <row r="106" spans="2:5" x14ac:dyDescent="0.35">
      <c r="B106" t="str">
        <v>SQ03024</v>
      </c>
      <c r="C106" t="str" cm="1">
        <f t="array" ref="C106">_xlfn.XLOOKUP(B106,staff[Emp ID],staff[First Name],NA)</f>
        <v>Inge</v>
      </c>
      <c r="D106" t="str" cm="1">
        <f t="array" ref="D106">_xlfn.XLOOKUP(B106,staff[Emp ID],staff[Last Name],NA)</f>
        <v>Creer</v>
      </c>
      <c r="E106" t="str" cm="1">
        <f t="array" ref="E106">_xlfn.XLOOKUP(B106,staff[Emp ID],staff[Department],NA)</f>
        <v>Services</v>
      </c>
    </row>
    <row r="107" spans="2:5" x14ac:dyDescent="0.35">
      <c r="B107" t="str">
        <v>SQ03024</v>
      </c>
      <c r="C107" t="str" cm="1">
        <f t="array" ref="C107">_xlfn.XLOOKUP(B107,staff[Emp ID],staff[First Name],NA)</f>
        <v>Inge</v>
      </c>
      <c r="D107" t="str" cm="1">
        <f t="array" ref="D107">_xlfn.XLOOKUP(B107,staff[Emp ID],staff[Last Name],NA)</f>
        <v>Creer</v>
      </c>
      <c r="E107" t="str" cm="1">
        <f t="array" ref="E107">_xlfn.XLOOKUP(B107,staff[Emp ID],staff[Department],NA)</f>
        <v>Services</v>
      </c>
    </row>
    <row r="108" spans="2:5" x14ac:dyDescent="0.35">
      <c r="B108" t="str">
        <v>SQ03112</v>
      </c>
      <c r="C108" t="str" cm="1">
        <f t="array" ref="C108">_xlfn.XLOOKUP(B108,staff[Emp ID],staff[First Name],NA)</f>
        <v>Kantimoy</v>
      </c>
      <c r="D108" t="str" cm="1">
        <f t="array" ref="D108">_xlfn.XLOOKUP(B108,staff[Emp ID],staff[Last Name],NA)</f>
        <v>Pritish</v>
      </c>
      <c r="E108" t="str" cm="1">
        <f t="array" ref="E108">_xlfn.XLOOKUP(B108,staff[Emp ID],staff[Department],NA)</f>
        <v>Product Management</v>
      </c>
    </row>
    <row r="109" spans="2:5" x14ac:dyDescent="0.35">
      <c r="B109" t="str">
        <v>SQ03116</v>
      </c>
      <c r="C109" t="str" cm="1">
        <f t="array" ref="C109">_xlfn.XLOOKUP(B109,staff[Emp ID],staff[First Name],NA)</f>
        <v>Syd</v>
      </c>
      <c r="D109" t="str" cm="1">
        <f t="array" ref="D109">_xlfn.XLOOKUP(B109,staff[Emp ID],staff[Last Name],NA)</f>
        <v>Fearn</v>
      </c>
      <c r="E109" t="str" cm="1">
        <f t="array" ref="E109">_xlfn.XLOOKUP(B109,staff[Emp ID],staff[Department],NA)</f>
        <v>Engineering</v>
      </c>
    </row>
    <row r="110" spans="2:5" x14ac:dyDescent="0.35">
      <c r="B110" t="str">
        <v>SQ03321</v>
      </c>
      <c r="C110" t="str" cm="1">
        <f t="array" ref="C110">_xlfn.XLOOKUP(B110,staff[Emp ID],staff[First Name],NA)</f>
        <v>Gradey</v>
      </c>
      <c r="D110" t="str" cm="1">
        <f t="array" ref="D110">_xlfn.XLOOKUP(B110,staff[Emp ID],staff[Last Name],NA)</f>
        <v>Litton</v>
      </c>
      <c r="E110" t="str" cm="1">
        <f t="array" ref="E110">_xlfn.XLOOKUP(B110,staff[Emp ID],staff[Department],NA)</f>
        <v>Accounting</v>
      </c>
    </row>
    <row r="111" spans="2:5" x14ac:dyDescent="0.35">
      <c r="B111" t="str">
        <v>SQ03350</v>
      </c>
      <c r="C111" t="str" cm="1">
        <f t="array" ref="C111">_xlfn.XLOOKUP(B111,staff[Emp ID],staff[First Name],NA)</f>
        <v>Felice</v>
      </c>
      <c r="D111" t="str" cm="1">
        <f t="array" ref="D111">_xlfn.XLOOKUP(B111,staff[Emp ID],staff[Last Name],NA)</f>
        <v>McMurty</v>
      </c>
      <c r="E111" t="str" cm="1">
        <f t="array" ref="E111">_xlfn.XLOOKUP(B111,staff[Emp ID],staff[Department],NA)</f>
        <v>Product Management</v>
      </c>
    </row>
    <row r="112" spans="2:5" x14ac:dyDescent="0.35">
      <c r="B112" t="str">
        <v>SQ03350</v>
      </c>
      <c r="C112" t="str" cm="1">
        <f t="array" ref="C112">_xlfn.XLOOKUP(B112,staff[Emp ID],staff[First Name],NA)</f>
        <v>Felice</v>
      </c>
      <c r="D112" t="str" cm="1">
        <f t="array" ref="D112">_xlfn.XLOOKUP(B112,staff[Emp ID],staff[Last Name],NA)</f>
        <v>McMurty</v>
      </c>
      <c r="E112" t="str" cm="1">
        <f t="array" ref="E112">_xlfn.XLOOKUP(B112,staff[Emp ID],staff[Department],NA)</f>
        <v>Product Management</v>
      </c>
    </row>
    <row r="113" spans="2:5" x14ac:dyDescent="0.35">
      <c r="B113" t="str">
        <v>SQ03387</v>
      </c>
      <c r="C113" t="str" cm="1">
        <f t="array" ref="C113">_xlfn.XLOOKUP(B113,staff[Emp ID],staff[First Name],NA)</f>
        <v>Robinia</v>
      </c>
      <c r="D113" t="str" cm="1">
        <f t="array" ref="D113">_xlfn.XLOOKUP(B113,staff[Emp ID],staff[Last Name],NA)</f>
        <v>Scholling</v>
      </c>
      <c r="E113" t="str" cm="1">
        <f t="array" ref="E113">_xlfn.XLOOKUP(B113,staff[Emp ID],staff[Department],NA)</f>
        <v>Human Resources</v>
      </c>
    </row>
    <row r="114" spans="2:5" x14ac:dyDescent="0.35">
      <c r="B114" t="str">
        <v>SQ03476</v>
      </c>
      <c r="C114" t="str" cm="1">
        <f t="array" ref="C114">_xlfn.XLOOKUP(B114,staff[Emp ID],staff[First Name],NA)</f>
        <v>Ramalingam</v>
      </c>
      <c r="D114" t="str" cm="1">
        <f t="array" ref="D114">_xlfn.XLOOKUP(B114,staff[Emp ID],staff[Last Name],NA)</f>
        <v>Kothapeta</v>
      </c>
      <c r="E114" t="str" cm="1">
        <f t="array" ref="E114">_xlfn.XLOOKUP(B114,staff[Emp ID],staff[Department],NA)</f>
        <v>Accounting</v>
      </c>
    </row>
    <row r="115" spans="2:5" x14ac:dyDescent="0.35">
      <c r="B115" t="str">
        <v>SQ03491</v>
      </c>
      <c r="C115" t="str" cm="1">
        <f t="array" ref="C115">_xlfn.XLOOKUP(B115,staff[Emp ID],staff[First Name],NA)</f>
        <v>Freda</v>
      </c>
      <c r="D115" t="str" cm="1">
        <f t="array" ref="D115">_xlfn.XLOOKUP(B115,staff[Emp ID],staff[Last Name],NA)</f>
        <v>Legan</v>
      </c>
      <c r="E115" t="str" cm="1">
        <f t="array" ref="E115">_xlfn.XLOOKUP(B115,staff[Emp ID],staff[Department],NA)</f>
        <v>Sales</v>
      </c>
    </row>
    <row r="116" spans="2:5" x14ac:dyDescent="0.35">
      <c r="B116" t="str">
        <v>SQ03546</v>
      </c>
      <c r="C116" t="str" cm="1">
        <f t="array" ref="C116">_xlfn.XLOOKUP(B116,staff[Emp ID],staff[First Name],NA)</f>
        <v>Amlankusum</v>
      </c>
      <c r="D116" t="str" cm="1">
        <f t="array" ref="D116">_xlfn.XLOOKUP(B116,staff[Emp ID],staff[Last Name],NA)</f>
        <v>Rajabhushan</v>
      </c>
      <c r="E116" t="str" cm="1">
        <f t="array" ref="E116">_xlfn.XLOOKUP(B116,staff[Emp ID],staff[Department],NA)</f>
        <v>Legal</v>
      </c>
    </row>
    <row r="117" spans="2:5" x14ac:dyDescent="0.35">
      <c r="B117" t="str">
        <v>SQ03625</v>
      </c>
      <c r="C117" t="str" cm="1">
        <f t="array" ref="C117">_xlfn.XLOOKUP(B117,staff[Emp ID],staff[First Name],NA)</f>
        <v>Fidela</v>
      </c>
      <c r="D117" t="str" cm="1">
        <f t="array" ref="D117">_xlfn.XLOOKUP(B117,staff[Emp ID],staff[Last Name],NA)</f>
        <v>Artis</v>
      </c>
      <c r="E117" t="str" cm="1">
        <f t="array" ref="E117">_xlfn.XLOOKUP(B117,staff[Emp ID],staff[Department],NA)</f>
        <v>Sales</v>
      </c>
    </row>
    <row r="118" spans="2:5" x14ac:dyDescent="0.35">
      <c r="B118" t="str">
        <v>SQ03626</v>
      </c>
      <c r="C118" t="str" cm="1">
        <f t="array" ref="C118">_xlfn.XLOOKUP(B118,staff[Emp ID],staff[First Name],NA)</f>
        <v>Krishnakanta</v>
      </c>
      <c r="D118" t="str" cm="1">
        <f t="array" ref="D118">_xlfn.XLOOKUP(B118,staff[Emp ID],staff[Last Name],NA)</f>
        <v>Vellanki</v>
      </c>
      <c r="E118" t="str" cm="1">
        <f t="array" ref="E118">_xlfn.XLOOKUP(B118,staff[Emp ID],staff[Department],NA)</f>
        <v>Training</v>
      </c>
    </row>
    <row r="119" spans="2:5" x14ac:dyDescent="0.35">
      <c r="B119" t="str">
        <v>SQ03733</v>
      </c>
      <c r="C119" t="str" cm="1">
        <f t="array" ref="C119">_xlfn.XLOOKUP(B119,staff[Emp ID],staff[First Name],NA)</f>
        <v>Revkah</v>
      </c>
      <c r="D119" t="str" cm="1">
        <f t="array" ref="D119">_xlfn.XLOOKUP(B119,staff[Emp ID],staff[Last Name],NA)</f>
        <v>Antonacci</v>
      </c>
      <c r="E119" t="str" cm="1">
        <f t="array" ref="E119">_xlfn.XLOOKUP(B119,staff[Emp ID],staff[Department],NA)</f>
        <v>Engineering</v>
      </c>
    </row>
    <row r="120" spans="2:5" x14ac:dyDescent="0.35">
      <c r="B120" t="str">
        <v>SQ04437</v>
      </c>
      <c r="C120" t="str" cm="1">
        <f t="array" ref="C120">_xlfn.XLOOKUP(B120,staff[Emp ID],staff[First Name],NA)</f>
        <v>Hephzibah</v>
      </c>
      <c r="D120" t="str" cm="1">
        <f t="array" ref="D120">_xlfn.XLOOKUP(B120,staff[Emp ID],staff[Last Name],NA)</f>
        <v>Summerell</v>
      </c>
      <c r="E120" t="str" cm="1">
        <f t="array" ref="E120">_xlfn.XLOOKUP(B120,staff[Emp ID],staff[Department],NA)</f>
        <v>Services</v>
      </c>
    </row>
    <row r="121" spans="2:5" x14ac:dyDescent="0.35">
      <c r="B121" t="str">
        <v>SQ04488</v>
      </c>
      <c r="C121" t="str" cm="1">
        <f t="array" ref="C121">_xlfn.XLOOKUP(B121,staff[Emp ID],staff[First Name],NA)</f>
        <v>Ramnath</v>
      </c>
      <c r="D121" t="str" cm="1">
        <f t="array" ref="D121">_xlfn.XLOOKUP(B121,staff[Emp ID],staff[Last Name],NA)</f>
        <v>Ravuri</v>
      </c>
      <c r="E121" t="str" cm="1">
        <f t="array" ref="E121">_xlfn.XLOOKUP(B121,staff[Emp ID],staff[Department],NA)</f>
        <v>Marketing</v>
      </c>
    </row>
    <row r="122" spans="2:5" x14ac:dyDescent="0.35">
      <c r="B122" t="str">
        <v>SQ04598</v>
      </c>
      <c r="C122" t="str" cm="1">
        <f t="array" ref="C122">_xlfn.XLOOKUP(B122,staff[Emp ID],staff[First Name],NA)</f>
        <v>Pearla</v>
      </c>
      <c r="D122" t="str" cm="1">
        <f t="array" ref="D122">_xlfn.XLOOKUP(B122,staff[Emp ID],staff[Last Name],NA)</f>
        <v>Beteriss</v>
      </c>
      <c r="E122" t="str" cm="1">
        <f t="array" ref="E122">_xlfn.XLOOKUP(B122,staff[Emp ID],staff[Department],NA)</f>
        <v>Services</v>
      </c>
    </row>
    <row r="123" spans="2:5" x14ac:dyDescent="0.35">
      <c r="B123" t="str">
        <v>SQ04603</v>
      </c>
      <c r="C123" t="str" cm="1">
        <f t="array" ref="C123">_xlfn.XLOOKUP(B123,staff[Emp ID],staff[First Name],NA)</f>
        <v>Natalee</v>
      </c>
      <c r="D123" t="str" cm="1">
        <f t="array" ref="D123">_xlfn.XLOOKUP(B123,staff[Emp ID],staff[Last Name],NA)</f>
        <v>Craiker</v>
      </c>
      <c r="E123" t="str" cm="1">
        <f t="array" ref="E123">_xlfn.XLOOKUP(B123,staff[Emp ID],staff[Department],NA)</f>
        <v>Product Management</v>
      </c>
    </row>
    <row r="124" spans="2:5" x14ac:dyDescent="0.35">
      <c r="B124" t="str">
        <v>SQ04612</v>
      </c>
      <c r="C124" t="str" cm="1">
        <f t="array" ref="C124">_xlfn.XLOOKUP(B124,staff[Emp ID],staff[First Name],NA)</f>
        <v>Mick</v>
      </c>
      <c r="D124" t="str" cm="1">
        <f t="array" ref="D124">_xlfn.XLOOKUP(B124,staff[Emp ID],staff[Last Name],NA)</f>
        <v>Spraberry</v>
      </c>
      <c r="E124" t="str" cm="1">
        <f t="array" ref="E124">_xlfn.XLOOKUP(B124,staff[Emp ID],staff[Department],NA)</f>
        <v>Services</v>
      </c>
    </row>
    <row r="125" spans="2:5" x14ac:dyDescent="0.35">
      <c r="B125" t="str">
        <v>SQ04613</v>
      </c>
      <c r="C125" t="str" cm="1">
        <f t="array" ref="C125">_xlfn.XLOOKUP(B125,staff[Emp ID],staff[First Name],NA)</f>
        <v>Sarojini</v>
      </c>
      <c r="D125" t="str" cm="1">
        <f t="array" ref="D125">_xlfn.XLOOKUP(B125,staff[Emp ID],staff[Last Name],NA)</f>
        <v>Naueshwara</v>
      </c>
      <c r="E125" t="str" cm="1">
        <f t="array" ref="E125">_xlfn.XLOOKUP(B125,staff[Emp ID],staff[Department],NA)</f>
        <v>Human Resources</v>
      </c>
    </row>
    <row r="126" spans="2:5" x14ac:dyDescent="0.35">
      <c r="B126" t="str">
        <v>SQ04665</v>
      </c>
      <c r="C126" t="str" cm="1">
        <f t="array" ref="C126">_xlfn.XLOOKUP(B126,staff[Emp ID],staff[First Name],NA)</f>
        <v>Collin</v>
      </c>
      <c r="D126" t="str" cm="1">
        <f t="array" ref="D126">_xlfn.XLOOKUP(B126,staff[Emp ID],staff[Last Name],NA)</f>
        <v>Jagson</v>
      </c>
      <c r="E126" t="str" cm="1">
        <f t="array" ref="E126">_xlfn.XLOOKUP(B126,staff[Emp ID],staff[Department],NA)</f>
        <v>Services</v>
      </c>
    </row>
    <row r="127" spans="2:5" x14ac:dyDescent="0.35">
      <c r="B127" t="str">
        <v>SQ04960</v>
      </c>
      <c r="C127" t="str" cm="1">
        <f t="array" ref="C127">_xlfn.XLOOKUP(B127,staff[Emp ID],staff[First Name],NA)</f>
        <v>Shubhra</v>
      </c>
      <c r="D127" t="str" cm="1">
        <f t="array" ref="D127">_xlfn.XLOOKUP(B127,staff[Emp ID],staff[Last Name],NA)</f>
        <v>Potla</v>
      </c>
      <c r="E127" t="str" cm="1">
        <f t="array" ref="E127">_xlfn.XLOOKUP(B127,staff[Emp ID],staff[Department],NA)</f>
        <v>Support</v>
      </c>
    </row>
    <row r="128" spans="2:5" x14ac:dyDescent="0.35">
      <c r="B128" t="str">
        <v>TN00083</v>
      </c>
      <c r="C128" t="str" cm="1">
        <f t="array" ref="C128">_xlfn.XLOOKUP(B128,staff[Emp ID],staff[First Name],NA)</f>
        <v>Chandana</v>
      </c>
      <c r="D128" t="str" cm="1">
        <f t="array" ref="D128">_xlfn.XLOOKUP(B128,staff[Emp ID],staff[Last Name],NA)</f>
        <v>Sannidhi</v>
      </c>
      <c r="E128" t="str" cm="1">
        <f t="array" ref="E128">_xlfn.XLOOKUP(B128,staff[Emp ID],staff[Department],NA)</f>
        <v>Business Development</v>
      </c>
    </row>
    <row r="129" spans="2:5" x14ac:dyDescent="0.35">
      <c r="B129" t="str">
        <v>TN00182</v>
      </c>
      <c r="C129" t="str" cm="1">
        <f t="array" ref="C129">_xlfn.XLOOKUP(B129,staff[Emp ID],staff[First Name],NA)</f>
        <v>Camilla</v>
      </c>
      <c r="D129" t="str" cm="1">
        <f t="array" ref="D129">_xlfn.XLOOKUP(B129,staff[Emp ID],staff[Last Name],NA)</f>
        <v>Castle</v>
      </c>
      <c r="E129" t="str" cm="1">
        <f t="array" ref="E129">_xlfn.XLOOKUP(B129,staff[Emp ID],staff[Department],NA)</f>
        <v>Product Management</v>
      </c>
    </row>
    <row r="130" spans="2:5" x14ac:dyDescent="0.35">
      <c r="B130" t="str">
        <v>TN00214</v>
      </c>
      <c r="C130" t="str" cm="1">
        <f t="array" ref="C130">_xlfn.XLOOKUP(B130,staff[Emp ID],staff[First Name],NA)</f>
        <v>Devsena</v>
      </c>
      <c r="D130" t="str" cm="1">
        <f t="array" ref="D130">_xlfn.XLOOKUP(B130,staff[Emp ID],staff[Last Name],NA)</f>
        <v>Veluvalapalli</v>
      </c>
      <c r="E130" t="str" cm="1">
        <f t="array" ref="E130">_xlfn.XLOOKUP(B130,staff[Emp ID],staff[Department],NA)</f>
        <v>Training</v>
      </c>
    </row>
    <row r="131" spans="2:5" x14ac:dyDescent="0.35">
      <c r="B131" t="str">
        <v>TN00214</v>
      </c>
      <c r="C131" t="str" cm="1">
        <f t="array" ref="C131">_xlfn.XLOOKUP(B131,staff[Emp ID],staff[First Name],NA)</f>
        <v>Devsena</v>
      </c>
      <c r="D131" t="str" cm="1">
        <f t="array" ref="D131">_xlfn.XLOOKUP(B131,staff[Emp ID],staff[Last Name],NA)</f>
        <v>Veluvalapalli</v>
      </c>
      <c r="E131" t="str" cm="1">
        <f t="array" ref="E131">_xlfn.XLOOKUP(B131,staff[Emp ID],staff[Department],NA)</f>
        <v>Training</v>
      </c>
    </row>
    <row r="132" spans="2:5" x14ac:dyDescent="0.35">
      <c r="B132" t="str">
        <v>TN00227</v>
      </c>
      <c r="C132" t="str" cm="1">
        <f t="array" ref="C132">_xlfn.XLOOKUP(B132,staff[Emp ID],staff[First Name],NA)</f>
        <v>Raghuveer</v>
      </c>
      <c r="D132" t="str" cm="1">
        <f t="array" ref="D132">_xlfn.XLOOKUP(B132,staff[Emp ID],staff[Last Name],NA)</f>
        <v>Yettugunna</v>
      </c>
      <c r="E132" t="str" cm="1">
        <f t="array" ref="E132">_xlfn.XLOOKUP(B132,staff[Emp ID],staff[Department],NA)</f>
        <v>Support</v>
      </c>
    </row>
    <row r="133" spans="2:5" x14ac:dyDescent="0.35">
      <c r="B133" t="str">
        <v>TN00258</v>
      </c>
      <c r="C133" t="str" cm="1">
        <f t="array" ref="C133">_xlfn.XLOOKUP(B133,staff[Emp ID],staff[First Name],NA)</f>
        <v>Joyce</v>
      </c>
      <c r="D133" t="str" cm="1">
        <f t="array" ref="D133">_xlfn.XLOOKUP(B133,staff[Emp ID],staff[Last Name],NA)</f>
        <v>Leyband</v>
      </c>
      <c r="E133" t="str" cm="1">
        <f t="array" ref="E133">_xlfn.XLOOKUP(B133,staff[Emp ID],staff[Department],NA)</f>
        <v>Product Management</v>
      </c>
    </row>
    <row r="134" spans="2:5" x14ac:dyDescent="0.35">
      <c r="B134" t="str">
        <v>TN00328</v>
      </c>
      <c r="C134" t="str" cm="1">
        <f t="array" ref="C134">_xlfn.XLOOKUP(B134,staff[Emp ID],staff[First Name],NA)</f>
        <v>Jeannie</v>
      </c>
      <c r="D134" t="str" cm="1">
        <f t="array" ref="D134">_xlfn.XLOOKUP(B134,staff[Emp ID],staff[Last Name],NA)</f>
        <v>Petracco</v>
      </c>
      <c r="E134" t="str" cm="1">
        <f t="array" ref="E134">_xlfn.XLOOKUP(B134,staff[Emp ID],staff[Department],NA)</f>
        <v>Engineering</v>
      </c>
    </row>
    <row r="135" spans="2:5" x14ac:dyDescent="0.35">
      <c r="B135" t="str">
        <v>TN00464</v>
      </c>
      <c r="C135" t="str" cm="1">
        <f t="array" ref="C135">_xlfn.XLOOKUP(B135,staff[Emp ID],staff[First Name],NA)</f>
        <v>Gopal</v>
      </c>
      <c r="D135" t="str" cm="1">
        <f t="array" ref="D135">_xlfn.XLOOKUP(B135,staff[Emp ID],staff[Last Name],NA)</f>
        <v>Venkata</v>
      </c>
      <c r="E135" t="str" cm="1">
        <f t="array" ref="E135">_xlfn.XLOOKUP(B135,staff[Emp ID],staff[Department],NA)</f>
        <v>Research and Development</v>
      </c>
    </row>
    <row r="136" spans="2:5" x14ac:dyDescent="0.35">
      <c r="B136" t="str">
        <v>TN00579</v>
      </c>
      <c r="C136" t="str" cm="1">
        <f t="array" ref="C136">_xlfn.XLOOKUP(B136,staff[Emp ID],staff[First Name],NA)</f>
        <v>Rafaelita</v>
      </c>
      <c r="D136" t="str" cm="1">
        <f t="array" ref="D136">_xlfn.XLOOKUP(B136,staff[Emp ID],staff[Last Name],NA)</f>
        <v>Blaksland</v>
      </c>
      <c r="E136" t="str" cm="1">
        <f t="array" ref="E136">_xlfn.XLOOKUP(B136,staff[Emp ID],staff[Department],NA)</f>
        <v>Services</v>
      </c>
    </row>
    <row r="137" spans="2:5" x14ac:dyDescent="0.35">
      <c r="B137" t="str">
        <v>TN00698</v>
      </c>
      <c r="C137" t="str" cm="1">
        <f t="array" ref="C137">_xlfn.XLOOKUP(B137,staff[Emp ID],staff[First Name],NA)</f>
        <v>Barbara-anne</v>
      </c>
      <c r="D137" t="str" cm="1">
        <f t="array" ref="D137">_xlfn.XLOOKUP(B137,staff[Emp ID],staff[Last Name],NA)</f>
        <v>Kenchington</v>
      </c>
      <c r="E137" t="str" cm="1">
        <f t="array" ref="E137">_xlfn.XLOOKUP(B137,staff[Emp ID],staff[Department],NA)</f>
        <v>Support</v>
      </c>
    </row>
    <row r="138" spans="2:5" x14ac:dyDescent="0.35">
      <c r="B138" t="str">
        <v>TN00727</v>
      </c>
      <c r="C138" t="str" cm="1">
        <f t="array" ref="C138">_xlfn.XLOOKUP(B138,staff[Emp ID],staff[First Name],NA)</f>
        <v>Dulsea</v>
      </c>
      <c r="D138" t="str" cm="1">
        <f t="array" ref="D138">_xlfn.XLOOKUP(B138,staff[Emp ID],staff[Last Name],NA)</f>
        <v>Folkes</v>
      </c>
      <c r="E138" t="str" cm="1">
        <f t="array" ref="E138">_xlfn.XLOOKUP(B138,staff[Emp ID],staff[Department],NA)</f>
        <v>Services</v>
      </c>
    </row>
    <row r="139" spans="2:5" x14ac:dyDescent="0.35">
      <c r="B139" t="str">
        <v>TN00735</v>
      </c>
      <c r="C139" t="str" cm="1">
        <f t="array" ref="C139">_xlfn.XLOOKUP(B139,staff[Emp ID],staff[First Name],NA)</f>
        <v>Caresa</v>
      </c>
      <c r="D139" t="str" cm="1">
        <f t="array" ref="D139">_xlfn.XLOOKUP(B139,staff[Emp ID],staff[Last Name],NA)</f>
        <v>Christer</v>
      </c>
      <c r="E139" t="str" cm="1">
        <f t="array" ref="E139">_xlfn.XLOOKUP(B139,staff[Emp ID],staff[Department],NA)</f>
        <v>Support</v>
      </c>
    </row>
    <row r="140" spans="2:5" x14ac:dyDescent="0.35">
      <c r="B140" t="str">
        <v>TN00735</v>
      </c>
      <c r="C140" t="str" cm="1">
        <f t="array" ref="C140">_xlfn.XLOOKUP(B140,staff[Emp ID],staff[First Name],NA)</f>
        <v>Caresa</v>
      </c>
      <c r="D140" t="str" cm="1">
        <f t="array" ref="D140">_xlfn.XLOOKUP(B140,staff[Emp ID],staff[Last Name],NA)</f>
        <v>Christer</v>
      </c>
      <c r="E140" t="str" cm="1">
        <f t="array" ref="E140">_xlfn.XLOOKUP(B140,staff[Emp ID],staff[Department],NA)</f>
        <v>Support</v>
      </c>
    </row>
    <row r="141" spans="2:5" x14ac:dyDescent="0.35">
      <c r="B141" t="str">
        <v>TN00890</v>
      </c>
      <c r="C141" t="str" cm="1">
        <f t="array" ref="C141">_xlfn.XLOOKUP(B141,staff[Emp ID],staff[First Name],NA)</f>
        <v>Mayur</v>
      </c>
      <c r="D141" t="str" cm="1">
        <f t="array" ref="D141">_xlfn.XLOOKUP(B141,staff[Emp ID],staff[Last Name],NA)</f>
        <v>Kousika</v>
      </c>
      <c r="E141" t="str" cm="1">
        <f t="array" ref="E141">_xlfn.XLOOKUP(B141,staff[Emp ID],staff[Department],NA)</f>
        <v>Training</v>
      </c>
    </row>
    <row r="142" spans="2:5" x14ac:dyDescent="0.35">
      <c r="B142" t="str">
        <v>TN01028</v>
      </c>
      <c r="C142" t="str" cm="1">
        <f t="array" ref="C142">_xlfn.XLOOKUP(B142,staff[Emp ID],staff[First Name],NA)</f>
        <v>Alicea</v>
      </c>
      <c r="D142" t="str" cm="1">
        <f t="array" ref="D142">_xlfn.XLOOKUP(B142,staff[Emp ID],staff[Last Name],NA)</f>
        <v>Pudsall</v>
      </c>
      <c r="E142" t="str" cm="1">
        <f t="array" ref="E142">_xlfn.XLOOKUP(B142,staff[Emp ID],staff[Department],NA)</f>
        <v>Accounting</v>
      </c>
    </row>
    <row r="143" spans="2:5" x14ac:dyDescent="0.35">
      <c r="B143" t="str">
        <v>TN01210</v>
      </c>
      <c r="C143" t="str" cm="1">
        <f t="array" ref="C143">_xlfn.XLOOKUP(B143,staff[Emp ID],staff[First Name],NA)</f>
        <v>Alyosha</v>
      </c>
      <c r="D143" t="str" cm="1">
        <f t="array" ref="D143">_xlfn.XLOOKUP(B143,staff[Emp ID],staff[Last Name],NA)</f>
        <v>Riquet</v>
      </c>
      <c r="E143" t="str" cm="1">
        <f t="array" ref="E143">_xlfn.XLOOKUP(B143,staff[Emp ID],staff[Department],NA)</f>
        <v>Legal</v>
      </c>
    </row>
    <row r="144" spans="2:5" x14ac:dyDescent="0.35">
      <c r="B144" t="str">
        <v>TN01256</v>
      </c>
      <c r="C144" t="str" cm="1">
        <f t="array" ref="C144">_xlfn.XLOOKUP(B144,staff[Emp ID],staff[First Name],NA)</f>
        <v>Shattesh</v>
      </c>
      <c r="D144" t="str" cm="1">
        <f t="array" ref="D144">_xlfn.XLOOKUP(B144,staff[Emp ID],staff[Last Name],NA)</f>
        <v>Utpat</v>
      </c>
      <c r="E144" t="str" cm="1">
        <f t="array" ref="E144">_xlfn.XLOOKUP(B144,staff[Emp ID],staff[Department],NA)</f>
        <v>Legal</v>
      </c>
    </row>
    <row r="145" spans="2:5" x14ac:dyDescent="0.35">
      <c r="B145" t="str">
        <v>TN01256</v>
      </c>
      <c r="C145" t="str" cm="1">
        <f t="array" ref="C145">_xlfn.XLOOKUP(B145,staff[Emp ID],staff[First Name],NA)</f>
        <v>Shattesh</v>
      </c>
      <c r="D145" t="str" cm="1">
        <f t="array" ref="D145">_xlfn.XLOOKUP(B145,staff[Emp ID],staff[Last Name],NA)</f>
        <v>Utpat</v>
      </c>
      <c r="E145" t="str" cm="1">
        <f t="array" ref="E145">_xlfn.XLOOKUP(B145,staff[Emp ID],staff[Department],NA)</f>
        <v>Legal</v>
      </c>
    </row>
    <row r="146" spans="2:5" x14ac:dyDescent="0.35">
      <c r="B146" t="str">
        <v>TN01281</v>
      </c>
      <c r="C146" t="str" cm="1">
        <f t="array" ref="C146">_xlfn.XLOOKUP(B146,staff[Emp ID],staff[First Name],NA)</f>
        <v>Cletus</v>
      </c>
      <c r="D146" t="str" cm="1">
        <f t="array" ref="D146">_xlfn.XLOOKUP(B146,staff[Emp ID],staff[Last Name],NA)</f>
        <v>McGarahan</v>
      </c>
      <c r="E146" t="str" cm="1">
        <f t="array" ref="E146">_xlfn.XLOOKUP(B146,staff[Emp ID],staff[Department],NA)</f>
        <v>Engineering</v>
      </c>
    </row>
    <row r="147" spans="2:5" x14ac:dyDescent="0.35">
      <c r="B147" t="str">
        <v>TN01340</v>
      </c>
      <c r="C147" t="str" cm="1">
        <f t="array" ref="C147">_xlfn.XLOOKUP(B147,staff[Emp ID],staff[First Name],NA)</f>
        <v>Granny</v>
      </c>
      <c r="D147" t="str" cm="1">
        <f t="array" ref="D147">_xlfn.XLOOKUP(B147,staff[Emp ID],staff[Last Name],NA)</f>
        <v>Spencelayh</v>
      </c>
      <c r="E147" t="str" cm="1">
        <f t="array" ref="E147">_xlfn.XLOOKUP(B147,staff[Emp ID],staff[Department],NA)</f>
        <v>Legal</v>
      </c>
    </row>
    <row r="148" spans="2:5" x14ac:dyDescent="0.35">
      <c r="B148" t="str">
        <v>TN01396</v>
      </c>
      <c r="C148" t="str" cm="1">
        <f t="array" ref="C148">_xlfn.XLOOKUP(B148,staff[Emp ID],staff[First Name],NA)</f>
        <v>Koral</v>
      </c>
      <c r="D148" t="str" cm="1">
        <f t="array" ref="D148">_xlfn.XLOOKUP(B148,staff[Emp ID],staff[Last Name],NA)</f>
        <v>Gerriet</v>
      </c>
      <c r="E148" t="str" cm="1">
        <f t="array" ref="E148">_xlfn.XLOOKUP(B148,staff[Emp ID],staff[Department],NA)</f>
        <v>Support</v>
      </c>
    </row>
    <row r="149" spans="2:5" x14ac:dyDescent="0.35">
      <c r="B149" t="str">
        <v>TN01566</v>
      </c>
      <c r="C149" t="str" cm="1">
        <f t="array" ref="C149">_xlfn.XLOOKUP(B149,staff[Emp ID],staff[First Name],NA)</f>
        <v>Fonzie</v>
      </c>
      <c r="D149" t="str" cm="1">
        <f t="array" ref="D149">_xlfn.XLOOKUP(B149,staff[Emp ID],staff[Last Name],NA)</f>
        <v>O'Shea</v>
      </c>
      <c r="E149" t="str" cm="1">
        <f t="array" ref="E149">_xlfn.XLOOKUP(B149,staff[Emp ID],staff[Department],NA)</f>
        <v>Product Management</v>
      </c>
    </row>
    <row r="150" spans="2:5" x14ac:dyDescent="0.35">
      <c r="B150" t="str">
        <v>TN01601</v>
      </c>
      <c r="C150" t="str" cm="1">
        <f t="array" ref="C150">_xlfn.XLOOKUP(B150,staff[Emp ID],staff[First Name],NA)</f>
        <v>Melva</v>
      </c>
      <c r="D150" t="str" cm="1">
        <f t="array" ref="D150">_xlfn.XLOOKUP(B150,staff[Emp ID],staff[Last Name],NA)</f>
        <v>Jickells</v>
      </c>
      <c r="E150" t="str" cm="1">
        <f t="array" ref="E150">_xlfn.XLOOKUP(B150,staff[Emp ID],staff[Department],NA)</f>
        <v>Product Management</v>
      </c>
    </row>
    <row r="151" spans="2:5" x14ac:dyDescent="0.35">
      <c r="B151" t="str">
        <v>TN01601</v>
      </c>
      <c r="C151" t="str" cm="1">
        <f t="array" ref="C151">_xlfn.XLOOKUP(B151,staff[Emp ID],staff[First Name],NA)</f>
        <v>Melva</v>
      </c>
      <c r="D151" t="str" cm="1">
        <f t="array" ref="D151">_xlfn.XLOOKUP(B151,staff[Emp ID],staff[Last Name],NA)</f>
        <v>Jickells</v>
      </c>
      <c r="E151" t="str" cm="1">
        <f t="array" ref="E151">_xlfn.XLOOKUP(B151,staff[Emp ID],staff[Department],NA)</f>
        <v>Product Management</v>
      </c>
    </row>
    <row r="152" spans="2:5" x14ac:dyDescent="0.35">
      <c r="B152" t="str">
        <v>TN01632</v>
      </c>
      <c r="C152" t="str" cm="1">
        <f t="array" ref="C152">_xlfn.XLOOKUP(B152,staff[Emp ID],staff[First Name],NA)</f>
        <v>Katya</v>
      </c>
      <c r="D152" t="str" cm="1">
        <f t="array" ref="D152">_xlfn.XLOOKUP(B152,staff[Emp ID],staff[Last Name],NA)</f>
        <v>Hundy</v>
      </c>
      <c r="E152" t="str" cm="1">
        <f t="array" ref="E152">_xlfn.XLOOKUP(B152,staff[Emp ID],staff[Department],NA)</f>
        <v>Business Development</v>
      </c>
    </row>
    <row r="153" spans="2:5" x14ac:dyDescent="0.35">
      <c r="B153" t="str">
        <v>TN01701</v>
      </c>
      <c r="C153" t="str" cm="1">
        <f t="array" ref="C153">_xlfn.XLOOKUP(B153,staff[Emp ID],staff[First Name],NA)</f>
        <v>Yves</v>
      </c>
      <c r="D153" t="str" cm="1">
        <f t="array" ref="D153">_xlfn.XLOOKUP(B153,staff[Emp ID],staff[Last Name],NA)</f>
        <v>Pawlik</v>
      </c>
      <c r="E153" t="str" cm="1">
        <f t="array" ref="E153">_xlfn.XLOOKUP(B153,staff[Emp ID],staff[Department],NA)</f>
        <v>Accounting</v>
      </c>
    </row>
    <row r="154" spans="2:5" x14ac:dyDescent="0.35">
      <c r="B154" t="str">
        <v>TN01876</v>
      </c>
      <c r="C154" t="str" cm="1">
        <f t="array" ref="C154">_xlfn.XLOOKUP(B154,staff[Emp ID],staff[First Name],NA)</f>
        <v>Aileen</v>
      </c>
      <c r="D154" t="str" cm="1">
        <f t="array" ref="D154">_xlfn.XLOOKUP(B154,staff[Emp ID],staff[Last Name],NA)</f>
        <v>McCritchie</v>
      </c>
      <c r="E154" t="str" cm="1">
        <f t="array" ref="E154">_xlfn.XLOOKUP(B154,staff[Emp ID],staff[Department],NA)</f>
        <v>Business Development</v>
      </c>
    </row>
    <row r="155" spans="2:5" x14ac:dyDescent="0.35">
      <c r="B155" t="str">
        <v>TN01876</v>
      </c>
      <c r="C155" t="str" cm="1">
        <f t="array" ref="C155">_xlfn.XLOOKUP(B155,staff[Emp ID],staff[First Name],NA)</f>
        <v>Aileen</v>
      </c>
      <c r="D155" t="str" cm="1">
        <f t="array" ref="D155">_xlfn.XLOOKUP(B155,staff[Emp ID],staff[Last Name],NA)</f>
        <v>McCritchie</v>
      </c>
      <c r="E155" t="str" cm="1">
        <f t="array" ref="E155">_xlfn.XLOOKUP(B155,staff[Emp ID],staff[Department],NA)</f>
        <v>Business Development</v>
      </c>
    </row>
    <row r="156" spans="2:5" x14ac:dyDescent="0.35">
      <c r="B156" t="str">
        <v>TN01912</v>
      </c>
      <c r="C156" t="str" cm="1">
        <f t="array" ref="C156">_xlfn.XLOOKUP(B156,staff[Emp ID],staff[First Name],NA)</f>
        <v>Fred</v>
      </c>
      <c r="D156" t="str" cm="1">
        <f t="array" ref="D156">_xlfn.XLOOKUP(B156,staff[Emp ID],staff[Last Name],NA)</f>
        <v>Dudeney</v>
      </c>
      <c r="E156" t="str" cm="1">
        <f t="array" ref="E156">_xlfn.XLOOKUP(B156,staff[Emp ID],staff[Department],NA)</f>
        <v>Services</v>
      </c>
    </row>
    <row r="157" spans="2:5" x14ac:dyDescent="0.35">
      <c r="B157" t="str">
        <v>TN02204</v>
      </c>
      <c r="C157" t="str" cm="1">
        <f t="array" ref="C157">_xlfn.XLOOKUP(B157,staff[Emp ID],staff[First Name],NA)</f>
        <v>Aldrich</v>
      </c>
      <c r="D157" t="str" cm="1">
        <f t="array" ref="D157">_xlfn.XLOOKUP(B157,staff[Emp ID],staff[Last Name],NA)</f>
        <v>Glenny</v>
      </c>
      <c r="E157" t="str" cm="1">
        <f t="array" ref="E157">_xlfn.XLOOKUP(B157,staff[Emp ID],staff[Department],NA)</f>
        <v>Business Development</v>
      </c>
    </row>
    <row r="158" spans="2:5" x14ac:dyDescent="0.35">
      <c r="B158" t="str">
        <v>TN02205</v>
      </c>
      <c r="C158" t="str" cm="1">
        <f t="array" ref="C158">_xlfn.XLOOKUP(B158,staff[Emp ID],staff[First Name],NA)</f>
        <v>Madhumati</v>
      </c>
      <c r="D158" t="str" cm="1">
        <f t="array" ref="D158">_xlfn.XLOOKUP(B158,staff[Emp ID],staff[Last Name],NA)</f>
        <v>Gazala</v>
      </c>
      <c r="E158" t="str" cm="1">
        <f t="array" ref="E158">_xlfn.XLOOKUP(B158,staff[Emp ID],staff[Department],NA)</f>
        <v>Research and Development</v>
      </c>
    </row>
    <row r="159" spans="2:5" x14ac:dyDescent="0.35">
      <c r="B159" t="str">
        <v>TN02377</v>
      </c>
      <c r="C159" t="str" cm="1">
        <f t="array" ref="C159">_xlfn.XLOOKUP(B159,staff[Emp ID],staff[First Name],NA)</f>
        <v>Anjela</v>
      </c>
      <c r="D159" t="str" cm="1">
        <f t="array" ref="D159">_xlfn.XLOOKUP(B159,staff[Emp ID],staff[Last Name],NA)</f>
        <v>Spancock</v>
      </c>
      <c r="E159" t="str" cm="1">
        <f t="array" ref="E159">_xlfn.XLOOKUP(B159,staff[Emp ID],staff[Department],NA)</f>
        <v>Accounting</v>
      </c>
    </row>
    <row r="160" spans="2:5" x14ac:dyDescent="0.35">
      <c r="B160" t="str">
        <v>TN02397</v>
      </c>
      <c r="C160" t="str" cm="1">
        <f t="array" ref="C160">_xlfn.XLOOKUP(B160,staff[Emp ID],staff[First Name],NA)</f>
        <v>Mendel</v>
      </c>
      <c r="D160" t="str" cm="1">
        <f t="array" ref="D160">_xlfn.XLOOKUP(B160,staff[Emp ID],staff[Last Name],NA)</f>
        <v>Gentsch</v>
      </c>
      <c r="E160" t="str" cm="1">
        <f t="array" ref="E160">_xlfn.XLOOKUP(B160,staff[Emp ID],staff[Department],NA)</f>
        <v>Human Resources</v>
      </c>
    </row>
    <row r="161" spans="2:5" x14ac:dyDescent="0.35">
      <c r="B161" t="str">
        <v>TN02496</v>
      </c>
      <c r="C161" t="str" cm="1">
        <f t="array" ref="C161">_xlfn.XLOOKUP(B161,staff[Emp ID],staff[First Name],NA)</f>
        <v>Ponnan</v>
      </c>
      <c r="D161" t="str" cm="1">
        <f t="array" ref="D161">_xlfn.XLOOKUP(B161,staff[Emp ID],staff[Last Name],NA)</f>
        <v>Delhi</v>
      </c>
      <c r="E161" t="str" cm="1">
        <f t="array" ref="E161">_xlfn.XLOOKUP(B161,staff[Emp ID],staff[Department],NA)</f>
        <v>Human Resources</v>
      </c>
    </row>
    <row r="162" spans="2:5" x14ac:dyDescent="0.35">
      <c r="B162" t="str">
        <v>TN02570</v>
      </c>
      <c r="C162" t="str" cm="1">
        <f t="array" ref="C162">_xlfn.XLOOKUP(B162,staff[Emp ID],staff[First Name],NA)</f>
        <v>Grady</v>
      </c>
      <c r="D162" t="str" cm="1">
        <f t="array" ref="D162">_xlfn.XLOOKUP(B162,staff[Emp ID],staff[Last Name],NA)</f>
        <v>Rochelle</v>
      </c>
      <c r="E162" t="str" cm="1">
        <f t="array" ref="E162">_xlfn.XLOOKUP(B162,staff[Emp ID],staff[Department],NA)</f>
        <v>Accounting</v>
      </c>
    </row>
    <row r="163" spans="2:5" x14ac:dyDescent="0.35">
      <c r="B163" t="str">
        <v>TN02570</v>
      </c>
      <c r="C163" t="str" cm="1">
        <f t="array" ref="C163">_xlfn.XLOOKUP(B163,staff[Emp ID],staff[First Name],NA)</f>
        <v>Grady</v>
      </c>
      <c r="D163" t="str" cm="1">
        <f t="array" ref="D163">_xlfn.XLOOKUP(B163,staff[Emp ID],staff[Last Name],NA)</f>
        <v>Rochelle</v>
      </c>
      <c r="E163" t="str" cm="1">
        <f t="array" ref="E163">_xlfn.XLOOKUP(B163,staff[Emp ID],staff[Department],NA)</f>
        <v>Accounting</v>
      </c>
    </row>
    <row r="164" spans="2:5" x14ac:dyDescent="0.35">
      <c r="B164" t="str">
        <v>TN02674</v>
      </c>
      <c r="C164" t="str" cm="1">
        <f t="array" ref="C164">_xlfn.XLOOKUP(B164,staff[Emp ID],staff[First Name],NA)</f>
        <v>Antonetta</v>
      </c>
      <c r="D164" t="str" cm="1">
        <f t="array" ref="D164">_xlfn.XLOOKUP(B164,staff[Emp ID],staff[Last Name],NA)</f>
        <v>Coggeshall</v>
      </c>
      <c r="E164" t="str" cm="1">
        <f t="array" ref="E164">_xlfn.XLOOKUP(B164,staff[Emp ID],staff[Department],NA)</f>
        <v>Sales</v>
      </c>
    </row>
    <row r="165" spans="2:5" x14ac:dyDescent="0.35">
      <c r="B165" t="str">
        <v>TN02674</v>
      </c>
      <c r="C165" t="str" cm="1">
        <f t="array" ref="C165">_xlfn.XLOOKUP(B165,staff[Emp ID],staff[First Name],NA)</f>
        <v>Antonetta</v>
      </c>
      <c r="D165" t="str" cm="1">
        <f t="array" ref="D165">_xlfn.XLOOKUP(B165,staff[Emp ID],staff[Last Name],NA)</f>
        <v>Coggeshall</v>
      </c>
      <c r="E165" t="str" cm="1">
        <f t="array" ref="E165">_xlfn.XLOOKUP(B165,staff[Emp ID],staff[Department],NA)</f>
        <v>Sales</v>
      </c>
    </row>
    <row r="166" spans="2:5" x14ac:dyDescent="0.35">
      <c r="B166" t="str">
        <v>TN02727</v>
      </c>
      <c r="C166" t="str" cm="1">
        <f t="array" ref="C166">_xlfn.XLOOKUP(B166,staff[Emp ID],staff[First Name],NA)</f>
        <v>Wald</v>
      </c>
      <c r="D166" t="str" cm="1">
        <f t="array" ref="D166">_xlfn.XLOOKUP(B166,staff[Emp ID],staff[Last Name],NA)</f>
        <v>Bountiff</v>
      </c>
      <c r="E166" t="str" cm="1">
        <f t="array" ref="E166">_xlfn.XLOOKUP(B166,staff[Emp ID],staff[Department],NA)</f>
        <v>Support</v>
      </c>
    </row>
    <row r="167" spans="2:5" x14ac:dyDescent="0.35">
      <c r="B167" t="str">
        <v>TN02749</v>
      </c>
      <c r="C167" t="str" cm="1">
        <f t="array" ref="C167">_xlfn.XLOOKUP(B167,staff[Emp ID],staff[First Name],NA)</f>
        <v>Parasuramudu</v>
      </c>
      <c r="D167" t="str" cm="1">
        <f t="array" ref="D167">_xlfn.XLOOKUP(B167,staff[Emp ID],staff[Last Name],NA)</f>
        <v>Jamakayala</v>
      </c>
      <c r="E167" t="str" cm="1">
        <f t="array" ref="E167">_xlfn.XLOOKUP(B167,staff[Emp ID],staff[Department],NA)</f>
        <v>Training</v>
      </c>
    </row>
    <row r="168" spans="2:5" x14ac:dyDescent="0.35">
      <c r="B168" t="str">
        <v>TN02798</v>
      </c>
      <c r="C168" t="str" cm="1">
        <f t="array" ref="C168">_xlfn.XLOOKUP(B168,staff[Emp ID],staff[First Name],NA)</f>
        <v>Krittika</v>
      </c>
      <c r="D168" t="str" cm="1">
        <f t="array" ref="D168">_xlfn.XLOOKUP(B168,staff[Emp ID],staff[Last Name],NA)</f>
        <v>Gaekwad</v>
      </c>
      <c r="E168" t="str" cm="1">
        <f t="array" ref="E168">_xlfn.XLOOKUP(B168,staff[Emp ID],staff[Department],NA)</f>
        <v>Business Development</v>
      </c>
    </row>
    <row r="169" spans="2:5" x14ac:dyDescent="0.35">
      <c r="B169" t="str">
        <v>TN02883</v>
      </c>
      <c r="C169" t="str" cm="1">
        <f t="array" ref="C169">_xlfn.XLOOKUP(B169,staff[Emp ID],staff[First Name],NA)</f>
        <v>John</v>
      </c>
      <c r="D169" t="str" cm="1">
        <f t="array" ref="D169">_xlfn.XLOOKUP(B169,staff[Emp ID],staff[Last Name],NA)</f>
        <v>Joseph</v>
      </c>
      <c r="E169" t="str" cm="1">
        <f t="array" ref="E169">_xlfn.XLOOKUP(B169,staff[Emp ID],staff[Department],NA)</f>
        <v>Sales</v>
      </c>
    </row>
    <row r="170" spans="2:5" x14ac:dyDescent="0.35">
      <c r="B170" t="str">
        <v>TN02988</v>
      </c>
      <c r="C170" t="str" cm="1">
        <f t="array" ref="C170">_xlfn.XLOOKUP(B170,staff[Emp ID],staff[First Name],NA)</f>
        <v>Mahindra</v>
      </c>
      <c r="D170" t="str" cm="1">
        <f t="array" ref="D170">_xlfn.XLOOKUP(B170,staff[Emp ID],staff[Last Name],NA)</f>
        <v>Sreedharan</v>
      </c>
      <c r="E170" t="str" cm="1">
        <f t="array" ref="E170">_xlfn.XLOOKUP(B170,staff[Emp ID],staff[Department],NA)</f>
        <v>Engineering</v>
      </c>
    </row>
    <row r="171" spans="2:5" x14ac:dyDescent="0.35">
      <c r="B171" t="str">
        <v>TN03032</v>
      </c>
      <c r="C171" t="str" cm="1">
        <f t="array" ref="C171">_xlfn.XLOOKUP(B171,staff[Emp ID],staff[First Name],NA)</f>
        <v>Jaipal</v>
      </c>
      <c r="D171" t="str" cm="1">
        <f t="array" ref="D171">_xlfn.XLOOKUP(B171,staff[Emp ID],staff[Last Name],NA)</f>
        <v>Potanapudi</v>
      </c>
      <c r="E171" t="str" cm="1">
        <f t="array" ref="E171">_xlfn.XLOOKUP(B171,staff[Emp ID],staff[Department],NA)</f>
        <v>Research and Development</v>
      </c>
    </row>
    <row r="172" spans="2:5" x14ac:dyDescent="0.35">
      <c r="B172" t="str">
        <v>TN03032</v>
      </c>
      <c r="C172" t="str" cm="1">
        <f t="array" ref="C172">_xlfn.XLOOKUP(B172,staff[Emp ID],staff[First Name],NA)</f>
        <v>Jaipal</v>
      </c>
      <c r="D172" t="str" cm="1">
        <f t="array" ref="D172">_xlfn.XLOOKUP(B172,staff[Emp ID],staff[Last Name],NA)</f>
        <v>Potanapudi</v>
      </c>
      <c r="E172" t="str" cm="1">
        <f t="array" ref="E172">_xlfn.XLOOKUP(B172,staff[Emp ID],staff[Department],NA)</f>
        <v>Research and Development</v>
      </c>
    </row>
    <row r="173" spans="2:5" x14ac:dyDescent="0.35">
      <c r="B173" t="str">
        <v>TN03068</v>
      </c>
      <c r="C173" t="str" cm="1">
        <f t="array" ref="C173">_xlfn.XLOOKUP(B173,staff[Emp ID],staff[First Name],NA)</f>
        <v>Gumwant</v>
      </c>
      <c r="D173" t="str" cm="1">
        <f t="array" ref="D173">_xlfn.XLOOKUP(B173,staff[Emp ID],staff[Last Name],NA)</f>
        <v>Veera</v>
      </c>
      <c r="E173" t="str" cm="1">
        <f t="array" ref="E173">_xlfn.XLOOKUP(B173,staff[Emp ID],staff[Department],NA)</f>
        <v>Business Development</v>
      </c>
    </row>
    <row r="174" spans="2:5" x14ac:dyDescent="0.35">
      <c r="B174" t="str">
        <v>TN03097</v>
      </c>
      <c r="C174" t="str" cm="1">
        <f t="array" ref="C174">_xlfn.XLOOKUP(B174,staff[Emp ID],staff[First Name],NA)</f>
        <v>Bendite</v>
      </c>
      <c r="D174" t="str" cm="1">
        <f t="array" ref="D174">_xlfn.XLOOKUP(B174,staff[Emp ID],staff[Last Name],NA)</f>
        <v>Bloan</v>
      </c>
      <c r="E174" t="str" cm="1">
        <f t="array" ref="E174">_xlfn.XLOOKUP(B174,staff[Emp ID],staff[Department],NA)</f>
        <v>Marketing</v>
      </c>
    </row>
    <row r="175" spans="2:5" x14ac:dyDescent="0.35">
      <c r="B175" t="str">
        <v>TN03169</v>
      </c>
      <c r="C175" t="str" cm="1">
        <f t="array" ref="C175">_xlfn.XLOOKUP(B175,staff[Emp ID],staff[First Name],NA)</f>
        <v>Doe</v>
      </c>
      <c r="D175" t="str" cm="1">
        <f t="array" ref="D175">_xlfn.XLOOKUP(B175,staff[Emp ID],staff[Last Name],NA)</f>
        <v>Clubley</v>
      </c>
      <c r="E175" t="str" cm="1">
        <f t="array" ref="E175">_xlfn.XLOOKUP(B175,staff[Emp ID],staff[Department],NA)</f>
        <v>Product Management</v>
      </c>
    </row>
    <row r="176" spans="2:5" x14ac:dyDescent="0.35">
      <c r="B176" t="str">
        <v>TN03169</v>
      </c>
      <c r="C176" t="str" cm="1">
        <f t="array" ref="C176">_xlfn.XLOOKUP(B176,staff[Emp ID],staff[First Name],NA)</f>
        <v>Doe</v>
      </c>
      <c r="D176" t="str" cm="1">
        <f t="array" ref="D176">_xlfn.XLOOKUP(B176,staff[Emp ID],staff[Last Name],NA)</f>
        <v>Clubley</v>
      </c>
      <c r="E176" t="str" cm="1">
        <f t="array" ref="E176">_xlfn.XLOOKUP(B176,staff[Emp ID],staff[Department],NA)</f>
        <v>Product Management</v>
      </c>
    </row>
    <row r="177" spans="2:5" x14ac:dyDescent="0.35">
      <c r="B177" t="str">
        <v>TN03210</v>
      </c>
      <c r="C177" t="str" cm="1">
        <f t="array" ref="C177">_xlfn.XLOOKUP(B177,staff[Emp ID],staff[First Name],NA)</f>
        <v>Suman</v>
      </c>
      <c r="D177" t="str" cm="1">
        <f t="array" ref="D177">_xlfn.XLOOKUP(B177,staff[Emp ID],staff[Last Name],NA)</f>
        <v>Katte</v>
      </c>
      <c r="E177" t="str" cm="1">
        <f t="array" ref="E177">_xlfn.XLOOKUP(B177,staff[Emp ID],staff[Department],NA)</f>
        <v>Training</v>
      </c>
    </row>
    <row r="178" spans="2:5" x14ac:dyDescent="0.35">
      <c r="B178" t="str">
        <v>TN03331</v>
      </c>
      <c r="C178" t="str" cm="1">
        <f t="array" ref="C178">_xlfn.XLOOKUP(B178,staff[Emp ID],staff[First Name],NA)</f>
        <v>Crawford</v>
      </c>
      <c r="D178" t="str" cm="1">
        <f t="array" ref="D178">_xlfn.XLOOKUP(B178,staff[Emp ID],staff[Last Name],NA)</f>
        <v>Scad</v>
      </c>
      <c r="E178" t="str" cm="1">
        <f t="array" ref="E178">_xlfn.XLOOKUP(B178,staff[Emp ID],staff[Department],NA)</f>
        <v>Human Resources</v>
      </c>
    </row>
    <row r="179" spans="2:5" x14ac:dyDescent="0.35">
      <c r="B179" t="str">
        <v>TN03355</v>
      </c>
      <c r="C179" t="str" cm="1">
        <f t="array" ref="C179">_xlfn.XLOOKUP(B179,staff[Emp ID],staff[First Name],NA)</f>
        <v>Ruby</v>
      </c>
      <c r="D179" t="str" cm="1">
        <f t="array" ref="D179">_xlfn.XLOOKUP(B179,staff[Emp ID],staff[Last Name],NA)</f>
        <v>Cracie</v>
      </c>
      <c r="E179" t="str" cm="1">
        <f t="array" ref="E179">_xlfn.XLOOKUP(B179,staff[Emp ID],staff[Department],NA)</f>
        <v>Research and Development</v>
      </c>
    </row>
    <row r="180" spans="2:5" x14ac:dyDescent="0.35">
      <c r="B180" t="str">
        <v>TN03416</v>
      </c>
      <c r="C180" t="str" cm="1">
        <f t="array" ref="C180">_xlfn.XLOOKUP(B180,staff[Emp ID],staff[First Name],NA)</f>
        <v>Seward</v>
      </c>
      <c r="D180" t="str" cm="1">
        <f t="array" ref="D180">_xlfn.XLOOKUP(B180,staff[Emp ID],staff[Last Name],NA)</f>
        <v>Kubera</v>
      </c>
      <c r="E180" t="str" cm="1">
        <f t="array" ref="E180">_xlfn.XLOOKUP(B180,staff[Emp ID],staff[Department],NA)</f>
        <v>Engineering</v>
      </c>
    </row>
    <row r="181" spans="2:5" x14ac:dyDescent="0.35">
      <c r="B181" t="str">
        <v>TN03575</v>
      </c>
      <c r="C181" t="str" cm="1">
        <f t="array" ref="C181">_xlfn.XLOOKUP(B181,staff[Emp ID],staff[First Name],NA)</f>
        <v>Janina</v>
      </c>
      <c r="D181" t="str" cm="1">
        <f t="array" ref="D181">_xlfn.XLOOKUP(B181,staff[Emp ID],staff[Last Name],NA)</f>
        <v>Wolverson</v>
      </c>
      <c r="E181" t="str" cm="1">
        <f t="array" ref="E181">_xlfn.XLOOKUP(B181,staff[Emp ID],staff[Department],NA)</f>
        <v>Research and Development</v>
      </c>
    </row>
    <row r="182" spans="2:5" x14ac:dyDescent="0.35">
      <c r="B182" t="str">
        <v>TN03575</v>
      </c>
      <c r="C182" t="str" cm="1">
        <f t="array" ref="C182">_xlfn.XLOOKUP(B182,staff[Emp ID],staff[First Name],NA)</f>
        <v>Janina</v>
      </c>
      <c r="D182" t="str" cm="1">
        <f t="array" ref="D182">_xlfn.XLOOKUP(B182,staff[Emp ID],staff[Last Name],NA)</f>
        <v>Wolverson</v>
      </c>
      <c r="E182" t="str" cm="1">
        <f t="array" ref="E182">_xlfn.XLOOKUP(B182,staff[Emp ID],staff[Department],NA)</f>
        <v>Research and Development</v>
      </c>
    </row>
    <row r="183" spans="2:5" x14ac:dyDescent="0.35">
      <c r="B183" t="str">
        <v>TN04058</v>
      </c>
      <c r="C183" t="str" cm="1">
        <f t="array" ref="C183">_xlfn.XLOOKUP(B183,staff[Emp ID],staff[First Name],NA)</f>
        <v>Subbarao</v>
      </c>
      <c r="D183" t="str" cm="1">
        <f t="array" ref="D183">_xlfn.XLOOKUP(B183,staff[Emp ID],staff[Last Name],NA)</f>
        <v>Malladi</v>
      </c>
      <c r="E183" t="str" cm="1">
        <f t="array" ref="E183">_xlfn.XLOOKUP(B183,staff[Emp ID],staff[Department],NA)</f>
        <v>Product Management</v>
      </c>
    </row>
    <row r="184" spans="2:5" x14ac:dyDescent="0.35">
      <c r="B184" t="str">
        <v>TN04058</v>
      </c>
      <c r="C184" t="str" cm="1">
        <f t="array" ref="C184">_xlfn.XLOOKUP(B184,staff[Emp ID],staff[First Name],NA)</f>
        <v>Subbarao</v>
      </c>
      <c r="D184" t="str" cm="1">
        <f t="array" ref="D184">_xlfn.XLOOKUP(B184,staff[Emp ID],staff[Last Name],NA)</f>
        <v>Malladi</v>
      </c>
      <c r="E184" t="str" cm="1">
        <f t="array" ref="E184">_xlfn.XLOOKUP(B184,staff[Emp ID],staff[Department],NA)</f>
        <v>Product Management</v>
      </c>
    </row>
    <row r="185" spans="2:5" x14ac:dyDescent="0.35">
      <c r="B185" t="str">
        <v>TN04067</v>
      </c>
      <c r="C185" t="str" cm="1">
        <f t="array" ref="C185">_xlfn.XLOOKUP(B185,staff[Emp ID],staff[First Name],NA)</f>
        <v>Lea</v>
      </c>
      <c r="D185" t="str" cm="1">
        <f t="array" ref="D185">_xlfn.XLOOKUP(B185,staff[Emp ID],staff[Last Name],NA)</f>
        <v>Chaplin</v>
      </c>
      <c r="E185" t="str" cm="1">
        <f t="array" ref="E185">_xlfn.XLOOKUP(B185,staff[Emp ID],staff[Department],NA)</f>
        <v>Human Resources</v>
      </c>
    </row>
    <row r="186" spans="2:5" x14ac:dyDescent="0.35">
      <c r="B186" t="str">
        <v>TN04101</v>
      </c>
      <c r="C186" t="str" cm="1">
        <f t="array" ref="C186">_xlfn.XLOOKUP(B186,staff[Emp ID],staff[First Name],NA)</f>
        <v>Marline</v>
      </c>
      <c r="D186" t="str" cm="1">
        <f t="array" ref="D186">_xlfn.XLOOKUP(B186,staff[Emp ID],staff[Last Name],NA)</f>
        <v>Wahncke</v>
      </c>
      <c r="E186" t="str" cm="1">
        <f t="array" ref="E186">_xlfn.XLOOKUP(B186,staff[Emp ID],staff[Department],NA)</f>
        <v>Legal</v>
      </c>
    </row>
    <row r="187" spans="2:5" x14ac:dyDescent="0.35">
      <c r="B187" t="str">
        <v>TN04166</v>
      </c>
      <c r="C187" t="str" cm="1">
        <f t="array" ref="C187">_xlfn.XLOOKUP(B187,staff[Emp ID],staff[First Name],NA)</f>
        <v>Tadio</v>
      </c>
      <c r="D187" t="str" cm="1">
        <f t="array" ref="D187">_xlfn.XLOOKUP(B187,staff[Emp ID],staff[Last Name],NA)</f>
        <v>Dowdle</v>
      </c>
      <c r="E187" t="str" cm="1">
        <f t="array" ref="E187">_xlfn.XLOOKUP(B187,staff[Emp ID],staff[Department],NA)</f>
        <v>Product Management</v>
      </c>
    </row>
    <row r="188" spans="2:5" x14ac:dyDescent="0.35">
      <c r="B188" t="str">
        <v>TN04175</v>
      </c>
      <c r="C188" t="str" cm="1">
        <f t="array" ref="C188">_xlfn.XLOOKUP(B188,staff[Emp ID],staff[First Name],NA)</f>
        <v>Hinda</v>
      </c>
      <c r="D188" t="str" cm="1">
        <f t="array" ref="D188">_xlfn.XLOOKUP(B188,staff[Emp ID],staff[Last Name],NA)</f>
        <v>Label</v>
      </c>
      <c r="E188" t="str" cm="1">
        <f t="array" ref="E188">_xlfn.XLOOKUP(B188,staff[Emp ID],staff[Department],NA)</f>
        <v>Human Resources</v>
      </c>
    </row>
    <row r="189" spans="2:5" x14ac:dyDescent="0.35">
      <c r="B189" t="str">
        <v>TN04246</v>
      </c>
      <c r="C189" t="str" cm="1">
        <f t="array" ref="C189">_xlfn.XLOOKUP(B189,staff[Emp ID],staff[First Name],NA)</f>
        <v>Shaylyn</v>
      </c>
      <c r="D189" t="str" cm="1">
        <f t="array" ref="D189">_xlfn.XLOOKUP(B189,staff[Emp ID],staff[Last Name],NA)</f>
        <v>Ransbury</v>
      </c>
      <c r="E189" t="str" cm="1">
        <f t="array" ref="E189">_xlfn.XLOOKUP(B189,staff[Emp ID],staff[Department],NA)</f>
        <v>Support</v>
      </c>
    </row>
    <row r="190" spans="2:5" x14ac:dyDescent="0.35">
      <c r="B190" t="str">
        <v>TN04265</v>
      </c>
      <c r="C190" t="str" cm="1">
        <f t="array" ref="C190">_xlfn.XLOOKUP(B190,staff[Emp ID],staff[First Name],NA)</f>
        <v>Rushil</v>
      </c>
      <c r="D190" t="str" cm="1">
        <f t="array" ref="D190">_xlfn.XLOOKUP(B190,staff[Emp ID],staff[Last Name],NA)</f>
        <v>Kripa</v>
      </c>
      <c r="E190" t="str" cm="1">
        <f t="array" ref="E190">_xlfn.XLOOKUP(B190,staff[Emp ID],staff[Department],NA)</f>
        <v>Training</v>
      </c>
    </row>
    <row r="191" spans="2:5" x14ac:dyDescent="0.35">
      <c r="B191" t="str">
        <v>TN04428</v>
      </c>
      <c r="C191" t="str" cm="1">
        <f t="array" ref="C191">_xlfn.XLOOKUP(B191,staff[Emp ID],staff[First Name],NA)</f>
        <v>Tadio</v>
      </c>
      <c r="D191" t="str" cm="1">
        <f t="array" ref="D191">_xlfn.XLOOKUP(B191,staff[Emp ID],staff[Last Name],NA)</f>
        <v>Audritt</v>
      </c>
      <c r="E191" t="str" cm="1">
        <f t="array" ref="E191">_xlfn.XLOOKUP(B191,staff[Emp ID],staff[Department],NA)</f>
        <v>Human Resources</v>
      </c>
    </row>
    <row r="192" spans="2:5" x14ac:dyDescent="0.35">
      <c r="B192" t="str">
        <v>TN04428</v>
      </c>
      <c r="C192" t="str" cm="1">
        <f t="array" ref="C192">_xlfn.XLOOKUP(B192,staff[Emp ID],staff[First Name],NA)</f>
        <v>Tadio</v>
      </c>
      <c r="D192" t="str" cm="1">
        <f t="array" ref="D192">_xlfn.XLOOKUP(B192,staff[Emp ID],staff[Last Name],NA)</f>
        <v>Audritt</v>
      </c>
      <c r="E192" t="str" cm="1">
        <f t="array" ref="E192">_xlfn.XLOOKUP(B192,staff[Emp ID],staff[Department],NA)</f>
        <v>Human Resources</v>
      </c>
    </row>
    <row r="193" spans="2:5" x14ac:dyDescent="0.35">
      <c r="B193" t="str">
        <v>TN04660</v>
      </c>
      <c r="C193" t="str" cm="1">
        <f t="array" ref="C193">_xlfn.XLOOKUP(B193,staff[Emp ID],staff[First Name],NA)</f>
        <v>Thedrick</v>
      </c>
      <c r="D193" t="str" cm="1">
        <f t="array" ref="D193">_xlfn.XLOOKUP(B193,staff[Emp ID],staff[Last Name],NA)</f>
        <v>Bothwell</v>
      </c>
      <c r="E193" t="str" cm="1">
        <f t="array" ref="E193">_xlfn.XLOOKUP(B193,staff[Emp ID],staff[Department],NA)</f>
        <v>Business Development</v>
      </c>
    </row>
    <row r="194" spans="2:5" x14ac:dyDescent="0.35">
      <c r="B194" t="str">
        <v>TN04740</v>
      </c>
      <c r="C194" t="str" cm="1">
        <f t="array" ref="C194">_xlfn.XLOOKUP(B194,staff[Emp ID],staff[First Name],NA)</f>
        <v>Tristam</v>
      </c>
      <c r="D194" t="str" cm="1">
        <f t="array" ref="D194">_xlfn.XLOOKUP(B194,staff[Emp ID],staff[Last Name],NA)</f>
        <v>Cuming</v>
      </c>
      <c r="E194" t="str" cm="1">
        <f t="array" ref="E194">_xlfn.XLOOKUP(B194,staff[Emp ID],staff[Department],NA)</f>
        <v>Support</v>
      </c>
    </row>
    <row r="195" spans="2:5" x14ac:dyDescent="0.35">
      <c r="B195" t="str">
        <v>TN04775</v>
      </c>
      <c r="C195" t="str" cm="1">
        <f t="array" ref="C195">_xlfn.XLOOKUP(B195,staff[Emp ID],staff[First Name],NA)</f>
        <v>Hridaynath</v>
      </c>
      <c r="D195" t="str" cm="1">
        <f t="array" ref="D195">_xlfn.XLOOKUP(B195,staff[Emp ID],staff[Last Name],NA)</f>
        <v>Tendulkar</v>
      </c>
      <c r="E195" t="str" cm="1">
        <f t="array" ref="E195">_xlfn.XLOOKUP(B195,staff[Emp ID],staff[Department],NA)</f>
        <v>Legal</v>
      </c>
    </row>
    <row r="196" spans="2:5" x14ac:dyDescent="0.35">
      <c r="B196" t="str">
        <v>TN04892</v>
      </c>
      <c r="C196" t="str" cm="1">
        <f t="array" ref="C196">_xlfn.XLOOKUP(B196,staff[Emp ID],staff[First Name],NA)</f>
        <v>Luca</v>
      </c>
      <c r="D196" t="str" cm="1">
        <f t="array" ref="D196">_xlfn.XLOOKUP(B196,staff[Emp ID],staff[Last Name],NA)</f>
        <v>Wolstenholme</v>
      </c>
      <c r="E196" t="str" cm="1">
        <f t="array" ref="E196">_xlfn.XLOOKUP(B196,staff[Emp ID],staff[Department],NA)</f>
        <v>Engineering</v>
      </c>
    </row>
    <row r="197" spans="2:5" x14ac:dyDescent="0.35">
      <c r="B197" t="str">
        <v>VT00194</v>
      </c>
      <c r="C197" t="str" cm="1">
        <f t="array" ref="C197">_xlfn.XLOOKUP(B197,staff[Emp ID],staff[First Name],NA)</f>
        <v>Violante</v>
      </c>
      <c r="D197" t="str" cm="1">
        <f t="array" ref="D197">_xlfn.XLOOKUP(B197,staff[Emp ID],staff[Last Name],NA)</f>
        <v>Courtonne</v>
      </c>
      <c r="E197" t="str" cm="1">
        <f t="array" ref="E197">_xlfn.XLOOKUP(B197,staff[Emp ID],staff[Department],NA)</f>
        <v>Product Management</v>
      </c>
    </row>
    <row r="198" spans="2:5" x14ac:dyDescent="0.35">
      <c r="B198" t="str">
        <v>VT00336</v>
      </c>
      <c r="C198" t="str" cm="1">
        <f t="array" ref="C198">_xlfn.XLOOKUP(B198,staff[Emp ID],staff[First Name],NA)</f>
        <v>Shevantilal</v>
      </c>
      <c r="D198" t="str" cm="1">
        <f t="array" ref="D198">_xlfn.XLOOKUP(B198,staff[Emp ID],staff[Last Name],NA)</f>
        <v>Muppala</v>
      </c>
      <c r="E198" t="str" cm="1">
        <f t="array" ref="E198">_xlfn.XLOOKUP(B198,staff[Emp ID],staff[Department],NA)</f>
        <v>Services</v>
      </c>
    </row>
    <row r="199" spans="2:5" x14ac:dyDescent="0.35">
      <c r="B199" t="str">
        <v>VT00476</v>
      </c>
      <c r="C199" t="str" cm="1">
        <f t="array" ref="C199">_xlfn.XLOOKUP(B199,staff[Emp ID],staff[First Name],NA)</f>
        <v>Adolph</v>
      </c>
      <c r="D199" t="str" cm="1">
        <f t="array" ref="D199">_xlfn.XLOOKUP(B199,staff[Emp ID],staff[Last Name],NA)</f>
        <v>Hartin</v>
      </c>
      <c r="E199" t="str" cm="1">
        <f t="array" ref="E199">_xlfn.XLOOKUP(B199,staff[Emp ID],staff[Department],NA)</f>
        <v>Product Management</v>
      </c>
    </row>
    <row r="200" spans="2:5" x14ac:dyDescent="0.35">
      <c r="B200" t="str">
        <v>VT00534</v>
      </c>
      <c r="C200" t="str" cm="1">
        <f t="array" ref="C200">_xlfn.XLOOKUP(B200,staff[Emp ID],staff[First Name],NA)</f>
        <v>Roselle</v>
      </c>
      <c r="D200" t="str" cm="1">
        <f t="array" ref="D200">_xlfn.XLOOKUP(B200,staff[Emp ID],staff[Last Name],NA)</f>
        <v>Wandrach</v>
      </c>
      <c r="E200" t="str" cm="1">
        <f t="array" ref="E200">_xlfn.XLOOKUP(B200,staff[Emp ID],staff[Department],NA)</f>
        <v>Sales</v>
      </c>
    </row>
    <row r="201" spans="2:5" x14ac:dyDescent="0.35">
      <c r="B201" t="str">
        <v>VT00578</v>
      </c>
      <c r="C201" t="str" cm="1">
        <f t="array" ref="C201">_xlfn.XLOOKUP(B201,staff[Emp ID],staff[First Name],NA)</f>
        <v>Magnum</v>
      </c>
      <c r="D201" t="str" cm="1">
        <f t="array" ref="D201">_xlfn.XLOOKUP(B201,staff[Emp ID],staff[Last Name],NA)</f>
        <v>Locksley</v>
      </c>
      <c r="E201" t="str" cm="1">
        <f t="array" ref="E201">_xlfn.XLOOKUP(B201,staff[Emp ID],staff[Department],NA)</f>
        <v>Services</v>
      </c>
    </row>
    <row r="202" spans="2:5" x14ac:dyDescent="0.35">
      <c r="B202" t="str">
        <v>VT00596</v>
      </c>
      <c r="C202" t="str" cm="1">
        <f t="array" ref="C202">_xlfn.XLOOKUP(B202,staff[Emp ID],staff[First Name],NA)</f>
        <v>Letisha</v>
      </c>
      <c r="D202" t="str" cm="1">
        <f t="array" ref="D202">_xlfn.XLOOKUP(B202,staff[Emp ID],staff[Last Name],NA)</f>
        <v>Carrett</v>
      </c>
      <c r="E202" t="str" cm="1">
        <f t="array" ref="E202">_xlfn.XLOOKUP(B202,staff[Emp ID],staff[Department],NA)</f>
        <v>Sales</v>
      </c>
    </row>
    <row r="203" spans="2:5" x14ac:dyDescent="0.35">
      <c r="B203" t="str">
        <v>VT00596</v>
      </c>
      <c r="C203" t="str" cm="1">
        <f t="array" ref="C203">_xlfn.XLOOKUP(B203,staff[Emp ID],staff[First Name],NA)</f>
        <v>Letisha</v>
      </c>
      <c r="D203" t="str" cm="1">
        <f t="array" ref="D203">_xlfn.XLOOKUP(B203,staff[Emp ID],staff[Last Name],NA)</f>
        <v>Carrett</v>
      </c>
      <c r="E203" t="str" cm="1">
        <f t="array" ref="E203">_xlfn.XLOOKUP(B203,staff[Emp ID],staff[Department],NA)</f>
        <v>Sales</v>
      </c>
    </row>
    <row r="204" spans="2:5" x14ac:dyDescent="0.35">
      <c r="B204" t="str">
        <v>VT00687</v>
      </c>
      <c r="C204" t="str" cm="1">
        <f t="array" ref="C204">_xlfn.XLOOKUP(B204,staff[Emp ID],staff[First Name],NA)</f>
        <v>Godavari</v>
      </c>
      <c r="D204" t="str" cm="1">
        <f t="array" ref="D204">_xlfn.XLOOKUP(B204,staff[Emp ID],staff[Last Name],NA)</f>
        <v>Veena</v>
      </c>
      <c r="E204" t="str" cm="1">
        <f t="array" ref="E204">_xlfn.XLOOKUP(B204,staff[Emp ID],staff[Department],NA)</f>
        <v>Engineering</v>
      </c>
    </row>
    <row r="205" spans="2:5" x14ac:dyDescent="0.35">
      <c r="B205" t="str">
        <v>VT00740</v>
      </c>
      <c r="C205" t="str" cm="1">
        <f t="array" ref="C205">_xlfn.XLOOKUP(B205,staff[Emp ID],staff[First Name],NA)</f>
        <v>Chitrasen</v>
      </c>
      <c r="D205" t="str" cm="1">
        <f t="array" ref="D205">_xlfn.XLOOKUP(B205,staff[Emp ID],staff[Last Name],NA)</f>
        <v>Laul</v>
      </c>
      <c r="E205" t="str" cm="1">
        <f t="array" ref="E205">_xlfn.XLOOKUP(B205,staff[Emp ID],staff[Department],NA)</f>
        <v>Research and Development</v>
      </c>
    </row>
    <row r="206" spans="2:5" x14ac:dyDescent="0.35">
      <c r="B206" t="str">
        <v>VT01092</v>
      </c>
      <c r="C206" t="str" cm="1">
        <f t="array" ref="C206">_xlfn.XLOOKUP(B206,staff[Emp ID],staff[First Name],NA)</f>
        <v>Tabby</v>
      </c>
      <c r="D206" t="str" cm="1">
        <f t="array" ref="D206">_xlfn.XLOOKUP(B206,staff[Emp ID],staff[Last Name],NA)</f>
        <v>Astall</v>
      </c>
      <c r="E206" t="str" cm="1">
        <f t="array" ref="E206">_xlfn.XLOOKUP(B206,staff[Emp ID],staff[Department],NA)</f>
        <v>Accounting</v>
      </c>
    </row>
    <row r="207" spans="2:5" x14ac:dyDescent="0.35">
      <c r="B207" t="str">
        <v>VT01101</v>
      </c>
      <c r="C207" t="str" cm="1">
        <f t="array" ref="C207">_xlfn.XLOOKUP(B207,staff[Emp ID],staff[First Name],NA)</f>
        <v>Adela</v>
      </c>
      <c r="D207" t="str" cm="1">
        <f t="array" ref="D207">_xlfn.XLOOKUP(B207,staff[Emp ID],staff[Last Name],NA)</f>
        <v>Dowsett</v>
      </c>
      <c r="E207" t="str" cm="1">
        <f t="array" ref="E207">_xlfn.XLOOKUP(B207,staff[Emp ID],staff[Department],NA)</f>
        <v>Support</v>
      </c>
    </row>
    <row r="208" spans="2:5" x14ac:dyDescent="0.35">
      <c r="B208" t="str">
        <v>VT01246</v>
      </c>
      <c r="C208" t="str" cm="1">
        <f t="array" ref="C208">_xlfn.XLOOKUP(B208,staff[Emp ID],staff[First Name],NA)</f>
        <v>Zach</v>
      </c>
      <c r="D208" t="str" cm="1">
        <f t="array" ref="D208">_xlfn.XLOOKUP(B208,staff[Emp ID],staff[Last Name],NA)</f>
        <v>Polon</v>
      </c>
      <c r="E208" t="str" cm="1">
        <f t="array" ref="E208">_xlfn.XLOOKUP(B208,staff[Emp ID],staff[Department],NA)</f>
        <v>Marketing</v>
      </c>
    </row>
    <row r="209" spans="2:5" x14ac:dyDescent="0.35">
      <c r="B209" t="str">
        <v>VT01249</v>
      </c>
      <c r="C209" t="str" cm="1">
        <f t="array" ref="C209">_xlfn.XLOOKUP(B209,staff[Emp ID],staff[First Name],NA)</f>
        <v>Brendan</v>
      </c>
      <c r="D209" t="str" cm="1">
        <f t="array" ref="D209">_xlfn.XLOOKUP(B209,staff[Emp ID],staff[Last Name],NA)</f>
        <v>Edgeller</v>
      </c>
      <c r="E209" t="str" cm="1">
        <f t="array" ref="E209">_xlfn.XLOOKUP(B209,staff[Emp ID],staff[Department],NA)</f>
        <v>Legal</v>
      </c>
    </row>
    <row r="210" spans="2:5" x14ac:dyDescent="0.35">
      <c r="B210" t="str">
        <v>VT01323</v>
      </c>
      <c r="C210" t="str" cm="1">
        <f t="array" ref="C210">_xlfn.XLOOKUP(B210,staff[Emp ID],staff[First Name],NA)</f>
        <v>Mardav</v>
      </c>
      <c r="D210" t="str" cm="1">
        <f t="array" ref="D210">_xlfn.XLOOKUP(B210,staff[Emp ID],staff[Last Name],NA)</f>
        <v>Ramaswami</v>
      </c>
      <c r="E210" t="str" cm="1">
        <f t="array" ref="E210">_xlfn.XLOOKUP(B210,staff[Emp ID],staff[Department],NA)</f>
        <v>Business Development</v>
      </c>
    </row>
    <row r="211" spans="2:5" x14ac:dyDescent="0.35">
      <c r="B211" t="str">
        <v>VT01523</v>
      </c>
      <c r="C211" t="str" cm="1">
        <f t="array" ref="C211">_xlfn.XLOOKUP(B211,staff[Emp ID],staff[First Name],NA)</f>
        <v>Charmane</v>
      </c>
      <c r="D211" t="str" cm="1">
        <f t="array" ref="D211">_xlfn.XLOOKUP(B211,staff[Emp ID],staff[Last Name],NA)</f>
        <v>Heistermann</v>
      </c>
      <c r="E211" t="str" cm="1">
        <f t="array" ref="E211">_xlfn.XLOOKUP(B211,staff[Emp ID],staff[Department],NA)</f>
        <v>Business Development</v>
      </c>
    </row>
    <row r="212" spans="2:5" x14ac:dyDescent="0.35">
      <c r="B212" t="str">
        <v>VT01610</v>
      </c>
      <c r="C212" t="str" cm="1">
        <f t="array" ref="C212">_xlfn.XLOOKUP(B212,staff[Emp ID],staff[First Name],NA)</f>
        <v>Dhruv</v>
      </c>
      <c r="D212" t="str" cm="1">
        <f t="array" ref="D212">_xlfn.XLOOKUP(B212,staff[Emp ID],staff[Last Name],NA)</f>
        <v>Manjunath</v>
      </c>
      <c r="E212" t="str" cm="1">
        <f t="array" ref="E212">_xlfn.XLOOKUP(B212,staff[Emp ID],staff[Department],NA)</f>
        <v>Accounting</v>
      </c>
    </row>
    <row r="213" spans="2:5" x14ac:dyDescent="0.35">
      <c r="B213" t="str">
        <v>VT01610</v>
      </c>
      <c r="C213" t="str" cm="1">
        <f t="array" ref="C213">_xlfn.XLOOKUP(B213,staff[Emp ID],staff[First Name],NA)</f>
        <v>Dhruv</v>
      </c>
      <c r="D213" t="str" cm="1">
        <f t="array" ref="D213">_xlfn.XLOOKUP(B213,staff[Emp ID],staff[Last Name],NA)</f>
        <v>Manjunath</v>
      </c>
      <c r="E213" t="str" cm="1">
        <f t="array" ref="E213">_xlfn.XLOOKUP(B213,staff[Emp ID],staff[Department],NA)</f>
        <v>Accounting</v>
      </c>
    </row>
    <row r="214" spans="2:5" x14ac:dyDescent="0.35">
      <c r="B214" t="str">
        <v>VT01684</v>
      </c>
      <c r="C214" t="str" cm="1">
        <f t="array" ref="C214">_xlfn.XLOOKUP(B214,staff[Emp ID],staff[First Name],NA)</f>
        <v>Audry</v>
      </c>
      <c r="D214" t="str" cm="1">
        <f t="array" ref="D214">_xlfn.XLOOKUP(B214,staff[Emp ID],staff[Last Name],NA)</f>
        <v>Yu</v>
      </c>
      <c r="E214" t="str" cm="1">
        <f t="array" ref="E214">_xlfn.XLOOKUP(B214,staff[Emp ID],staff[Department],NA)</f>
        <v>Training</v>
      </c>
    </row>
    <row r="215" spans="2:5" x14ac:dyDescent="0.35">
      <c r="B215" t="str">
        <v>VT01703</v>
      </c>
      <c r="C215" t="str" cm="1">
        <f t="array" ref="C215">_xlfn.XLOOKUP(B215,staff[Emp ID],staff[First Name],NA)</f>
        <v>Upendra</v>
      </c>
      <c r="D215" t="str" cm="1">
        <f t="array" ref="D215">_xlfn.XLOOKUP(B215,staff[Emp ID],staff[Last Name],NA)</f>
        <v>Swati</v>
      </c>
      <c r="E215" t="str" cm="1">
        <f t="array" ref="E215">_xlfn.XLOOKUP(B215,staff[Emp ID],staff[Department],NA)</f>
        <v>Engineering</v>
      </c>
    </row>
    <row r="216" spans="2:5" x14ac:dyDescent="0.35">
      <c r="B216" t="str">
        <v>VT01740</v>
      </c>
      <c r="C216" t="str" cm="1">
        <f t="array" ref="C216">_xlfn.XLOOKUP(B216,staff[Emp ID],staff[First Name],NA)</f>
        <v>Ginger</v>
      </c>
      <c r="D216" t="str" cm="1">
        <f t="array" ref="D216">_xlfn.XLOOKUP(B216,staff[Emp ID],staff[Last Name],NA)</f>
        <v>Myott</v>
      </c>
      <c r="E216" t="str" cm="1">
        <f t="array" ref="E216">_xlfn.XLOOKUP(B216,staff[Emp ID],staff[Department],NA)</f>
        <v>Services</v>
      </c>
    </row>
    <row r="217" spans="2:5" x14ac:dyDescent="0.35">
      <c r="B217" t="str">
        <v>VT01762</v>
      </c>
      <c r="C217" t="str" cm="1">
        <f t="array" ref="C217">_xlfn.XLOOKUP(B217,staff[Emp ID],staff[First Name],NA)</f>
        <v>Geena</v>
      </c>
      <c r="D217" t="str" cm="1">
        <f t="array" ref="D217">_xlfn.XLOOKUP(B217,staff[Emp ID],staff[Last Name],NA)</f>
        <v>Raghavanpillai</v>
      </c>
      <c r="E217" t="str" cm="1">
        <f t="array" ref="E217">_xlfn.XLOOKUP(B217,staff[Emp ID],staff[Department],NA)</f>
        <v>Accounting</v>
      </c>
    </row>
    <row r="218" spans="2:5" x14ac:dyDescent="0.35">
      <c r="B218" t="str">
        <v>VT01803</v>
      </c>
      <c r="C218" t="str" cm="1">
        <f t="array" ref="C218">_xlfn.XLOOKUP(B218,staff[Emp ID],staff[First Name],NA)</f>
        <v>Freddy</v>
      </c>
      <c r="D218" t="str" cm="1">
        <f t="array" ref="D218">_xlfn.XLOOKUP(B218,staff[Emp ID],staff[Last Name],NA)</f>
        <v>Linford</v>
      </c>
      <c r="E218" t="str" cm="1">
        <f t="array" ref="E218">_xlfn.XLOOKUP(B218,staff[Emp ID],staff[Department],NA)</f>
        <v>Training</v>
      </c>
    </row>
    <row r="219" spans="2:5" x14ac:dyDescent="0.35">
      <c r="B219" t="str">
        <v>VT01893</v>
      </c>
      <c r="C219" t="str" cm="1">
        <f t="array" ref="C219">_xlfn.XLOOKUP(B219,staff[Emp ID],staff[First Name],NA)</f>
        <v>Lindy</v>
      </c>
      <c r="D219" t="str" cm="1">
        <f t="array" ref="D219">_xlfn.XLOOKUP(B219,staff[Emp ID],staff[Last Name],NA)</f>
        <v>Guillet</v>
      </c>
      <c r="E219" t="str" cm="1">
        <f t="array" ref="E219">_xlfn.XLOOKUP(B219,staff[Emp ID],staff[Department],NA)</f>
        <v>Training</v>
      </c>
    </row>
    <row r="220" spans="2:5" x14ac:dyDescent="0.35">
      <c r="B220" t="str">
        <v>VT01893</v>
      </c>
      <c r="C220" t="str" cm="1">
        <f t="array" ref="C220">_xlfn.XLOOKUP(B220,staff[Emp ID],staff[First Name],NA)</f>
        <v>Lindy</v>
      </c>
      <c r="D220" t="str" cm="1">
        <f t="array" ref="D220">_xlfn.XLOOKUP(B220,staff[Emp ID],staff[Last Name],NA)</f>
        <v>Guillet</v>
      </c>
      <c r="E220" t="str" cm="1">
        <f t="array" ref="E220">_xlfn.XLOOKUP(B220,staff[Emp ID],staff[Department],NA)</f>
        <v>Training</v>
      </c>
    </row>
    <row r="221" spans="2:5" x14ac:dyDescent="0.35">
      <c r="B221" t="str">
        <v>VT01996</v>
      </c>
      <c r="C221" t="str" cm="1">
        <f t="array" ref="C221">_xlfn.XLOOKUP(B221,staff[Emp ID],staff[First Name],NA)</f>
        <v>Hali</v>
      </c>
      <c r="D221" t="str" cm="1">
        <f t="array" ref="D221">_xlfn.XLOOKUP(B221,staff[Emp ID],staff[Last Name],NA)</f>
        <v>Behnecke</v>
      </c>
      <c r="E221" t="str" cm="1">
        <f t="array" ref="E221">_xlfn.XLOOKUP(B221,staff[Emp ID],staff[Department],NA)</f>
        <v>Human Resources</v>
      </c>
    </row>
    <row r="222" spans="2:5" x14ac:dyDescent="0.35">
      <c r="B222" t="str">
        <v>VT02118</v>
      </c>
      <c r="C222" t="str" cm="1">
        <f t="array" ref="C222">_xlfn.XLOOKUP(B222,staff[Emp ID],staff[First Name],NA)</f>
        <v>Oorjit</v>
      </c>
      <c r="D222" t="str" cm="1">
        <f t="array" ref="D222">_xlfn.XLOOKUP(B222,staff[Emp ID],staff[Last Name],NA)</f>
        <v>Nandanavanam</v>
      </c>
      <c r="E222" t="str" cm="1">
        <f t="array" ref="E222">_xlfn.XLOOKUP(B222,staff[Emp ID],staff[Department],NA)</f>
        <v>Engineering</v>
      </c>
    </row>
    <row r="223" spans="2:5" x14ac:dyDescent="0.35">
      <c r="B223" t="str">
        <v>VT02260</v>
      </c>
      <c r="C223" t="str" cm="1">
        <f t="array" ref="C223">_xlfn.XLOOKUP(B223,staff[Emp ID],staff[First Name],NA)</f>
        <v>Rhiamon</v>
      </c>
      <c r="D223" t="str" cm="1">
        <f t="array" ref="D223">_xlfn.XLOOKUP(B223,staff[Emp ID],staff[Last Name],NA)</f>
        <v>Mollison</v>
      </c>
      <c r="E223" t="str" cm="1">
        <f t="array" ref="E223">_xlfn.XLOOKUP(B223,staff[Emp ID],staff[Department],NA)</f>
        <v>Research and Development</v>
      </c>
    </row>
    <row r="224" spans="2:5" x14ac:dyDescent="0.35">
      <c r="B224" t="str">
        <v>VT02313</v>
      </c>
      <c r="C224" t="str" cm="1">
        <f t="array" ref="C224">_xlfn.XLOOKUP(B224,staff[Emp ID],staff[First Name],NA)</f>
        <v>Thekla</v>
      </c>
      <c r="D224" t="str" cm="1">
        <f t="array" ref="D224">_xlfn.XLOOKUP(B224,staff[Emp ID],staff[Last Name],NA)</f>
        <v>Lynnett</v>
      </c>
      <c r="E224" t="str" cm="1">
        <f t="array" ref="E224">_xlfn.XLOOKUP(B224,staff[Emp ID],staff[Department],NA)</f>
        <v>Training</v>
      </c>
    </row>
    <row r="225" spans="2:5" x14ac:dyDescent="0.35">
      <c r="B225" t="str">
        <v>VT02313</v>
      </c>
      <c r="C225" t="str" cm="1">
        <f t="array" ref="C225">_xlfn.XLOOKUP(B225,staff[Emp ID],staff[First Name],NA)</f>
        <v>Thekla</v>
      </c>
      <c r="D225" t="str" cm="1">
        <f t="array" ref="D225">_xlfn.XLOOKUP(B225,staff[Emp ID],staff[Last Name],NA)</f>
        <v>Lynnett</v>
      </c>
      <c r="E225" t="str" cm="1">
        <f t="array" ref="E225">_xlfn.XLOOKUP(B225,staff[Emp ID],staff[Department],NA)</f>
        <v>Training</v>
      </c>
    </row>
    <row r="226" spans="2:5" x14ac:dyDescent="0.35">
      <c r="B226" t="str">
        <v>VT02319</v>
      </c>
      <c r="C226" t="str" cm="1">
        <f t="array" ref="C226">_xlfn.XLOOKUP(B226,staff[Emp ID],staff[First Name],NA)</f>
        <v>Tarala</v>
      </c>
      <c r="D226" t="str" cm="1">
        <f t="array" ref="D226">_xlfn.XLOOKUP(B226,staff[Emp ID],staff[Last Name],NA)</f>
        <v>Vishaal</v>
      </c>
      <c r="E226" t="str" cm="1">
        <f t="array" ref="E226">_xlfn.XLOOKUP(B226,staff[Emp ID],staff[Department],NA)</f>
        <v>Research and Development</v>
      </c>
    </row>
    <row r="227" spans="2:5" x14ac:dyDescent="0.35">
      <c r="B227" t="str">
        <v>VT02374</v>
      </c>
      <c r="C227" t="str" cm="1">
        <f t="array" ref="C227">_xlfn.XLOOKUP(B227,staff[Emp ID],staff[First Name],NA)</f>
        <v>Delphine</v>
      </c>
      <c r="D227" t="str" cm="1">
        <f t="array" ref="D227">_xlfn.XLOOKUP(B227,staff[Emp ID],staff[Last Name],NA)</f>
        <v>Jewis</v>
      </c>
      <c r="E227" t="str" cm="1">
        <f t="array" ref="E227">_xlfn.XLOOKUP(B227,staff[Emp ID],staff[Department],NA)</f>
        <v>Accounting</v>
      </c>
    </row>
    <row r="228" spans="2:5" x14ac:dyDescent="0.35">
      <c r="B228" t="str">
        <v>VT02374</v>
      </c>
      <c r="C228" t="str" cm="1">
        <f t="array" ref="C228">_xlfn.XLOOKUP(B228,staff[Emp ID],staff[First Name],NA)</f>
        <v>Delphine</v>
      </c>
      <c r="D228" t="str" cm="1">
        <f t="array" ref="D228">_xlfn.XLOOKUP(B228,staff[Emp ID],staff[Last Name],NA)</f>
        <v>Jewis</v>
      </c>
      <c r="E228" t="str" cm="1">
        <f t="array" ref="E228">_xlfn.XLOOKUP(B228,staff[Emp ID],staff[Department],NA)</f>
        <v>Accounting</v>
      </c>
    </row>
    <row r="229" spans="2:5" x14ac:dyDescent="0.35">
      <c r="B229" t="str">
        <v>VT02417</v>
      </c>
      <c r="C229" t="str" cm="1">
        <f t="array" ref="C229">_xlfn.XLOOKUP(B229,staff[Emp ID],staff[First Name],NA)</f>
        <v>Evangelina</v>
      </c>
      <c r="D229" t="str" cm="1">
        <f t="array" ref="D229">_xlfn.XLOOKUP(B229,staff[Emp ID],staff[Last Name],NA)</f>
        <v>Lergan</v>
      </c>
      <c r="E229" t="str" cm="1">
        <f t="array" ref="E229">_xlfn.XLOOKUP(B229,staff[Emp ID],staff[Department],NA)</f>
        <v>Support</v>
      </c>
    </row>
    <row r="230" spans="2:5" x14ac:dyDescent="0.35">
      <c r="B230" t="str">
        <v>VT02491</v>
      </c>
      <c r="C230" t="str" cm="1">
        <f t="array" ref="C230">_xlfn.XLOOKUP(B230,staff[Emp ID],staff[First Name],NA)</f>
        <v>Alexis</v>
      </c>
      <c r="D230" t="str" cm="1">
        <f t="array" ref="D230">_xlfn.XLOOKUP(B230,staff[Emp ID],staff[Last Name],NA)</f>
        <v>Gotfrey</v>
      </c>
      <c r="E230" t="str" cm="1">
        <f t="array" ref="E230">_xlfn.XLOOKUP(B230,staff[Emp ID],staff[Department],NA)</f>
        <v>Engineering</v>
      </c>
    </row>
    <row r="231" spans="2:5" x14ac:dyDescent="0.35">
      <c r="B231" t="str">
        <v>VT02532</v>
      </c>
      <c r="C231" t="str" cm="1">
        <f t="array" ref="C231">_xlfn.XLOOKUP(B231,staff[Emp ID],staff[First Name],NA)</f>
        <v>Adey</v>
      </c>
      <c r="D231" t="str" cm="1">
        <f t="array" ref="D231">_xlfn.XLOOKUP(B231,staff[Emp ID],staff[Last Name],NA)</f>
        <v>Ryal</v>
      </c>
      <c r="E231" t="str" cm="1">
        <f t="array" ref="E231">_xlfn.XLOOKUP(B231,staff[Emp ID],staff[Department],NA)</f>
        <v>Legal</v>
      </c>
    </row>
    <row r="232" spans="2:5" x14ac:dyDescent="0.35">
      <c r="B232" t="str">
        <v>VT02539</v>
      </c>
      <c r="C232" t="str" cm="1">
        <f t="array" ref="C232">_xlfn.XLOOKUP(B232,staff[Emp ID],staff[First Name],NA)</f>
        <v>Devinne</v>
      </c>
      <c r="D232" t="str" cm="1">
        <f t="array" ref="D232">_xlfn.XLOOKUP(B232,staff[Emp ID],staff[Last Name],NA)</f>
        <v>Tuny</v>
      </c>
      <c r="E232" t="str" cm="1">
        <f t="array" ref="E232">_xlfn.XLOOKUP(B232,staff[Emp ID],staff[Department],NA)</f>
        <v>Engineering</v>
      </c>
    </row>
    <row r="233" spans="2:5" x14ac:dyDescent="0.35">
      <c r="B233" t="str">
        <v>VT02663</v>
      </c>
      <c r="C233" t="str" cm="1">
        <f t="array" ref="C233">_xlfn.XLOOKUP(B233,staff[Emp ID],staff[First Name],NA)</f>
        <v>Sravanthi</v>
      </c>
      <c r="D233" t="str" cm="1">
        <f t="array" ref="D233">_xlfn.XLOOKUP(B233,staff[Emp ID],staff[Last Name],NA)</f>
        <v>Chalaki</v>
      </c>
      <c r="E233" t="str" cm="1">
        <f t="array" ref="E233">_xlfn.XLOOKUP(B233,staff[Emp ID],staff[Department],NA)</f>
        <v>Legal</v>
      </c>
    </row>
    <row r="234" spans="2:5" x14ac:dyDescent="0.35">
      <c r="B234" t="str">
        <v>VT02801</v>
      </c>
      <c r="C234" t="str" cm="1">
        <f t="array" ref="C234">_xlfn.XLOOKUP(B234,staff[Emp ID],staff[First Name],NA)</f>
        <v>Shellysheldon</v>
      </c>
      <c r="D234" t="str" cm="1">
        <f t="array" ref="D234">_xlfn.XLOOKUP(B234,staff[Emp ID],staff[Last Name],NA)</f>
        <v>Mahady</v>
      </c>
      <c r="E234" t="str" cm="1">
        <f t="array" ref="E234">_xlfn.XLOOKUP(B234,staff[Emp ID],staff[Department],NA)</f>
        <v>Training</v>
      </c>
    </row>
    <row r="235" spans="2:5" x14ac:dyDescent="0.35">
      <c r="B235" t="str">
        <v>VT03298</v>
      </c>
      <c r="C235" t="str" cm="1">
        <f t="array" ref="C235">_xlfn.XLOOKUP(B235,staff[Emp ID],staff[First Name],NA)</f>
        <v>Nonah</v>
      </c>
      <c r="D235" t="str" cm="1">
        <f t="array" ref="D235">_xlfn.XLOOKUP(B235,staff[Emp ID],staff[Last Name],NA)</f>
        <v>Bissell</v>
      </c>
      <c r="E235" t="str" cm="1">
        <f t="array" ref="E235">_xlfn.XLOOKUP(B235,staff[Emp ID],staff[Department],NA)</f>
        <v>Engineering</v>
      </c>
    </row>
    <row r="236" spans="2:5" x14ac:dyDescent="0.35">
      <c r="B236" t="str">
        <v>VT03307</v>
      </c>
      <c r="C236" t="str" cm="1">
        <f t="array" ref="C236">_xlfn.XLOOKUP(B236,staff[Emp ID],staff[First Name],NA)</f>
        <v>Tallie</v>
      </c>
      <c r="D236" t="str" cm="1">
        <f t="array" ref="D236">_xlfn.XLOOKUP(B236,staff[Emp ID],staff[Last Name],NA)</f>
        <v>Chaikovski</v>
      </c>
      <c r="E236" t="str" cm="1">
        <f t="array" ref="E236">_xlfn.XLOOKUP(B236,staff[Emp ID],staff[Department],NA)</f>
        <v>Sales</v>
      </c>
    </row>
    <row r="237" spans="2:5" x14ac:dyDescent="0.35">
      <c r="B237" t="str">
        <v>VT03421</v>
      </c>
      <c r="C237" t="str" cm="1">
        <f t="array" ref="C237">_xlfn.XLOOKUP(B237,staff[Emp ID],staff[First Name],NA)</f>
        <v>Alic</v>
      </c>
      <c r="D237" t="str" cm="1">
        <f t="array" ref="D237">_xlfn.XLOOKUP(B237,staff[Emp ID],staff[Last Name],NA)</f>
        <v>Bagg</v>
      </c>
      <c r="E237" t="str" cm="1">
        <f t="array" ref="E237">_xlfn.XLOOKUP(B237,staff[Emp ID],staff[Department],NA)</f>
        <v>Legal</v>
      </c>
    </row>
    <row r="238" spans="2:5" x14ac:dyDescent="0.35">
      <c r="B238" t="str">
        <v>VT03421</v>
      </c>
      <c r="C238" t="str" cm="1">
        <f t="array" ref="C238">_xlfn.XLOOKUP(B238,staff[Emp ID],staff[First Name],NA)</f>
        <v>Alic</v>
      </c>
      <c r="D238" t="str" cm="1">
        <f t="array" ref="D238">_xlfn.XLOOKUP(B238,staff[Emp ID],staff[Last Name],NA)</f>
        <v>Bagg</v>
      </c>
      <c r="E238" t="str" cm="1">
        <f t="array" ref="E238">_xlfn.XLOOKUP(B238,staff[Emp ID],staff[Department],NA)</f>
        <v>Legal</v>
      </c>
    </row>
    <row r="239" spans="2:5" x14ac:dyDescent="0.35">
      <c r="B239" t="str">
        <v>VT03500</v>
      </c>
      <c r="C239" t="str" cm="1">
        <f t="array" ref="C239">_xlfn.XLOOKUP(B239,staff[Emp ID],staff[First Name],NA)</f>
        <v>Shiuli</v>
      </c>
      <c r="D239" t="str" cm="1">
        <f t="array" ref="D239">_xlfn.XLOOKUP(B239,staff[Emp ID],staff[Last Name],NA)</f>
        <v>Sapna</v>
      </c>
      <c r="E239" t="str" cm="1">
        <f t="array" ref="E239">_xlfn.XLOOKUP(B239,staff[Emp ID],staff[Department],NA)</f>
        <v>Support</v>
      </c>
    </row>
    <row r="240" spans="2:5" x14ac:dyDescent="0.35">
      <c r="B240" t="str">
        <v>VT03537</v>
      </c>
      <c r="C240" t="str" cm="1">
        <f t="array" ref="C240">_xlfn.XLOOKUP(B240,staff[Emp ID],staff[First Name],NA)</f>
        <v>Renaldo</v>
      </c>
      <c r="D240" t="str" cm="1">
        <f t="array" ref="D240">_xlfn.XLOOKUP(B240,staff[Emp ID],staff[Last Name],NA)</f>
        <v>Thomassin</v>
      </c>
      <c r="E240" t="str" cm="1">
        <f t="array" ref="E240">_xlfn.XLOOKUP(B240,staff[Emp ID],staff[Department],NA)</f>
        <v>Business Development</v>
      </c>
    </row>
    <row r="241" spans="2:5" x14ac:dyDescent="0.35">
      <c r="B241" t="str">
        <v>VT03537</v>
      </c>
      <c r="C241" t="str" cm="1">
        <f t="array" ref="C241">_xlfn.XLOOKUP(B241,staff[Emp ID],staff[First Name],NA)</f>
        <v>Renaldo</v>
      </c>
      <c r="D241" t="str" cm="1">
        <f t="array" ref="D241">_xlfn.XLOOKUP(B241,staff[Emp ID],staff[Last Name],NA)</f>
        <v>Thomassin</v>
      </c>
      <c r="E241" t="str" cm="1">
        <f t="array" ref="E241">_xlfn.XLOOKUP(B241,staff[Emp ID],staff[Department],NA)</f>
        <v>Business Development</v>
      </c>
    </row>
    <row r="242" spans="2:5" x14ac:dyDescent="0.35">
      <c r="B242" t="str">
        <v>VT03552</v>
      </c>
      <c r="C242" t="str" cm="1">
        <f t="array" ref="C242">_xlfn.XLOOKUP(B242,staff[Emp ID],staff[First Name],NA)</f>
        <v>Kamalakshi</v>
      </c>
      <c r="D242" t="str" cm="1">
        <f t="array" ref="D242">_xlfn.XLOOKUP(B242,staff[Emp ID],staff[Last Name],NA)</f>
        <v>Mukundan</v>
      </c>
      <c r="E242" t="str" cm="1">
        <f t="array" ref="E242">_xlfn.XLOOKUP(B242,staff[Emp ID],staff[Department],NA)</f>
        <v>Engineering</v>
      </c>
    </row>
    <row r="243" spans="2:5" x14ac:dyDescent="0.35">
      <c r="B243" t="str">
        <v>VT03701</v>
      </c>
      <c r="C243" t="str" cm="1">
        <f t="array" ref="C243">_xlfn.XLOOKUP(B243,staff[Emp ID],staff[First Name],NA)</f>
        <v>Narois</v>
      </c>
      <c r="D243" t="str" cm="1">
        <f t="array" ref="D243">_xlfn.XLOOKUP(B243,staff[Emp ID],staff[Last Name],NA)</f>
        <v>Motiwala</v>
      </c>
      <c r="E243" t="str" cm="1">
        <f t="array" ref="E243">_xlfn.XLOOKUP(B243,staff[Emp ID],staff[Department],NA)</f>
        <v>Product Management</v>
      </c>
    </row>
    <row r="244" spans="2:5" x14ac:dyDescent="0.35">
      <c r="B244" t="str">
        <v>VT03704</v>
      </c>
      <c r="C244" t="str" cm="1">
        <f t="array" ref="C244">_xlfn.XLOOKUP(B244,staff[Emp ID],staff[First Name],NA)</f>
        <v>Egor</v>
      </c>
      <c r="D244" t="str" cm="1">
        <f t="array" ref="D244">_xlfn.XLOOKUP(B244,staff[Emp ID],staff[Last Name],NA)</f>
        <v>Minto</v>
      </c>
      <c r="E244" t="str" cm="1">
        <f t="array" ref="E244">_xlfn.XLOOKUP(B244,staff[Emp ID],staff[Department],NA)</f>
        <v>Legal</v>
      </c>
    </row>
    <row r="245" spans="2:5" x14ac:dyDescent="0.35">
      <c r="B245" t="str">
        <v>VT03771</v>
      </c>
      <c r="C245" t="str" cm="1">
        <f t="array" ref="C245">_xlfn.XLOOKUP(B245,staff[Emp ID],staff[First Name],NA)</f>
        <v>Marjie</v>
      </c>
      <c r="D245" t="str" cm="1">
        <f t="array" ref="D245">_xlfn.XLOOKUP(B245,staff[Emp ID],staff[Last Name],NA)</f>
        <v>Bamford</v>
      </c>
      <c r="E245" t="str" cm="1">
        <f t="array" ref="E245">_xlfn.XLOOKUP(B245,staff[Emp ID],staff[Department],NA)</f>
        <v>Sales</v>
      </c>
    </row>
    <row r="246" spans="2:5" x14ac:dyDescent="0.35">
      <c r="B246" t="str">
        <v>VT03849</v>
      </c>
      <c r="C246" t="str" cm="1">
        <f t="array" ref="C246">_xlfn.XLOOKUP(B246,staff[Emp ID],staff[First Name],NA)</f>
        <v>Leonidas</v>
      </c>
      <c r="D246" t="str" cm="1">
        <f t="array" ref="D246">_xlfn.XLOOKUP(B246,staff[Emp ID],staff[Last Name],NA)</f>
        <v>Cavaney</v>
      </c>
      <c r="E246" t="str" cm="1">
        <f t="array" ref="E246">_xlfn.XLOOKUP(B246,staff[Emp ID],staff[Department],NA)</f>
        <v>Accounting</v>
      </c>
    </row>
    <row r="247" spans="2:5" x14ac:dyDescent="0.35">
      <c r="B247" t="str">
        <v>VT03988</v>
      </c>
      <c r="C247" t="str" cm="1">
        <f t="array" ref="C247">_xlfn.XLOOKUP(B247,staff[Emp ID],staff[First Name],NA)</f>
        <v>Venkat</v>
      </c>
      <c r="D247" t="str" cm="1">
        <f t="array" ref="D247">_xlfn.XLOOKUP(B247,staff[Emp ID],staff[Last Name],NA)</f>
        <v>Kodi</v>
      </c>
      <c r="E247" t="str" cm="1">
        <f t="array" ref="E247">_xlfn.XLOOKUP(B247,staff[Emp ID],staff[Department],NA)</f>
        <v>Support</v>
      </c>
    </row>
    <row r="248" spans="2:5" x14ac:dyDescent="0.35">
      <c r="B248" t="str">
        <v>VT03993</v>
      </c>
      <c r="C248" t="str" cm="1">
        <f t="array" ref="C248">_xlfn.XLOOKUP(B248,staff[Emp ID],staff[First Name],NA)</f>
        <v>Dulce</v>
      </c>
      <c r="D248" t="str" cm="1">
        <f t="array" ref="D248">_xlfn.XLOOKUP(B248,staff[Emp ID],staff[Last Name],NA)</f>
        <v>Colbeck</v>
      </c>
      <c r="E248" t="str" cm="1">
        <f t="array" ref="E248">_xlfn.XLOOKUP(B248,staff[Emp ID],staff[Department],NA)</f>
        <v>Human Resources</v>
      </c>
    </row>
    <row r="249" spans="2:5" x14ac:dyDescent="0.35">
      <c r="B249" t="str">
        <v>VT04028</v>
      </c>
      <c r="C249" t="str" cm="1">
        <f t="array" ref="C249">_xlfn.XLOOKUP(B249,staff[Emp ID],staff[First Name],NA)</f>
        <v>Michale</v>
      </c>
      <c r="D249" t="str" cm="1">
        <f t="array" ref="D249">_xlfn.XLOOKUP(B249,staff[Emp ID],staff[Last Name],NA)</f>
        <v>Rolf</v>
      </c>
      <c r="E249" t="str" cm="1">
        <f t="array" ref="E249">_xlfn.XLOOKUP(B249,staff[Emp ID],staff[Department],NA)</f>
        <v>Services</v>
      </c>
    </row>
    <row r="250" spans="2:5" x14ac:dyDescent="0.35">
      <c r="B250" t="str">
        <v>VT04028</v>
      </c>
      <c r="C250" t="str" cm="1">
        <f t="array" ref="C250">_xlfn.XLOOKUP(B250,staff[Emp ID],staff[First Name],NA)</f>
        <v>Michale</v>
      </c>
      <c r="D250" t="str" cm="1">
        <f t="array" ref="D250">_xlfn.XLOOKUP(B250,staff[Emp ID],staff[Last Name],NA)</f>
        <v>Rolf</v>
      </c>
      <c r="E250" t="str" cm="1">
        <f t="array" ref="E250">_xlfn.XLOOKUP(B250,staff[Emp ID],staff[Department],NA)</f>
        <v>Services</v>
      </c>
    </row>
    <row r="251" spans="2:5" x14ac:dyDescent="0.35">
      <c r="B251" t="str">
        <v>VT04093</v>
      </c>
      <c r="C251" t="str" cm="1">
        <f t="array" ref="C251">_xlfn.XLOOKUP(B251,staff[Emp ID],staff[First Name],NA)</f>
        <v>Prasanna</v>
      </c>
      <c r="D251" t="str" cm="1">
        <f t="array" ref="D251">_xlfn.XLOOKUP(B251,staff[Emp ID],staff[Last Name],NA)</f>
        <v>Lakshmi</v>
      </c>
      <c r="E251" t="str" cm="1">
        <f t="array" ref="E251">_xlfn.XLOOKUP(B251,staff[Emp ID],staff[Department],NA)</f>
        <v>Training</v>
      </c>
    </row>
    <row r="252" spans="2:5" x14ac:dyDescent="0.35">
      <c r="B252" t="str">
        <v>VT04093</v>
      </c>
      <c r="C252" t="str" cm="1">
        <f t="array" ref="C252">_xlfn.XLOOKUP(B252,staff[Emp ID],staff[First Name],NA)</f>
        <v>Prasanna</v>
      </c>
      <c r="D252" t="str" cm="1">
        <f t="array" ref="D252">_xlfn.XLOOKUP(B252,staff[Emp ID],staff[Last Name],NA)</f>
        <v>Lakshmi</v>
      </c>
      <c r="E252" t="str" cm="1">
        <f t="array" ref="E252">_xlfn.XLOOKUP(B252,staff[Emp ID],staff[Department],NA)</f>
        <v>Training</v>
      </c>
    </row>
    <row r="253" spans="2:5" x14ac:dyDescent="0.35">
      <c r="B253" t="str">
        <v>VT04137</v>
      </c>
      <c r="C253" t="str" cm="1">
        <f t="array" ref="C253">_xlfn.XLOOKUP(B253,staff[Emp ID],staff[First Name],NA)</f>
        <v>Marissa</v>
      </c>
      <c r="D253" t="str" cm="1">
        <f t="array" ref="D253">_xlfn.XLOOKUP(B253,staff[Emp ID],staff[Last Name],NA)</f>
        <v>Infante</v>
      </c>
      <c r="E253" t="str" cm="1">
        <f t="array" ref="E253">_xlfn.XLOOKUP(B253,staff[Emp ID],staff[Department],NA)</f>
        <v>Training</v>
      </c>
    </row>
    <row r="254" spans="2:5" x14ac:dyDescent="0.35">
      <c r="B254" t="str">
        <v>VT04273</v>
      </c>
      <c r="C254" t="str" cm="1">
        <f t="array" ref="C254">_xlfn.XLOOKUP(B254,staff[Emp ID],staff[First Name],NA)</f>
        <v>Brad</v>
      </c>
      <c r="D254" t="str" cm="1">
        <f t="array" ref="D254">_xlfn.XLOOKUP(B254,staff[Emp ID],staff[Last Name],NA)</f>
        <v>Gumb</v>
      </c>
      <c r="E254" t="str" cm="1">
        <f t="array" ref="E254">_xlfn.XLOOKUP(B254,staff[Emp ID],staff[Department],NA)</f>
        <v>Accounting</v>
      </c>
    </row>
    <row r="255" spans="2:5" x14ac:dyDescent="0.35">
      <c r="B255" t="str">
        <v>VT04350</v>
      </c>
      <c r="C255" t="str" cm="1">
        <f t="array" ref="C255">_xlfn.XLOOKUP(B255,staff[Emp ID],staff[First Name],NA)</f>
        <v>Kulbhushan</v>
      </c>
      <c r="D255" t="str" cm="1">
        <f t="array" ref="D255">_xlfn.XLOOKUP(B255,staff[Emp ID],staff[Last Name],NA)</f>
        <v>Moorthy</v>
      </c>
      <c r="E255" t="str" cm="1">
        <f t="array" ref="E255">_xlfn.XLOOKUP(B255,staff[Emp ID],staff[Department],NA)</f>
        <v>Business Development</v>
      </c>
    </row>
    <row r="256" spans="2:5" x14ac:dyDescent="0.35">
      <c r="B256" t="str">
        <v>VT04350</v>
      </c>
      <c r="C256" t="str" cm="1">
        <f t="array" ref="C256">_xlfn.XLOOKUP(B256,staff[Emp ID],staff[First Name],NA)</f>
        <v>Kulbhushan</v>
      </c>
      <c r="D256" t="str" cm="1">
        <f t="array" ref="D256">_xlfn.XLOOKUP(B256,staff[Emp ID],staff[Last Name],NA)</f>
        <v>Moorthy</v>
      </c>
      <c r="E256" t="str" cm="1">
        <f t="array" ref="E256">_xlfn.XLOOKUP(B256,staff[Emp ID],staff[Department],NA)</f>
        <v>Business Development</v>
      </c>
    </row>
    <row r="257" spans="2:5" x14ac:dyDescent="0.35">
      <c r="B257" t="str">
        <v>VT04373</v>
      </c>
      <c r="C257" t="str" cm="1">
        <f t="array" ref="C257">_xlfn.XLOOKUP(B257,staff[Emp ID],staff[First Name],NA)</f>
        <v>Edi</v>
      </c>
      <c r="D257" t="str" cm="1">
        <f t="array" ref="D257">_xlfn.XLOOKUP(B257,staff[Emp ID],staff[Last Name],NA)</f>
        <v>Hofton</v>
      </c>
      <c r="E257" t="str" cm="1">
        <f t="array" ref="E257">_xlfn.XLOOKUP(B257,staff[Emp ID],staff[Department],NA)</f>
        <v>Research and Development</v>
      </c>
    </row>
    <row r="258" spans="2:5" x14ac:dyDescent="0.35">
      <c r="B258" t="str">
        <v>VT04415</v>
      </c>
      <c r="C258" t="str" cm="1">
        <f t="array" ref="C258">_xlfn.XLOOKUP(B258,staff[Emp ID],staff[First Name],NA)</f>
        <v>Malory</v>
      </c>
      <c r="D258" t="str" cm="1">
        <f t="array" ref="D258">_xlfn.XLOOKUP(B258,staff[Emp ID],staff[Last Name],NA)</f>
        <v>Biles</v>
      </c>
      <c r="E258" t="str" cm="1">
        <f t="array" ref="E258">_xlfn.XLOOKUP(B258,staff[Emp ID],staff[Department],NA)</f>
        <v>Training</v>
      </c>
    </row>
    <row r="259" spans="2:5" x14ac:dyDescent="0.35">
      <c r="B259" t="str">
        <v>VT04467</v>
      </c>
      <c r="C259" t="str" cm="1">
        <f t="array" ref="C259">_xlfn.XLOOKUP(B259,staff[Emp ID],staff[First Name],NA)</f>
        <v>Amal</v>
      </c>
      <c r="D259" t="str" cm="1">
        <f t="array" ref="D259">_xlfn.XLOOKUP(B259,staff[Emp ID],staff[Last Name],NA)</f>
        <v>Nimesh</v>
      </c>
      <c r="E259" t="str" cm="1">
        <f t="array" ref="E259">_xlfn.XLOOKUP(B259,staff[Emp ID],staff[Department],NA)</f>
        <v>Marketing</v>
      </c>
    </row>
    <row r="260" spans="2:5" x14ac:dyDescent="0.35">
      <c r="B260" t="str">
        <v>VT04552</v>
      </c>
      <c r="C260" t="str" cm="1">
        <f t="array" ref="C260">_xlfn.XLOOKUP(B260,staff[Emp ID],staff[First Name],NA)</f>
        <v>Theresita</v>
      </c>
      <c r="D260" t="str" cm="1">
        <f t="array" ref="D260">_xlfn.XLOOKUP(B260,staff[Emp ID],staff[Last Name],NA)</f>
        <v>Chasmer</v>
      </c>
      <c r="E260" t="str" cm="1">
        <f t="array" ref="E260">_xlfn.XLOOKUP(B260,staff[Emp ID],staff[Department],NA)</f>
        <v>Product Management</v>
      </c>
    </row>
    <row r="261" spans="2:5" x14ac:dyDescent="0.35">
      <c r="B261" t="str">
        <v>VT04627</v>
      </c>
      <c r="C261" t="str" cm="1">
        <f t="array" ref="C261">_xlfn.XLOOKUP(B261,staff[Emp ID],staff[First Name],NA)</f>
        <v>Yvette</v>
      </c>
      <c r="D261" t="str" cm="1">
        <f t="array" ref="D261">_xlfn.XLOOKUP(B261,staff[Emp ID],staff[Last Name],NA)</f>
        <v>Bett</v>
      </c>
      <c r="E261" t="str" cm="1">
        <f t="array" ref="E261">_xlfn.XLOOKUP(B261,staff[Emp ID],staff[Department],NA)</f>
        <v>Human Resources</v>
      </c>
    </row>
    <row r="262" spans="2:5" x14ac:dyDescent="0.35">
      <c r="B262" t="str">
        <v>VT04681</v>
      </c>
      <c r="C262" t="str" cm="1">
        <f t="array" ref="C262">_xlfn.XLOOKUP(B262,staff[Emp ID],staff[First Name],NA)</f>
        <v>Nickolai</v>
      </c>
      <c r="D262" t="str" cm="1">
        <f t="array" ref="D262">_xlfn.XLOOKUP(B262,staff[Emp ID],staff[Last Name],NA)</f>
        <v>Artin</v>
      </c>
      <c r="E262" t="str" cm="1">
        <f t="array" ref="E262">_xlfn.XLOOKUP(B262,staff[Emp ID],staff[Department],NA)</f>
        <v>Product Management</v>
      </c>
    </row>
    <row r="263" spans="2:5" x14ac:dyDescent="0.35">
      <c r="B263" t="str">
        <v>VT04905</v>
      </c>
      <c r="C263" t="str" cm="1">
        <f t="array" ref="C263">_xlfn.XLOOKUP(B263,staff[Emp ID],staff[First Name],NA)</f>
        <v>Suchira</v>
      </c>
      <c r="D263" t="str" cm="1">
        <f t="array" ref="D263">_xlfn.XLOOKUP(B263,staff[Emp ID],staff[Last Name],NA)</f>
        <v>Bhanupriya</v>
      </c>
      <c r="E263" t="str" cm="1">
        <f t="array" ref="E263">_xlfn.XLOOKUP(B263,staff[Emp ID],staff[Department],NA)</f>
        <v>Human Resources</v>
      </c>
    </row>
    <row r="264" spans="2:5" x14ac:dyDescent="0.35">
      <c r="B264" t="str">
        <v>VT04984</v>
      </c>
      <c r="C264" t="str" cm="1">
        <f t="array" ref="C264">_xlfn.XLOOKUP(B264,staff[Emp ID],staff[First Name],NA)</f>
        <v>Dell</v>
      </c>
      <c r="D264" t="str" cm="1">
        <f t="array" ref="D264">_xlfn.XLOOKUP(B264,staff[Emp ID],staff[Last Name],NA)</f>
        <v>Molloy</v>
      </c>
      <c r="E264" t="str" cm="1">
        <f t="array" ref="E264">_xlfn.XLOOKUP(B264,staff[Emp ID],staff[Department],NA)</f>
        <v>Engineering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C0D1-B318-4B95-BE7A-3A47662ABA1D}">
  <dimension ref="B2:E66"/>
  <sheetViews>
    <sheetView workbookViewId="0">
      <selection activeCell="G5" sqref="G5"/>
    </sheetView>
  </sheetViews>
  <sheetFormatPr defaultRowHeight="14.5" x14ac:dyDescent="0.35"/>
  <cols>
    <col min="3" max="3" width="16.54296875" customWidth="1"/>
    <col min="4" max="4" width="25.6328125" customWidth="1"/>
  </cols>
  <sheetData>
    <row r="2" spans="2:5" ht="19.5" x14ac:dyDescent="0.45">
      <c r="B2" s="79" t="s">
        <v>806</v>
      </c>
      <c r="C2" s="79"/>
      <c r="D2" s="79"/>
      <c r="E2" s="79"/>
    </row>
    <row r="3" spans="2:5" x14ac:dyDescent="0.35">
      <c r="B3" s="26"/>
      <c r="C3" s="26"/>
      <c r="D3" s="26"/>
    </row>
    <row r="4" spans="2:5" x14ac:dyDescent="0.35">
      <c r="B4" s="58" t="s">
        <v>21</v>
      </c>
      <c r="C4" s="58" t="s">
        <v>22</v>
      </c>
      <c r="D4" s="58" t="s">
        <v>23</v>
      </c>
      <c r="E4" s="76" t="s">
        <v>24</v>
      </c>
    </row>
    <row r="5" spans="2:5" x14ac:dyDescent="0.35">
      <c r="B5" t="str" cm="1">
        <f t="array" ref="B5:B66">_xlfn._xlws.FILTER(staff[Emp ID], (staff[Gender]="Female") * (WEEKDAY(staff[Start Date], 2)=1))</f>
        <v>PR00007</v>
      </c>
      <c r="C5" t="str" cm="1">
        <f t="array" ref="C5">_xlfn.XLOOKUP(B5,staff[Emp ID],staff[First Name],NA)</f>
        <v>Torrance</v>
      </c>
      <c r="D5" t="str" cm="1">
        <f t="array" ref="D5">_xlfn.XLOOKUP(B5,staff[Emp ID],staff[Last Name],NA)</f>
        <v>Collier</v>
      </c>
      <c r="E5" t="str">
        <f>_xlfn.XLOOKUP(B5,staff[Emp ID],staff[Gender],"")</f>
        <v>Female</v>
      </c>
    </row>
    <row r="6" spans="2:5" x14ac:dyDescent="0.35">
      <c r="B6" t="str">
        <v>PR00095</v>
      </c>
      <c r="C6" t="str" cm="1">
        <f t="array" ref="C6">_xlfn.XLOOKUP(B6,staff[Emp ID],staff[First Name],NA)</f>
        <v>Devrat</v>
      </c>
      <c r="D6" t="str" cm="1">
        <f t="array" ref="D6">_xlfn.XLOOKUP(B6,staff[Emp ID],staff[Last Name],NA)</f>
        <v>Damarsingh</v>
      </c>
      <c r="E6" t="str">
        <f>_xlfn.XLOOKUP(B6,staff[Emp ID],staff[Gender],"")</f>
        <v>Female</v>
      </c>
    </row>
    <row r="7" spans="2:5" x14ac:dyDescent="0.35">
      <c r="B7" t="str">
        <v>PR00113</v>
      </c>
      <c r="C7" t="str" cm="1">
        <f t="array" ref="C7">_xlfn.XLOOKUP(B7,staff[Emp ID],staff[First Name],NA)</f>
        <v>Van</v>
      </c>
      <c r="D7" t="str" cm="1">
        <f t="array" ref="D7">_xlfn.XLOOKUP(B7,staff[Emp ID],staff[Last Name],NA)</f>
        <v>Tuxwell</v>
      </c>
      <c r="E7" t="str">
        <f>_xlfn.XLOOKUP(B7,staff[Emp ID],staff[Gender],"")</f>
        <v>Female</v>
      </c>
    </row>
    <row r="8" spans="2:5" x14ac:dyDescent="0.35">
      <c r="B8" t="str">
        <v>PR00113</v>
      </c>
      <c r="C8" t="str" cm="1">
        <f t="array" ref="C8">_xlfn.XLOOKUP(B8,staff[Emp ID],staff[First Name],NA)</f>
        <v>Van</v>
      </c>
      <c r="D8" t="str" cm="1">
        <f t="array" ref="D8">_xlfn.XLOOKUP(B8,staff[Emp ID],staff[Last Name],NA)</f>
        <v>Tuxwell</v>
      </c>
      <c r="E8" t="str">
        <f>_xlfn.XLOOKUP(B8,staff[Emp ID],staff[Gender],"")</f>
        <v>Female</v>
      </c>
    </row>
    <row r="9" spans="2:5" x14ac:dyDescent="0.35">
      <c r="B9" t="str">
        <v>PR00576</v>
      </c>
      <c r="C9" t="str" cm="1">
        <f t="array" ref="C9">_xlfn.XLOOKUP(B9,staff[Emp ID],staff[First Name],NA)</f>
        <v>Lalitchandra</v>
      </c>
      <c r="D9" t="str" cm="1">
        <f t="array" ref="D9">_xlfn.XLOOKUP(B9,staff[Emp ID],staff[Last Name],NA)</f>
        <v>Vadali</v>
      </c>
      <c r="E9" t="str">
        <f>_xlfn.XLOOKUP(B9,staff[Emp ID],staff[Gender],"")</f>
        <v>Female</v>
      </c>
    </row>
    <row r="10" spans="2:5" x14ac:dyDescent="0.35">
      <c r="B10" t="str">
        <v>PR00916</v>
      </c>
      <c r="C10" t="str" cm="1">
        <f t="array" ref="C10">_xlfn.XLOOKUP(B10,staff[Emp ID],staff[First Name],NA)</f>
        <v>Inger</v>
      </c>
      <c r="D10" t="str" cm="1">
        <f t="array" ref="D10">_xlfn.XLOOKUP(B10,staff[Emp ID],staff[Last Name],NA)</f>
        <v>Chapelhow</v>
      </c>
      <c r="E10" t="str">
        <f>_xlfn.XLOOKUP(B10,staff[Emp ID],staff[Gender],"")</f>
        <v>Female</v>
      </c>
    </row>
    <row r="11" spans="2:5" x14ac:dyDescent="0.35">
      <c r="B11" t="str">
        <v>PR01383</v>
      </c>
      <c r="C11" t="str" cm="1">
        <f t="array" ref="C11">_xlfn.XLOOKUP(B11,staff[Emp ID],staff[First Name],NA)</f>
        <v>Addi</v>
      </c>
      <c r="D11" t="str" cm="1">
        <f t="array" ref="D11">_xlfn.XLOOKUP(B11,staff[Emp ID],staff[Last Name],NA)</f>
        <v>Studdeard</v>
      </c>
      <c r="E11" t="str">
        <f>_xlfn.XLOOKUP(B11,staff[Emp ID],staff[Gender],"")</f>
        <v>Female</v>
      </c>
    </row>
    <row r="12" spans="2:5" x14ac:dyDescent="0.35">
      <c r="B12" t="str">
        <v>PR02016</v>
      </c>
      <c r="C12" t="str" cm="1">
        <f t="array" ref="C12">_xlfn.XLOOKUP(B12,staff[Emp ID],staff[First Name],NA)</f>
        <v>Iris</v>
      </c>
      <c r="D12" t="str" cm="1">
        <f t="array" ref="D12">_xlfn.XLOOKUP(B12,staff[Emp ID],staff[Last Name],NA)</f>
        <v>Wagg</v>
      </c>
      <c r="E12" t="str">
        <f>_xlfn.XLOOKUP(B12,staff[Emp ID],staff[Gender],"")</f>
        <v>Female</v>
      </c>
    </row>
    <row r="13" spans="2:5" x14ac:dyDescent="0.35">
      <c r="B13" t="str">
        <v>PR02113</v>
      </c>
      <c r="C13" t="str" cm="1">
        <f t="array" ref="C13">_xlfn.XLOOKUP(B13,staff[Emp ID],staff[First Name],NA)</f>
        <v>Beverie</v>
      </c>
      <c r="D13" t="str" cm="1">
        <f t="array" ref="D13">_xlfn.XLOOKUP(B13,staff[Emp ID],staff[Last Name],NA)</f>
        <v>Moffet</v>
      </c>
      <c r="E13" t="str">
        <f>_xlfn.XLOOKUP(B13,staff[Emp ID],staff[Gender],"")</f>
        <v>Female</v>
      </c>
    </row>
    <row r="14" spans="2:5" x14ac:dyDescent="0.35">
      <c r="B14" t="str">
        <v>PR02275</v>
      </c>
      <c r="C14" t="str" cm="1">
        <f t="array" ref="C14">_xlfn.XLOOKUP(B14,staff[Emp ID],staff[First Name],NA)</f>
        <v>Louise</v>
      </c>
      <c r="D14" t="str" cm="1">
        <f t="array" ref="D14">_xlfn.XLOOKUP(B14,staff[Emp ID],staff[Last Name],NA)</f>
        <v>Lamming</v>
      </c>
      <c r="E14" t="str">
        <f>_xlfn.XLOOKUP(B14,staff[Emp ID],staff[Gender],"")</f>
        <v>Female</v>
      </c>
    </row>
    <row r="15" spans="2:5" x14ac:dyDescent="0.35">
      <c r="B15" t="str">
        <v>PR02436</v>
      </c>
      <c r="C15" t="str" cm="1">
        <f t="array" ref="C15">_xlfn.XLOOKUP(B15,staff[Emp ID],staff[First Name],NA)</f>
        <v>Marmaduke</v>
      </c>
      <c r="D15" t="str" cm="1">
        <f t="array" ref="D15">_xlfn.XLOOKUP(B15,staff[Emp ID],staff[Last Name],NA)</f>
        <v>Worssam</v>
      </c>
      <c r="E15" t="str">
        <f>_xlfn.XLOOKUP(B15,staff[Emp ID],staff[Gender],"")</f>
        <v>Female</v>
      </c>
    </row>
    <row r="16" spans="2:5" x14ac:dyDescent="0.35">
      <c r="B16" t="str">
        <v>PR02603</v>
      </c>
      <c r="C16" t="str" cm="1">
        <f t="array" ref="C16">_xlfn.XLOOKUP(B16,staff[Emp ID],staff[First Name],NA)</f>
        <v>Dinanath</v>
      </c>
      <c r="D16" t="str" cm="1">
        <f t="array" ref="D16">_xlfn.XLOOKUP(B16,staff[Emp ID],staff[Last Name],NA)</f>
        <v>Simhambhatla</v>
      </c>
      <c r="E16" t="str">
        <f>_xlfn.XLOOKUP(B16,staff[Emp ID],staff[Gender],"")</f>
        <v>Female</v>
      </c>
    </row>
    <row r="17" spans="2:5" x14ac:dyDescent="0.35">
      <c r="B17" t="str">
        <v>PR03158</v>
      </c>
      <c r="C17" t="str" cm="1">
        <f t="array" ref="C17">_xlfn.XLOOKUP(B17,staff[Emp ID],staff[First Name],NA)</f>
        <v>Danica</v>
      </c>
      <c r="D17" t="str" cm="1">
        <f t="array" ref="D17">_xlfn.XLOOKUP(B17,staff[Emp ID],staff[Last Name],NA)</f>
        <v>Nayshe</v>
      </c>
      <c r="E17" t="str">
        <f>_xlfn.XLOOKUP(B17,staff[Emp ID],staff[Gender],"")</f>
        <v>Female</v>
      </c>
    </row>
    <row r="18" spans="2:5" x14ac:dyDescent="0.35">
      <c r="B18" t="str">
        <v>PR04380</v>
      </c>
      <c r="C18" t="str" cm="1">
        <f t="array" ref="C18">_xlfn.XLOOKUP(B18,staff[Emp ID],staff[First Name],NA)</f>
        <v>Van</v>
      </c>
      <c r="D18" t="str" cm="1">
        <f t="array" ref="D18">_xlfn.XLOOKUP(B18,staff[Emp ID],staff[Last Name],NA)</f>
        <v>Tuxwell</v>
      </c>
      <c r="E18" t="str">
        <f>_xlfn.XLOOKUP(B18,staff[Emp ID],staff[Gender],"")</f>
        <v>Female</v>
      </c>
    </row>
    <row r="19" spans="2:5" x14ac:dyDescent="0.35">
      <c r="B19" t="str">
        <v>PR04446</v>
      </c>
      <c r="C19" t="str" cm="1">
        <f t="array" ref="C19">_xlfn.XLOOKUP(B19,staff[Emp ID],staff[First Name],NA)</f>
        <v>Sameer</v>
      </c>
      <c r="D19" t="str" cm="1">
        <f t="array" ref="D19">_xlfn.XLOOKUP(B19,staff[Emp ID],staff[Last Name],NA)</f>
        <v>Shashank</v>
      </c>
      <c r="E19" t="str">
        <f>_xlfn.XLOOKUP(B19,staff[Emp ID],staff[Gender],"")</f>
        <v>Female</v>
      </c>
    </row>
    <row r="20" spans="2:5" x14ac:dyDescent="0.35">
      <c r="B20" t="str">
        <v>PR04473</v>
      </c>
      <c r="C20" t="str" cm="1">
        <f t="array" ref="C20">_xlfn.XLOOKUP(B20,staff[Emp ID],staff[First Name],NA)</f>
        <v>Wyn</v>
      </c>
      <c r="D20" t="str" cm="1">
        <f t="array" ref="D20">_xlfn.XLOOKUP(B20,staff[Emp ID],staff[Last Name],NA)</f>
        <v>Treadger</v>
      </c>
      <c r="E20" t="str">
        <f>_xlfn.XLOOKUP(B20,staff[Emp ID],staff[Gender],"")</f>
        <v>Female</v>
      </c>
    </row>
    <row r="21" spans="2:5" x14ac:dyDescent="0.35">
      <c r="B21" t="str">
        <v>PR04686</v>
      </c>
      <c r="C21" t="str" cm="1">
        <f t="array" ref="C21">_xlfn.XLOOKUP(B21,staff[Emp ID],staff[First Name],NA)</f>
        <v>Oona</v>
      </c>
      <c r="D21" t="str" cm="1">
        <f t="array" ref="D21">_xlfn.XLOOKUP(B21,staff[Emp ID],staff[Last Name],NA)</f>
        <v>Donan</v>
      </c>
      <c r="E21" t="str">
        <f>_xlfn.XLOOKUP(B21,staff[Emp ID],staff[Gender],"")</f>
        <v>Female</v>
      </c>
    </row>
    <row r="22" spans="2:5" x14ac:dyDescent="0.35">
      <c r="B22" t="str">
        <v>SQ00105</v>
      </c>
      <c r="C22" t="str" cm="1">
        <f t="array" ref="C22">_xlfn.XLOOKUP(B22,staff[Emp ID],staff[First Name],NA)</f>
        <v>Sarayu</v>
      </c>
      <c r="D22" t="str" cm="1">
        <f t="array" ref="D22">_xlfn.XLOOKUP(B22,staff[Emp ID],staff[Last Name],NA)</f>
        <v>Ragunathan</v>
      </c>
      <c r="E22" t="str">
        <f>_xlfn.XLOOKUP(B22,staff[Emp ID],staff[Gender],"")</f>
        <v>Female</v>
      </c>
    </row>
    <row r="23" spans="2:5" x14ac:dyDescent="0.35">
      <c r="B23" t="str">
        <v>SQ00841</v>
      </c>
      <c r="C23" t="str" cm="1">
        <f t="array" ref="C23">_xlfn.XLOOKUP(B23,staff[Emp ID],staff[First Name],NA)</f>
        <v>Bhuvan</v>
      </c>
      <c r="D23" t="str" cm="1">
        <f t="array" ref="D23">_xlfn.XLOOKUP(B23,staff[Emp ID],staff[Last Name],NA)</f>
        <v>Pals</v>
      </c>
      <c r="E23" t="str">
        <f>_xlfn.XLOOKUP(B23,staff[Emp ID],staff[Gender],"")</f>
        <v>Female</v>
      </c>
    </row>
    <row r="24" spans="2:5" x14ac:dyDescent="0.35">
      <c r="B24" t="str">
        <v>SQ00914</v>
      </c>
      <c r="C24" t="str" cm="1">
        <f t="array" ref="C24">_xlfn.XLOOKUP(B24,staff[Emp ID],staff[First Name],NA)</f>
        <v>Duran</v>
      </c>
      <c r="D24" t="str" cm="1">
        <f t="array" ref="D24">_xlfn.XLOOKUP(B24,staff[Emp ID],staff[Last Name],NA)</f>
        <v>Appala</v>
      </c>
      <c r="E24" t="str">
        <f>_xlfn.XLOOKUP(B24,staff[Emp ID],staff[Gender],"")</f>
        <v>Female</v>
      </c>
    </row>
    <row r="25" spans="2:5" x14ac:dyDescent="0.35">
      <c r="B25" t="str">
        <v>SQ00914</v>
      </c>
      <c r="C25" t="str" cm="1">
        <f t="array" ref="C25">_xlfn.XLOOKUP(B25,staff[Emp ID],staff[First Name],NA)</f>
        <v>Duran</v>
      </c>
      <c r="D25" t="str" cm="1">
        <f t="array" ref="D25">_xlfn.XLOOKUP(B25,staff[Emp ID],staff[Last Name],NA)</f>
        <v>Appala</v>
      </c>
      <c r="E25" t="str">
        <f>_xlfn.XLOOKUP(B25,staff[Emp ID],staff[Gender],"")</f>
        <v>Female</v>
      </c>
    </row>
    <row r="26" spans="2:5" x14ac:dyDescent="0.35">
      <c r="B26" t="str">
        <v>SQ01402</v>
      </c>
      <c r="C26" t="str" cm="1">
        <f t="array" ref="C26">_xlfn.XLOOKUP(B26,staff[Emp ID],staff[First Name],NA)</f>
        <v>Sahaj</v>
      </c>
      <c r="D26" t="str" cm="1">
        <f t="array" ref="D26">_xlfn.XLOOKUP(B26,staff[Emp ID],staff[Last Name],NA)</f>
        <v>Jonnalagadda</v>
      </c>
      <c r="E26" t="str">
        <f>_xlfn.XLOOKUP(B26,staff[Emp ID],staff[Gender],"")</f>
        <v>Female</v>
      </c>
    </row>
    <row r="27" spans="2:5" x14ac:dyDescent="0.35">
      <c r="B27" t="str">
        <v>SQ01730</v>
      </c>
      <c r="C27" t="str" cm="1">
        <f t="array" ref="C27">_xlfn.XLOOKUP(B27,staff[Emp ID],staff[First Name],NA)</f>
        <v>Austine</v>
      </c>
      <c r="D27" t="str" cm="1">
        <f t="array" ref="D27">_xlfn.XLOOKUP(B27,staff[Emp ID],staff[Last Name],NA)</f>
        <v>Littlewood</v>
      </c>
      <c r="E27" t="str">
        <f>_xlfn.XLOOKUP(B27,staff[Emp ID],staff[Gender],"")</f>
        <v>Female</v>
      </c>
    </row>
    <row r="28" spans="2:5" x14ac:dyDescent="0.35">
      <c r="B28" t="str">
        <v>SQ02174</v>
      </c>
      <c r="C28" t="str" cm="1">
        <f t="array" ref="C28">_xlfn.XLOOKUP(B28,staff[Emp ID],staff[First Name],NA)</f>
        <v>Sidoney</v>
      </c>
      <c r="D28" t="str" cm="1">
        <f t="array" ref="D28">_xlfn.XLOOKUP(B28,staff[Emp ID],staff[Last Name],NA)</f>
        <v>Yitzhok</v>
      </c>
      <c r="E28" t="str">
        <f>_xlfn.XLOOKUP(B28,staff[Emp ID],staff[Gender],"")</f>
        <v>Female</v>
      </c>
    </row>
    <row r="29" spans="2:5" x14ac:dyDescent="0.35">
      <c r="B29" t="str">
        <v>SQ03321</v>
      </c>
      <c r="C29" t="str" cm="1">
        <f t="array" ref="C29">_xlfn.XLOOKUP(B29,staff[Emp ID],staff[First Name],NA)</f>
        <v>Gradey</v>
      </c>
      <c r="D29" t="str" cm="1">
        <f t="array" ref="D29">_xlfn.XLOOKUP(B29,staff[Emp ID],staff[Last Name],NA)</f>
        <v>Litton</v>
      </c>
      <c r="E29" t="str">
        <f>_xlfn.XLOOKUP(B29,staff[Emp ID],staff[Gender],"")</f>
        <v>Female</v>
      </c>
    </row>
    <row r="30" spans="2:5" x14ac:dyDescent="0.35">
      <c r="B30" t="str">
        <v>SQ03350</v>
      </c>
      <c r="C30" t="str" cm="1">
        <f t="array" ref="C30">_xlfn.XLOOKUP(B30,staff[Emp ID],staff[First Name],NA)</f>
        <v>Felice</v>
      </c>
      <c r="D30" t="str" cm="1">
        <f t="array" ref="D30">_xlfn.XLOOKUP(B30,staff[Emp ID],staff[Last Name],NA)</f>
        <v>McMurty</v>
      </c>
      <c r="E30" t="str">
        <f>_xlfn.XLOOKUP(B30,staff[Emp ID],staff[Gender],"")</f>
        <v>Female</v>
      </c>
    </row>
    <row r="31" spans="2:5" x14ac:dyDescent="0.35">
      <c r="B31" t="str">
        <v>SQ03350</v>
      </c>
      <c r="C31" t="str" cm="1">
        <f t="array" ref="C31">_xlfn.XLOOKUP(B31,staff[Emp ID],staff[First Name],NA)</f>
        <v>Felice</v>
      </c>
      <c r="D31" t="str" cm="1">
        <f t="array" ref="D31">_xlfn.XLOOKUP(B31,staff[Emp ID],staff[Last Name],NA)</f>
        <v>McMurty</v>
      </c>
      <c r="E31" t="str">
        <f>_xlfn.XLOOKUP(B31,staff[Emp ID],staff[Gender],"")</f>
        <v>Female</v>
      </c>
    </row>
    <row r="32" spans="2:5" x14ac:dyDescent="0.35">
      <c r="B32" t="str">
        <v>SQ03491</v>
      </c>
      <c r="C32" t="str" cm="1">
        <f t="array" ref="C32">_xlfn.XLOOKUP(B32,staff[Emp ID],staff[First Name],NA)</f>
        <v>Freda</v>
      </c>
      <c r="D32" t="str" cm="1">
        <f t="array" ref="D32">_xlfn.XLOOKUP(B32,staff[Emp ID],staff[Last Name],NA)</f>
        <v>Legan</v>
      </c>
      <c r="E32" t="str">
        <f>_xlfn.XLOOKUP(B32,staff[Emp ID],staff[Gender],"")</f>
        <v>Female</v>
      </c>
    </row>
    <row r="33" spans="2:5" x14ac:dyDescent="0.35">
      <c r="B33" t="str">
        <v>SQ03546</v>
      </c>
      <c r="C33" t="str" cm="1">
        <f t="array" ref="C33">_xlfn.XLOOKUP(B33,staff[Emp ID],staff[First Name],NA)</f>
        <v>Amlankusum</v>
      </c>
      <c r="D33" t="str" cm="1">
        <f t="array" ref="D33">_xlfn.XLOOKUP(B33,staff[Emp ID],staff[Last Name],NA)</f>
        <v>Rajabhushan</v>
      </c>
      <c r="E33" t="str">
        <f>_xlfn.XLOOKUP(B33,staff[Emp ID],staff[Gender],"")</f>
        <v>Female</v>
      </c>
    </row>
    <row r="34" spans="2:5" x14ac:dyDescent="0.35">
      <c r="B34" t="str">
        <v>SQ03625</v>
      </c>
      <c r="C34" t="str" cm="1">
        <f t="array" ref="C34">_xlfn.XLOOKUP(B34,staff[Emp ID],staff[First Name],NA)</f>
        <v>Fidela</v>
      </c>
      <c r="D34" t="str" cm="1">
        <f t="array" ref="D34">_xlfn.XLOOKUP(B34,staff[Emp ID],staff[Last Name],NA)</f>
        <v>Artis</v>
      </c>
      <c r="E34" t="str">
        <f>_xlfn.XLOOKUP(B34,staff[Emp ID],staff[Gender],"")</f>
        <v>Female</v>
      </c>
    </row>
    <row r="35" spans="2:5" x14ac:dyDescent="0.35">
      <c r="B35" t="str">
        <v>SQ03626</v>
      </c>
      <c r="C35" t="str" cm="1">
        <f t="array" ref="C35">_xlfn.XLOOKUP(B35,staff[Emp ID],staff[First Name],NA)</f>
        <v>Krishnakanta</v>
      </c>
      <c r="D35" t="str" cm="1">
        <f t="array" ref="D35">_xlfn.XLOOKUP(B35,staff[Emp ID],staff[Last Name],NA)</f>
        <v>Vellanki</v>
      </c>
      <c r="E35" t="str">
        <f>_xlfn.XLOOKUP(B35,staff[Emp ID],staff[Gender],"")</f>
        <v>Female</v>
      </c>
    </row>
    <row r="36" spans="2:5" x14ac:dyDescent="0.35">
      <c r="B36" t="str">
        <v>SQ04613</v>
      </c>
      <c r="C36" t="str" cm="1">
        <f t="array" ref="C36">_xlfn.XLOOKUP(B36,staff[Emp ID],staff[First Name],NA)</f>
        <v>Sarojini</v>
      </c>
      <c r="D36" t="str" cm="1">
        <f t="array" ref="D36">_xlfn.XLOOKUP(B36,staff[Emp ID],staff[Last Name],NA)</f>
        <v>Naueshwara</v>
      </c>
      <c r="E36" t="str">
        <f>_xlfn.XLOOKUP(B36,staff[Emp ID],staff[Gender],"")</f>
        <v>Female</v>
      </c>
    </row>
    <row r="37" spans="2:5" x14ac:dyDescent="0.35">
      <c r="B37" t="str">
        <v>SQ04960</v>
      </c>
      <c r="C37" t="str" cm="1">
        <f t="array" ref="C37">_xlfn.XLOOKUP(B37,staff[Emp ID],staff[First Name],NA)</f>
        <v>Shubhra</v>
      </c>
      <c r="D37" t="str" cm="1">
        <f t="array" ref="D37">_xlfn.XLOOKUP(B37,staff[Emp ID],staff[Last Name],NA)</f>
        <v>Potla</v>
      </c>
      <c r="E37" t="str">
        <f>_xlfn.XLOOKUP(B37,staff[Emp ID],staff[Gender],"")</f>
        <v>Female</v>
      </c>
    </row>
    <row r="38" spans="2:5" x14ac:dyDescent="0.35">
      <c r="B38" t="str">
        <v>TN00083</v>
      </c>
      <c r="C38" t="str" cm="1">
        <f t="array" ref="C38">_xlfn.XLOOKUP(B38,staff[Emp ID],staff[First Name],NA)</f>
        <v>Chandana</v>
      </c>
      <c r="D38" t="str" cm="1">
        <f t="array" ref="D38">_xlfn.XLOOKUP(B38,staff[Emp ID],staff[Last Name],NA)</f>
        <v>Sannidhi</v>
      </c>
      <c r="E38" t="str">
        <f>_xlfn.XLOOKUP(B38,staff[Emp ID],staff[Gender],"")</f>
        <v>Female</v>
      </c>
    </row>
    <row r="39" spans="2:5" x14ac:dyDescent="0.35">
      <c r="B39" t="str">
        <v>TN00182</v>
      </c>
      <c r="C39" t="str" cm="1">
        <f t="array" ref="C39">_xlfn.XLOOKUP(B39,staff[Emp ID],staff[First Name],NA)</f>
        <v>Camilla</v>
      </c>
      <c r="D39" t="str" cm="1">
        <f t="array" ref="D39">_xlfn.XLOOKUP(B39,staff[Emp ID],staff[Last Name],NA)</f>
        <v>Castle</v>
      </c>
      <c r="E39" t="str">
        <f>_xlfn.XLOOKUP(B39,staff[Emp ID],staff[Gender],"")</f>
        <v>Female</v>
      </c>
    </row>
    <row r="40" spans="2:5" x14ac:dyDescent="0.35">
      <c r="B40" t="str">
        <v>TN00890</v>
      </c>
      <c r="C40" t="str" cm="1">
        <f t="array" ref="C40">_xlfn.XLOOKUP(B40,staff[Emp ID],staff[First Name],NA)</f>
        <v>Mayur</v>
      </c>
      <c r="D40" t="str" cm="1">
        <f t="array" ref="D40">_xlfn.XLOOKUP(B40,staff[Emp ID],staff[Last Name],NA)</f>
        <v>Kousika</v>
      </c>
      <c r="E40" t="str">
        <f>_xlfn.XLOOKUP(B40,staff[Emp ID],staff[Gender],"")</f>
        <v>Female</v>
      </c>
    </row>
    <row r="41" spans="2:5" x14ac:dyDescent="0.35">
      <c r="B41" t="str">
        <v>TN01281</v>
      </c>
      <c r="C41" t="str" cm="1">
        <f t="array" ref="C41">_xlfn.XLOOKUP(B41,staff[Emp ID],staff[First Name],NA)</f>
        <v>Cletus</v>
      </c>
      <c r="D41" t="str" cm="1">
        <f t="array" ref="D41">_xlfn.XLOOKUP(B41,staff[Emp ID],staff[Last Name],NA)</f>
        <v>McGarahan</v>
      </c>
      <c r="E41" t="str">
        <f>_xlfn.XLOOKUP(B41,staff[Emp ID],staff[Gender],"")</f>
        <v>Female</v>
      </c>
    </row>
    <row r="42" spans="2:5" x14ac:dyDescent="0.35">
      <c r="B42" t="str">
        <v>TN01601</v>
      </c>
      <c r="C42" t="str" cm="1">
        <f t="array" ref="C42">_xlfn.XLOOKUP(B42,staff[Emp ID],staff[First Name],NA)</f>
        <v>Melva</v>
      </c>
      <c r="D42" t="str" cm="1">
        <f t="array" ref="D42">_xlfn.XLOOKUP(B42,staff[Emp ID],staff[Last Name],NA)</f>
        <v>Jickells</v>
      </c>
      <c r="E42" t="str">
        <f>_xlfn.XLOOKUP(B42,staff[Emp ID],staff[Gender],"")</f>
        <v>Female</v>
      </c>
    </row>
    <row r="43" spans="2:5" x14ac:dyDescent="0.35">
      <c r="B43" t="str">
        <v>TN01601</v>
      </c>
      <c r="C43" t="str" cm="1">
        <f t="array" ref="C43">_xlfn.XLOOKUP(B43,staff[Emp ID],staff[First Name],NA)</f>
        <v>Melva</v>
      </c>
      <c r="D43" t="str" cm="1">
        <f t="array" ref="D43">_xlfn.XLOOKUP(B43,staff[Emp ID],staff[Last Name],NA)</f>
        <v>Jickells</v>
      </c>
      <c r="E43" t="str">
        <f>_xlfn.XLOOKUP(B43,staff[Emp ID],staff[Gender],"")</f>
        <v>Female</v>
      </c>
    </row>
    <row r="44" spans="2:5" x14ac:dyDescent="0.35">
      <c r="B44" t="str">
        <v>TN02749</v>
      </c>
      <c r="C44" t="str" cm="1">
        <f t="array" ref="C44">_xlfn.XLOOKUP(B44,staff[Emp ID],staff[First Name],NA)</f>
        <v>Parasuramudu</v>
      </c>
      <c r="D44" t="str" cm="1">
        <f t="array" ref="D44">_xlfn.XLOOKUP(B44,staff[Emp ID],staff[Last Name],NA)</f>
        <v>Jamakayala</v>
      </c>
      <c r="E44" t="str">
        <f>_xlfn.XLOOKUP(B44,staff[Emp ID],staff[Gender],"")</f>
        <v>Female</v>
      </c>
    </row>
    <row r="45" spans="2:5" x14ac:dyDescent="0.35">
      <c r="B45" t="str">
        <v>TN02883</v>
      </c>
      <c r="C45" t="str" cm="1">
        <f t="array" ref="C45">_xlfn.XLOOKUP(B45,staff[Emp ID],staff[First Name],NA)</f>
        <v>John</v>
      </c>
      <c r="D45" t="str" cm="1">
        <f t="array" ref="D45">_xlfn.XLOOKUP(B45,staff[Emp ID],staff[Last Name],NA)</f>
        <v>Joseph</v>
      </c>
      <c r="E45" t="str">
        <f>_xlfn.XLOOKUP(B45,staff[Emp ID],staff[Gender],"")</f>
        <v>Female</v>
      </c>
    </row>
    <row r="46" spans="2:5" x14ac:dyDescent="0.35">
      <c r="B46" t="str">
        <v>TN03575</v>
      </c>
      <c r="C46" t="str" cm="1">
        <f t="array" ref="C46">_xlfn.XLOOKUP(B46,staff[Emp ID],staff[First Name],NA)</f>
        <v>Janina</v>
      </c>
      <c r="D46" t="str" cm="1">
        <f t="array" ref="D46">_xlfn.XLOOKUP(B46,staff[Emp ID],staff[Last Name],NA)</f>
        <v>Wolverson</v>
      </c>
      <c r="E46" t="str">
        <f>_xlfn.XLOOKUP(B46,staff[Emp ID],staff[Gender],"")</f>
        <v>Female</v>
      </c>
    </row>
    <row r="47" spans="2:5" x14ac:dyDescent="0.35">
      <c r="B47" t="str">
        <v>TN03575</v>
      </c>
      <c r="C47" t="str" cm="1">
        <f t="array" ref="C47">_xlfn.XLOOKUP(B47,staff[Emp ID],staff[First Name],NA)</f>
        <v>Janina</v>
      </c>
      <c r="D47" t="str" cm="1">
        <f t="array" ref="D47">_xlfn.XLOOKUP(B47,staff[Emp ID],staff[Last Name],NA)</f>
        <v>Wolverson</v>
      </c>
      <c r="E47" t="str">
        <f>_xlfn.XLOOKUP(B47,staff[Emp ID],staff[Gender],"")</f>
        <v>Female</v>
      </c>
    </row>
    <row r="48" spans="2:5" x14ac:dyDescent="0.35">
      <c r="B48" t="str">
        <v>TN04067</v>
      </c>
      <c r="C48" t="str" cm="1">
        <f t="array" ref="C48">_xlfn.XLOOKUP(B48,staff[Emp ID],staff[First Name],NA)</f>
        <v>Lea</v>
      </c>
      <c r="D48" t="str" cm="1">
        <f t="array" ref="D48">_xlfn.XLOOKUP(B48,staff[Emp ID],staff[Last Name],NA)</f>
        <v>Chaplin</v>
      </c>
      <c r="E48" t="str">
        <f>_xlfn.XLOOKUP(B48,staff[Emp ID],staff[Gender],"")</f>
        <v>Female</v>
      </c>
    </row>
    <row r="49" spans="2:5" x14ac:dyDescent="0.35">
      <c r="B49" t="str">
        <v>TN04175</v>
      </c>
      <c r="C49" t="str" cm="1">
        <f t="array" ref="C49">_xlfn.XLOOKUP(B49,staff[Emp ID],staff[First Name],NA)</f>
        <v>Hinda</v>
      </c>
      <c r="D49" t="str" cm="1">
        <f t="array" ref="D49">_xlfn.XLOOKUP(B49,staff[Emp ID],staff[Last Name],NA)</f>
        <v>Label</v>
      </c>
      <c r="E49" t="str">
        <f>_xlfn.XLOOKUP(B49,staff[Emp ID],staff[Gender],"")</f>
        <v>Female</v>
      </c>
    </row>
    <row r="50" spans="2:5" x14ac:dyDescent="0.35">
      <c r="B50" t="str">
        <v>TN04246</v>
      </c>
      <c r="C50" t="str" cm="1">
        <f t="array" ref="C50">_xlfn.XLOOKUP(B50,staff[Emp ID],staff[First Name],NA)</f>
        <v>Shaylyn</v>
      </c>
      <c r="D50" t="str" cm="1">
        <f t="array" ref="D50">_xlfn.XLOOKUP(B50,staff[Emp ID],staff[Last Name],NA)</f>
        <v>Ransbury</v>
      </c>
      <c r="E50" t="str">
        <f>_xlfn.XLOOKUP(B50,staff[Emp ID],staff[Gender],"")</f>
        <v>Female</v>
      </c>
    </row>
    <row r="51" spans="2:5" x14ac:dyDescent="0.35">
      <c r="B51" t="str">
        <v>TN04740</v>
      </c>
      <c r="C51" t="str" cm="1">
        <f t="array" ref="C51">_xlfn.XLOOKUP(B51,staff[Emp ID],staff[First Name],NA)</f>
        <v>Tristam</v>
      </c>
      <c r="D51" t="str" cm="1">
        <f t="array" ref="D51">_xlfn.XLOOKUP(B51,staff[Emp ID],staff[Last Name],NA)</f>
        <v>Cuming</v>
      </c>
      <c r="E51" t="str">
        <f>_xlfn.XLOOKUP(B51,staff[Emp ID],staff[Gender],"")</f>
        <v>Female</v>
      </c>
    </row>
    <row r="52" spans="2:5" x14ac:dyDescent="0.35">
      <c r="B52" t="str">
        <v>VT00578</v>
      </c>
      <c r="C52" t="str" cm="1">
        <f t="array" ref="C52">_xlfn.XLOOKUP(B52,staff[Emp ID],staff[First Name],NA)</f>
        <v>Magnum</v>
      </c>
      <c r="D52" t="str" cm="1">
        <f t="array" ref="D52">_xlfn.XLOOKUP(B52,staff[Emp ID],staff[Last Name],NA)</f>
        <v>Locksley</v>
      </c>
      <c r="E52" t="str">
        <f>_xlfn.XLOOKUP(B52,staff[Emp ID],staff[Gender],"")</f>
        <v>Female</v>
      </c>
    </row>
    <row r="53" spans="2:5" x14ac:dyDescent="0.35">
      <c r="B53" t="str">
        <v>VT00596</v>
      </c>
      <c r="C53" t="str" cm="1">
        <f t="array" ref="C53">_xlfn.XLOOKUP(B53,staff[Emp ID],staff[First Name],NA)</f>
        <v>Letisha</v>
      </c>
      <c r="D53" t="str" cm="1">
        <f t="array" ref="D53">_xlfn.XLOOKUP(B53,staff[Emp ID],staff[Last Name],NA)</f>
        <v>Carrett</v>
      </c>
      <c r="E53" t="str">
        <f>_xlfn.XLOOKUP(B53,staff[Emp ID],staff[Gender],"")</f>
        <v>Female</v>
      </c>
    </row>
    <row r="54" spans="2:5" x14ac:dyDescent="0.35">
      <c r="B54" t="str">
        <v>VT00596</v>
      </c>
      <c r="C54" t="str" cm="1">
        <f t="array" ref="C54">_xlfn.XLOOKUP(B54,staff[Emp ID],staff[First Name],NA)</f>
        <v>Letisha</v>
      </c>
      <c r="D54" t="str" cm="1">
        <f t="array" ref="D54">_xlfn.XLOOKUP(B54,staff[Emp ID],staff[Last Name],NA)</f>
        <v>Carrett</v>
      </c>
      <c r="E54" t="str">
        <f>_xlfn.XLOOKUP(B54,staff[Emp ID],staff[Gender],"")</f>
        <v>Female</v>
      </c>
    </row>
    <row r="55" spans="2:5" x14ac:dyDescent="0.35">
      <c r="B55" t="str">
        <v>VT00740</v>
      </c>
      <c r="C55" t="str" cm="1">
        <f t="array" ref="C55">_xlfn.XLOOKUP(B55,staff[Emp ID],staff[First Name],NA)</f>
        <v>Chitrasen</v>
      </c>
      <c r="D55" t="str" cm="1">
        <f t="array" ref="D55">_xlfn.XLOOKUP(B55,staff[Emp ID],staff[Last Name],NA)</f>
        <v>Laul</v>
      </c>
      <c r="E55" t="str">
        <f>_xlfn.XLOOKUP(B55,staff[Emp ID],staff[Gender],"")</f>
        <v>Female</v>
      </c>
    </row>
    <row r="56" spans="2:5" x14ac:dyDescent="0.35">
      <c r="B56" t="str">
        <v>VT01249</v>
      </c>
      <c r="C56" t="str" cm="1">
        <f t="array" ref="C56">_xlfn.XLOOKUP(B56,staff[Emp ID],staff[First Name],NA)</f>
        <v>Brendan</v>
      </c>
      <c r="D56" t="str" cm="1">
        <f t="array" ref="D56">_xlfn.XLOOKUP(B56,staff[Emp ID],staff[Last Name],NA)</f>
        <v>Edgeller</v>
      </c>
      <c r="E56" t="str">
        <f>_xlfn.XLOOKUP(B56,staff[Emp ID],staff[Gender],"")</f>
        <v>Female</v>
      </c>
    </row>
    <row r="57" spans="2:5" x14ac:dyDescent="0.35">
      <c r="B57" t="str">
        <v>VT01610</v>
      </c>
      <c r="C57" t="str" cm="1">
        <f t="array" ref="C57">_xlfn.XLOOKUP(B57,staff[Emp ID],staff[First Name],NA)</f>
        <v>Dhruv</v>
      </c>
      <c r="D57" t="str" cm="1">
        <f t="array" ref="D57">_xlfn.XLOOKUP(B57,staff[Emp ID],staff[Last Name],NA)</f>
        <v>Manjunath</v>
      </c>
      <c r="E57" t="str">
        <f>_xlfn.XLOOKUP(B57,staff[Emp ID],staff[Gender],"")</f>
        <v>Female</v>
      </c>
    </row>
    <row r="58" spans="2:5" x14ac:dyDescent="0.35">
      <c r="B58" t="str">
        <v>VT01610</v>
      </c>
      <c r="C58" t="str" cm="1">
        <f t="array" ref="C58">_xlfn.XLOOKUP(B58,staff[Emp ID],staff[First Name],NA)</f>
        <v>Dhruv</v>
      </c>
      <c r="D58" t="str" cm="1">
        <f t="array" ref="D58">_xlfn.XLOOKUP(B58,staff[Emp ID],staff[Last Name],NA)</f>
        <v>Manjunath</v>
      </c>
      <c r="E58" t="str">
        <f>_xlfn.XLOOKUP(B58,staff[Emp ID],staff[Gender],"")</f>
        <v>Female</v>
      </c>
    </row>
    <row r="59" spans="2:5" x14ac:dyDescent="0.35">
      <c r="B59" t="str">
        <v>VT01803</v>
      </c>
      <c r="C59" t="str" cm="1">
        <f t="array" ref="C59">_xlfn.XLOOKUP(B59,staff[Emp ID],staff[First Name],NA)</f>
        <v>Freddy</v>
      </c>
      <c r="D59" t="str" cm="1">
        <f t="array" ref="D59">_xlfn.XLOOKUP(B59,staff[Emp ID],staff[Last Name],NA)</f>
        <v>Linford</v>
      </c>
      <c r="E59" t="str">
        <f>_xlfn.XLOOKUP(B59,staff[Emp ID],staff[Gender],"")</f>
        <v>Female</v>
      </c>
    </row>
    <row r="60" spans="2:5" x14ac:dyDescent="0.35">
      <c r="B60" t="str">
        <v>VT02374</v>
      </c>
      <c r="C60" t="str" cm="1">
        <f t="array" ref="C60">_xlfn.XLOOKUP(B60,staff[Emp ID],staff[First Name],NA)</f>
        <v>Delphine</v>
      </c>
      <c r="D60" t="str" cm="1">
        <f t="array" ref="D60">_xlfn.XLOOKUP(B60,staff[Emp ID],staff[Last Name],NA)</f>
        <v>Jewis</v>
      </c>
      <c r="E60" t="str">
        <f>_xlfn.XLOOKUP(B60,staff[Emp ID],staff[Gender],"")</f>
        <v>Female</v>
      </c>
    </row>
    <row r="61" spans="2:5" x14ac:dyDescent="0.35">
      <c r="B61" t="str">
        <v>VT02374</v>
      </c>
      <c r="C61" t="str" cm="1">
        <f t="array" ref="C61">_xlfn.XLOOKUP(B61,staff[Emp ID],staff[First Name],NA)</f>
        <v>Delphine</v>
      </c>
      <c r="D61" t="str" cm="1">
        <f t="array" ref="D61">_xlfn.XLOOKUP(B61,staff[Emp ID],staff[Last Name],NA)</f>
        <v>Jewis</v>
      </c>
      <c r="E61" t="str">
        <f>_xlfn.XLOOKUP(B61,staff[Emp ID],staff[Gender],"")</f>
        <v>Female</v>
      </c>
    </row>
    <row r="62" spans="2:5" x14ac:dyDescent="0.35">
      <c r="B62" t="str">
        <v>VT02532</v>
      </c>
      <c r="C62" t="str" cm="1">
        <f t="array" ref="C62">_xlfn.XLOOKUP(B62,staff[Emp ID],staff[First Name],NA)</f>
        <v>Adey</v>
      </c>
      <c r="D62" t="str" cm="1">
        <f t="array" ref="D62">_xlfn.XLOOKUP(B62,staff[Emp ID],staff[Last Name],NA)</f>
        <v>Ryal</v>
      </c>
      <c r="E62" t="str">
        <f>_xlfn.XLOOKUP(B62,staff[Emp ID],staff[Gender],"")</f>
        <v>Female</v>
      </c>
    </row>
    <row r="63" spans="2:5" x14ac:dyDescent="0.35">
      <c r="B63" t="str">
        <v>VT03701</v>
      </c>
      <c r="C63" t="str" cm="1">
        <f t="array" ref="C63">_xlfn.XLOOKUP(B63,staff[Emp ID],staff[First Name],NA)</f>
        <v>Narois</v>
      </c>
      <c r="D63" t="str" cm="1">
        <f t="array" ref="D63">_xlfn.XLOOKUP(B63,staff[Emp ID],staff[Last Name],NA)</f>
        <v>Motiwala</v>
      </c>
      <c r="E63" t="str">
        <f>_xlfn.XLOOKUP(B63,staff[Emp ID],staff[Gender],"")</f>
        <v>Female</v>
      </c>
    </row>
    <row r="64" spans="2:5" x14ac:dyDescent="0.35">
      <c r="B64" t="str">
        <v>VT03988</v>
      </c>
      <c r="C64" t="str" cm="1">
        <f t="array" ref="C64">_xlfn.XLOOKUP(B64,staff[Emp ID],staff[First Name],NA)</f>
        <v>Venkat</v>
      </c>
      <c r="D64" t="str" cm="1">
        <f t="array" ref="D64">_xlfn.XLOOKUP(B64,staff[Emp ID],staff[Last Name],NA)</f>
        <v>Kodi</v>
      </c>
      <c r="E64" t="str">
        <f>_xlfn.XLOOKUP(B64,staff[Emp ID],staff[Gender],"")</f>
        <v>Female</v>
      </c>
    </row>
    <row r="65" spans="2:5" x14ac:dyDescent="0.35">
      <c r="B65" t="str">
        <v>VT04415</v>
      </c>
      <c r="C65" t="str" cm="1">
        <f t="array" ref="C65">_xlfn.XLOOKUP(B65,staff[Emp ID],staff[First Name],NA)</f>
        <v>Malory</v>
      </c>
      <c r="D65" t="str" cm="1">
        <f t="array" ref="D65">_xlfn.XLOOKUP(B65,staff[Emp ID],staff[Last Name],NA)</f>
        <v>Biles</v>
      </c>
      <c r="E65" t="str">
        <f>_xlfn.XLOOKUP(B65,staff[Emp ID],staff[Gender],"")</f>
        <v>Female</v>
      </c>
    </row>
    <row r="66" spans="2:5" x14ac:dyDescent="0.35">
      <c r="B66" t="str">
        <v>VT04552</v>
      </c>
      <c r="C66" t="str" cm="1">
        <f t="array" ref="C66">_xlfn.XLOOKUP(B66,staff[Emp ID],staff[First Name],NA)</f>
        <v>Theresita</v>
      </c>
      <c r="D66" t="str" cm="1">
        <f t="array" ref="D66">_xlfn.XLOOKUP(B66,staff[Emp ID],staff[Last Name],NA)</f>
        <v>Chasmer</v>
      </c>
      <c r="E66" t="str">
        <f>_xlfn.XLOOKUP(B66,staff[Emp ID],staff[Gender],"")</f>
        <v>Female</v>
      </c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A1:BC16"/>
  <sheetViews>
    <sheetView workbookViewId="0">
      <selection activeCell="J21" sqref="J21"/>
    </sheetView>
  </sheetViews>
  <sheetFormatPr defaultColWidth="18.08984375" defaultRowHeight="14.5" x14ac:dyDescent="0.35"/>
  <cols>
    <col min="2" max="2" width="25.36328125" customWidth="1"/>
    <col min="5" max="5" width="22.90625" customWidth="1"/>
    <col min="6" max="7" width="18.08984375" customWidth="1"/>
  </cols>
  <sheetData>
    <row r="1" spans="1:55" ht="19.5" x14ac:dyDescent="0.45">
      <c r="B1" s="80" t="s">
        <v>805</v>
      </c>
      <c r="C1" s="80"/>
      <c r="D1" s="80"/>
      <c r="E1" s="80"/>
    </row>
    <row r="3" spans="1:55" x14ac:dyDescent="0.35">
      <c r="B3" s="21" t="s">
        <v>797</v>
      </c>
      <c r="D3" s="6">
        <f>AVERAGE(staff[Salary])</f>
        <v>73861.325230769246</v>
      </c>
    </row>
    <row r="4" spans="1:55" s="73" customFormat="1" x14ac:dyDescent="0.35">
      <c r="A4"/>
      <c r="B4" s="59" t="s">
        <v>25</v>
      </c>
      <c r="C4" s="73" t="s">
        <v>794</v>
      </c>
      <c r="D4" s="73" t="s">
        <v>795</v>
      </c>
      <c r="E4" s="75" t="s">
        <v>796</v>
      </c>
      <c r="F4" s="73" t="s">
        <v>774</v>
      </c>
      <c r="G4" s="73" t="s">
        <v>798</v>
      </c>
      <c r="H4" s="73" t="s">
        <v>799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x14ac:dyDescent="0.35">
      <c r="B5" t="str" cm="1">
        <f t="array" ref="B5:B16">_xlfn.UNIQUE(staff[Department])</f>
        <v>Training</v>
      </c>
      <c r="C5">
        <f>COUNTIFS(staff[Department], B5)</f>
        <v>24</v>
      </c>
      <c r="D5" s="20">
        <f>AVERAGEIFS(staff[Salary],staff[Department],B5)</f>
        <v>83883.965000000011</v>
      </c>
      <c r="E5" s="27" cm="1">
        <f t="array" ref="E5">(AVERAGE(staff[Salary] - D5)/AVERAGE(staff[Salary]))</f>
        <v>-0.13569536882687194</v>
      </c>
      <c r="F5" s="20">
        <f>_xlfn.MAXIFS(staff[Salary],staff[Department],B5)</f>
        <v>116767.63</v>
      </c>
      <c r="G5" cm="1">
        <f t="array" ref="G5">MEDIAN(IF(staff[Department]=B5, staff[Salary]))</f>
        <v>89569.44</v>
      </c>
      <c r="H5" s="30">
        <f>COUNTIFS(staff[Department], B5, staff[Gender], "Female") / C5</f>
        <v>0.70833333333333337</v>
      </c>
    </row>
    <row r="6" spans="1:55" x14ac:dyDescent="0.35">
      <c r="B6" t="str">
        <v>Business Development</v>
      </c>
      <c r="C6">
        <f>COUNTIFS(staff[Department], B6)</f>
        <v>26</v>
      </c>
      <c r="D6" s="20">
        <f>AVERAGEIFS(staff[Salary],staff[Department],B6)</f>
        <v>79781.805769230778</v>
      </c>
      <c r="E6" s="27" cm="1">
        <f t="array" ref="E6">(AVERAGE(staff[Salary] - D6)/AVERAGE(staff[Salary]))</f>
        <v>-8.0156706097052069E-2</v>
      </c>
      <c r="F6" s="20">
        <f>_xlfn.MAXIFS(staff[Salary],staff[Department],B6)</f>
        <v>110042.37</v>
      </c>
      <c r="G6" cm="1">
        <f t="array" ref="G6">MEDIAN(IF(staff[Department]=B6, staff[Salary]))</f>
        <v>80695.740000000005</v>
      </c>
      <c r="H6" s="30">
        <f>COUNTIFS(staff[Department], B6, staff[Gender], "Female") / C6</f>
        <v>0.42307692307692307</v>
      </c>
    </row>
    <row r="7" spans="1:55" x14ac:dyDescent="0.35">
      <c r="B7" t="str">
        <v>Engineering</v>
      </c>
      <c r="C7">
        <f>COUNTIFS(staff[Department], B7)</f>
        <v>26</v>
      </c>
      <c r="D7" s="20">
        <f>AVERAGEIFS(staff[Salary],staff[Department],B7)</f>
        <v>81976.441923076913</v>
      </c>
      <c r="E7" s="27" cm="1">
        <f t="array" ref="E7">(AVERAGE(staff[Salary] - D7)/AVERAGE(staff[Salary]))</f>
        <v>-0.10986963295003369</v>
      </c>
      <c r="F7" s="20">
        <f>_xlfn.MAXIFS(staff[Salary],staff[Department],B7)</f>
        <v>120000</v>
      </c>
      <c r="G7" cm="1">
        <f t="array" ref="G7">MEDIAN(IF(staff[Department]=B7, staff[Salary]))</f>
        <v>85332.304999999993</v>
      </c>
      <c r="H7" s="30">
        <f>COUNTIFS(staff[Department], B7, staff[Gender], "Female") / C7</f>
        <v>0.38461538461538464</v>
      </c>
    </row>
    <row r="8" spans="1:55" x14ac:dyDescent="0.35">
      <c r="B8" t="str">
        <v>Marketing</v>
      </c>
      <c r="C8">
        <f>COUNTIFS(staff[Department], B8)</f>
        <v>12</v>
      </c>
      <c r="D8" s="20">
        <f>AVERAGEIFS(staff[Salary],staff[Department],B8)</f>
        <v>64441.299999999996</v>
      </c>
      <c r="E8" s="27" cm="1">
        <f t="array" ref="E8">(AVERAGE(staff[Salary] - D8)/AVERAGE(staff[Salary]))</f>
        <v>0.12753663979542348</v>
      </c>
      <c r="F8" s="20">
        <f>_xlfn.MAXIFS(staff[Salary],staff[Department],B8)</f>
        <v>104903.79</v>
      </c>
      <c r="G8" cm="1">
        <f t="array" ref="G8">MEDIAN(IF(staff[Department]=B8, staff[Salary]))</f>
        <v>66961.489999999991</v>
      </c>
      <c r="H8" s="30">
        <f>COUNTIFS(staff[Department], B8, staff[Gender], "Female") / C8</f>
        <v>0.41666666666666669</v>
      </c>
    </row>
    <row r="9" spans="1:55" x14ac:dyDescent="0.35">
      <c r="B9" t="str">
        <v>Legal</v>
      </c>
      <c r="C9">
        <f>COUNTIFS(staff[Department], B9)</f>
        <v>21</v>
      </c>
      <c r="D9" s="20">
        <f>AVERAGEIFS(staff[Salary],staff[Department],B9)</f>
        <v>67242.51761904762</v>
      </c>
      <c r="E9" s="27" cm="1">
        <f t="array" ref="E9">(AVERAGE(staff[Salary] - D9)/AVERAGE(staff[Salary]))</f>
        <v>8.9611276145426383E-2</v>
      </c>
      <c r="F9" s="20">
        <f>_xlfn.MAXIFS(staff[Salary],staff[Department],B9)</f>
        <v>113747.56</v>
      </c>
      <c r="G9" cm="1">
        <f t="array" ref="G9">MEDIAN(IF(staff[Department]=B9, staff[Salary]))</f>
        <v>66572.58</v>
      </c>
      <c r="H9" s="30">
        <f>COUNTIFS(staff[Department], B9, staff[Gender], "Female") / C9</f>
        <v>0.33333333333333331</v>
      </c>
    </row>
    <row r="10" spans="1:55" x14ac:dyDescent="0.35">
      <c r="B10" t="str">
        <v>Accounting</v>
      </c>
      <c r="C10">
        <f>COUNTIFS(staff[Department], B10)</f>
        <v>26</v>
      </c>
      <c r="D10" s="20">
        <f>AVERAGEIFS(staff[Salary],staff[Department],B10)</f>
        <v>69806.945769230777</v>
      </c>
      <c r="E10" s="27" cm="1">
        <f t="array" ref="E10">(AVERAGE(staff[Salary] - D10)/AVERAGE(staff[Salary]))</f>
        <v>5.489177792127501E-2</v>
      </c>
      <c r="F10" s="20">
        <f>_xlfn.MAXIFS(staff[Salary],staff[Department],B10)</f>
        <v>119022.49</v>
      </c>
      <c r="G10" cm="1">
        <f t="array" ref="G10">MEDIAN(IF(staff[Department]=B10, staff[Salary]))</f>
        <v>69025.614999999991</v>
      </c>
      <c r="H10" s="30">
        <f>COUNTIFS(staff[Department], B10, staff[Gender], "Female") / C10</f>
        <v>0.34615384615384615</v>
      </c>
    </row>
    <row r="11" spans="1:55" x14ac:dyDescent="0.35">
      <c r="B11" t="str">
        <v>Human Resources</v>
      </c>
      <c r="C11">
        <f>COUNTIFS(staff[Department], B11)</f>
        <v>22</v>
      </c>
      <c r="D11" s="20">
        <f>AVERAGEIFS(staff[Salary],staff[Department],B11)</f>
        <v>73109.377727272746</v>
      </c>
      <c r="E11" s="27" cm="1">
        <f t="array" ref="E11">(AVERAGE(staff[Salary] - D11)/AVERAGE(staff[Salary]))</f>
        <v>1.0180530895527964E-2</v>
      </c>
      <c r="F11" s="20">
        <f>_xlfn.MAXIFS(staff[Salary],staff[Department],B11)</f>
        <v>103494.94</v>
      </c>
      <c r="G11" cm="1">
        <f t="array" ref="G11">MEDIAN(IF(staff[Department]=B11, staff[Salary]))</f>
        <v>73182.794999999998</v>
      </c>
      <c r="H11" s="30">
        <f>COUNTIFS(staff[Department], B11, staff[Gender], "Female") / C11</f>
        <v>0.31818181818181818</v>
      </c>
    </row>
    <row r="12" spans="1:55" x14ac:dyDescent="0.35">
      <c r="B12" t="str">
        <v>Research and Development</v>
      </c>
      <c r="C12">
        <f>COUNTIFS(staff[Department], B12)</f>
        <v>18</v>
      </c>
      <c r="D12" s="20">
        <f>AVERAGEIFS(staff[Salary],staff[Department],B12)</f>
        <v>66910.765555555554</v>
      </c>
      <c r="E12" s="27" cm="1">
        <f t="array" ref="E12">(AVERAGE(staff[Salary] - D12)/AVERAGE(staff[Salary]))</f>
        <v>9.4102829234347415E-2</v>
      </c>
      <c r="F12" s="20">
        <f>_xlfn.MAXIFS(staff[Salary],staff[Department],B12)</f>
        <v>99683.67</v>
      </c>
      <c r="G12" cm="1">
        <f t="array" ref="G12">MEDIAN(IF(staff[Department]=B12, staff[Salary]))</f>
        <v>65995.375</v>
      </c>
      <c r="H12" s="30">
        <f>COUNTIFS(staff[Department], B12, staff[Gender], "Female") / C12</f>
        <v>0.61111111111111116</v>
      </c>
    </row>
    <row r="13" spans="1:55" x14ac:dyDescent="0.35">
      <c r="B13" t="str">
        <v>Services</v>
      </c>
      <c r="C13">
        <f>COUNTIFS(staff[Department], B13)</f>
        <v>21</v>
      </c>
      <c r="D13" s="20">
        <f>AVERAGEIFS(staff[Salary],staff[Department],B13)</f>
        <v>74673.974761904756</v>
      </c>
      <c r="E13" s="27" cm="1">
        <f t="array" ref="E13">(AVERAGE(staff[Salary] - D13)/AVERAGE(staff[Salary]))</f>
        <v>-1.1002368676658792E-2</v>
      </c>
      <c r="F13" s="20">
        <f>_xlfn.MAXIFS(staff[Salary],staff[Department],B13)</f>
        <v>120000</v>
      </c>
      <c r="G13" cm="1">
        <f t="array" ref="G13">MEDIAN(IF(staff[Department]=B13, staff[Salary]))</f>
        <v>77096.05</v>
      </c>
      <c r="H13" s="30">
        <f>COUNTIFS(staff[Department], B13, staff[Gender], "Female") / C13</f>
        <v>0.61904761904761907</v>
      </c>
    </row>
    <row r="14" spans="1:55" x14ac:dyDescent="0.35">
      <c r="B14" t="str">
        <v>Product Management</v>
      </c>
      <c r="C14">
        <f>COUNTIFS(staff[Department], B14)</f>
        <v>29</v>
      </c>
      <c r="D14" s="20">
        <f>AVERAGEIFS(staff[Salary],staff[Department],B14)</f>
        <v>75179.064482758593</v>
      </c>
      <c r="E14" s="27" cm="1">
        <f t="array" ref="E14">(AVERAGE(staff[Salary] - D14)/AVERAGE(staff[Salary]))</f>
        <v>-1.7840720402352253E-2</v>
      </c>
      <c r="F14" s="20">
        <f>_xlfn.MAXIFS(staff[Salary],staff[Department],B14)</f>
        <v>115191.38</v>
      </c>
      <c r="G14" cm="1">
        <f t="array" ref="G14">MEDIAN(IF(staff[Department]=B14, staff[Salary]))</f>
        <v>72502.61</v>
      </c>
      <c r="H14" s="30">
        <f>COUNTIFS(staff[Department], B14, staff[Gender], "Female") / C14</f>
        <v>0.58620689655172409</v>
      </c>
    </row>
    <row r="15" spans="1:55" x14ac:dyDescent="0.35">
      <c r="B15" t="str">
        <v>Support</v>
      </c>
      <c r="C15">
        <f>COUNTIFS(staff[Department], B15)</f>
        <v>17</v>
      </c>
      <c r="D15" s="20">
        <f>AVERAGEIFS(staff[Salary],staff[Department],B15)</f>
        <v>66432.455882352937</v>
      </c>
      <c r="E15" s="27" cm="1">
        <f t="array" ref="E15">(AVERAGE(staff[Salary] - D15)/AVERAGE(staff[Salary]))</f>
        <v>0.10057860897033527</v>
      </c>
      <c r="F15" s="20">
        <f>_xlfn.MAXIFS(staff[Salary],staff[Department],B15)</f>
        <v>104802.63</v>
      </c>
      <c r="G15" cm="1">
        <f t="array" ref="G15">MEDIAN(IF(staff[Department]=B15, staff[Salary]))</f>
        <v>61214.26</v>
      </c>
      <c r="H15" s="30">
        <f>COUNTIFS(staff[Department], B15, staff[Gender], "Female") / C15</f>
        <v>0.47058823529411764</v>
      </c>
    </row>
    <row r="16" spans="1:55" x14ac:dyDescent="0.35">
      <c r="B16" t="str">
        <v>Sales</v>
      </c>
      <c r="C16">
        <f>COUNTIFS(staff[Department], B16)</f>
        <v>18</v>
      </c>
      <c r="D16" s="20">
        <f>AVERAGEIFS(staff[Salary],staff[Department],B16)</f>
        <v>71897.095555555556</v>
      </c>
      <c r="E16" s="27" cm="1">
        <f t="array" ref="E16">(AVERAGE(staff[Salary] - D16)/AVERAGE(staff[Salary]))</f>
        <v>2.6593479998858912E-2</v>
      </c>
      <c r="F16" s="20">
        <f>_xlfn.MAXIFS(staff[Salary],staff[Department],B16)</f>
        <v>102129.37</v>
      </c>
      <c r="G16" cm="1">
        <f t="array" ref="G16">MEDIAN(IF(staff[Department]=B16, staff[Salary]))</f>
        <v>79396.654999999999</v>
      </c>
      <c r="H16" s="30">
        <f>COUNTIFS(staff[Department], B16, staff[Gender], "Female") / C16</f>
        <v>0.55555555555555558</v>
      </c>
    </row>
  </sheetData>
  <mergeCells count="1">
    <mergeCell ref="B1:E1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Concept</vt:lpstr>
      <vt:lpstr>1 &amp; 2</vt:lpstr>
      <vt:lpstr>3 &amp; 4 &amp; 5</vt:lpstr>
      <vt:lpstr>6 &amp; 7</vt:lpstr>
      <vt:lpstr>8</vt:lpstr>
      <vt:lpstr>9</vt:lpstr>
      <vt:lpstr>10</vt:lpstr>
      <vt:lpstr>11</vt:lpstr>
      <vt:lpstr>12</vt:lpstr>
      <vt:lpstr>13</vt:lpstr>
      <vt:lpstr>14 &amp;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Puskar Ghimire</cp:lastModifiedBy>
  <dcterms:created xsi:type="dcterms:W3CDTF">2025-02-21T23:23:06Z</dcterms:created>
  <dcterms:modified xsi:type="dcterms:W3CDTF">2025-03-02T09:22:21Z</dcterms:modified>
</cp:coreProperties>
</file>